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62C2CAB-9E36-4445-A575-34512D16765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<sst xmlns="http://schemas.openxmlformats.org/spreadsheetml/2006/main" count="16718" uniqueCount="2412">
  <si>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</si>
  <si>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</si>
  <si>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</si>
  <si>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</si>
  <si>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</si>
  <si>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</si>
  <si>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</si>
  <si>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</si>
  <si>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</si>
  <si>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</si>
  <si>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</si>
  <si>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</si>
  <si>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</si>
  <si>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</si>
  <si>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</si>
  <si>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</si>
  <si>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</si>
  <si>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</si>
  <si>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</si>
  <si>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</si>
  <si>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</si>
  <si>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</si>
  <si>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</si>
  <si>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</si>
  <si>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</si>
  <si>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</si>
  <si>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</si>
  <si>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</si>
  <si>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</si>
  <si>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</si>
  <si>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</si>
  <si>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</si>
  <si>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</si>
  <si>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</si>
  <si>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</si>
  <si>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</si>
  <si>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</si>
  <si>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</si>
  <si>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</si>
  <si>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</si>
  <si>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</si>
  <si>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</si>
  <si>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</si>
  <si>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</si>
  <si>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</si>
  <si>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</si>
  <si>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</si>
  <si>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</si>
  <si>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</si>
  <si>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</si>
  <si>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</si>
  <si>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</si>
  <si>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</si>
  <si>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</si>
  <si>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</si>
  <si>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</si>
  <si>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</si>
  <si>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</si>
  <si>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</si>
  <si>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</si>
  <si>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</si>
  <si>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</si>
  <si>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</si>
  <si>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</si>
  <si>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</si>
  <si>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</si>
  <si>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</si>
  <si>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</si>
  <si>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</si>
  <si>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</si>
  <si>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</si>
  <si>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</si>
  <si>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</si>
  <si>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</si>
  <si>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</si>
  <si>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</si>
  <si>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</si>
  <si>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</si>
  <si>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</si>
  <si>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</si>
  <si>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</si>
  <si>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</si>
  <si>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</si>
  <si>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</si>
  <si>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</si>
  <si>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</si>
  <si>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</si>
  <si>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</si>
  <si>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</si>
  <si>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</si>
  <si>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</si>
  <si>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</si>
  <si>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</si>
  <si>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</si>
  <si>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</si>
  <si>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</si>
  <si>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</si>
  <si>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</si>
  <si>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</si>
  <si>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</si>
  <si>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</si>
  <si>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</si>
  <si>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</si>
  <si>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</si>
  <si>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</si>
  <si>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</si>
  <si>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</si>
  <si>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</si>
  <si>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</si>
  <si>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</si>
  <si>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</si>
  <si>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</si>
  <si>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</si>
  <si>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</si>
  <si>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</si>
  <si>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</si>
  <si>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</si>
  <si>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</si>
  <si>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</si>
  <si>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</si>
  <si>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</si>
  <si>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</si>
  <si>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</si>
  <si>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</si>
  <si>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</si>
  <si>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</si>
  <si>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</si>
  <si>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</si>
  <si>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</si>
  <si>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</si>
  <si>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</si>
  <si>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</si>
  <si>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</si>
  <si>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</si>
  <si>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</si>
  <si>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</si>
  <si>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</si>
  <si>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</si>
  <si>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</si>
  <si>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</si>
  <si>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</si>
  <si>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</si>
  <si>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</si>
  <si>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</si>
  <si>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</si>
  <si>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</si>
  <si>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</si>
  <si>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</si>
  <si>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</si>
  <si>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</si>
  <si>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</si>
  <si>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</si>
  <si>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</si>
  <si>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</si>
  <si>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</si>
  <si>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</si>
  <si>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</si>
  <si>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</si>
  <si>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</si>
  <si>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</si>
  <si>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</si>
  <si>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</si>
  <si>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</si>
  <si>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</si>
  <si>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</si>
  <si>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</si>
  <si>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</si>
  <si>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</si>
  <si>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</si>
  <si>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</si>
  <si>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</si>
  <si>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</si>
  <si>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</si>
  <si>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</si>
  <si>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</si>
  <si>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</si>
  <si>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</si>
  <si>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</si>
  <si>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</si>
  <si>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</si>
  <si>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</si>
  <si>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</si>
  <si>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</si>
  <si>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</si>
  <si>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</si>
  <si>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</si>
  <si>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</si>
  <si>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</si>
  <si>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</si>
  <si>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</si>
  <si>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</si>
  <si>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</si>
  <si>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</si>
  <si>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</si>
  <si>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</si>
  <si>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</si>
  <si>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</si>
  <si>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</si>
  <si>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</si>
  <si>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</si>
  <si>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</si>
  <si>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</si>
  <si>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</si>
  <si>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</si>
  <si>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</si>
  <si>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</si>
  <si>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</si>
  <si>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</si>
  <si>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</si>
  <si>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</si>
  <si>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</si>
  <si>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</si>
  <si>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</si>
  <si>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</si>
  <si>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</si>
  <si>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</si>
  <si>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</si>
  <si>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</si>
  <si>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</si>
  <si>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</si>
  <si>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</si>
  <si>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</si>
  <si>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</si>
  <si>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</si>
  <si>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</si>
  <si>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</si>
  <si>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</si>
  <si>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</si>
  <si>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</si>
  <si>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</si>
  <si>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</si>
  <si>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</si>
  <si>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</si>
  <si>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</si>
  <si>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</si>
  <si>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</si>
  <si>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</si>
  <si>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</si>
  <si>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</si>
  <si>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</si>
  <si>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</si>
  <si>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</si>
  <si>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</si>
  <si>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</si>
  <si>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</si>
  <si>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</si>
  <si>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</si>
  <si>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</si>
  <si>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</si>
  <si>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</si>
  <si>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</si>
  <si>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</si>
  <si>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</si>
  <si>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</si>
  <si>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</si>
  <si>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</si>
  <si>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</si>
  <si>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</si>
  <si>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</si>
  <si>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</si>
  <si>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</si>
  <si>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</si>
  <si>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</si>
  <si>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</si>
  <si>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</si>
  <si>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</si>
  <si>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</si>
  <si>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</si>
  <si>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</si>
  <si>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</si>
  <si>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</si>
  <si>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</si>
  <si>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</si>
  <si>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</si>
  <si>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</si>
  <si>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</si>
  <si>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</si>
  <si>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</si>
  <si>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</si>
  <si>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</si>
  <si>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</si>
  <si>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</si>
  <si>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</si>
  <si>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</si>
  <si>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</si>
  <si>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</si>
  <si>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</si>
  <si>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</si>
  <si>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</si>
  <si>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</si>
  <si>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</si>
  <si>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</si>
  <si>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</si>
  <si>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</si>
  <si>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</si>
  <si>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</si>
  <si>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</si>
  <si>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</si>
  <si>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</si>
  <si>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</si>
  <si>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</si>
  <si>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</si>
  <si>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</si>
  <si>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</si>
  <si>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</si>
  <si>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</si>
  <si>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</si>
  <si>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</si>
  <si>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</si>
  <si>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</si>
  <si>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</si>
  <si>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</si>
  <si>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</si>
  <si>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</si>
  <si>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</si>
  <si>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</si>
  <si>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</si>
  <si>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</si>
  <si>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</si>
  <si>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</si>
  <si>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</si>
  <si>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</si>
  <si>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</si>
  <si>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</si>
  <si>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</si>
  <si>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</si>
  <si>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</si>
  <si>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</si>
  <si>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</si>
  <si>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</si>
  <si>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</si>
  <si>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</si>
  <si>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</si>
  <si>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</si>
  <si>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</si>
  <si>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</si>
  <si>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</si>
  <si>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</si>
  <si>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</si>
  <si>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</si>
  <si>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</si>
  <si>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</si>
  <si>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</si>
  <si>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</si>
  <si>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</si>
  <si>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</si>
  <si>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</si>
  <si>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</si>
  <si>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</si>
  <si>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</si>
  <si>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</si>
  <si>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</si>
  <si>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</si>
  <si>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</si>
  <si>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</si>
  <si>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</si>
  <si>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</si>
  <si>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</si>
  <si>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</si>
  <si>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</si>
  <si>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</si>
  <si>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</si>
  <si>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</si>
  <si>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</si>
  <si>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</si>
  <si>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</si>
  <si>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</si>
  <si>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</si>
  <si>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</si>
  <si>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</si>
  <si>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</si>
  <si>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</si>
  <si>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</si>
  <si>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</si>
  <si>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</si>
  <si>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</si>
  <si>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</si>
  <si>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</si>
  <si>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</si>
  <si>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</si>
  <si>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</si>
  <si>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</si>
  <si>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</si>
  <si>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</si>
  <si>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</si>
  <si>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</si>
  <si>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</si>
  <si>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</si>
  <si>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</si>
  <si>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</si>
  <si>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</si>
  <si>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</si>
  <si>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</si>
  <si>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</si>
  <si>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</si>
  <si>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</si>
  <si>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</si>
  <si>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</si>
  <si>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</si>
  <si>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</si>
  <si>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</si>
  <si>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</si>
  <si>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</si>
  <si>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</si>
  <si>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</si>
  <si>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</si>
  <si>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</si>
  <si>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</si>
  <si>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</si>
  <si>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</si>
  <si>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</si>
  <si>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</si>
  <si>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</si>
  <si>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</si>
  <si>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</si>
  <si>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</si>
  <si>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</si>
  <si>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</si>
  <si>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</si>
  <si>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</si>
  <si>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</si>
  <si>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</si>
  <si>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</si>
  <si>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</si>
  <si>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</si>
  <si>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</si>
  <si>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</si>
  <si>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</si>
  <si>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</si>
  <si>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</si>
  <si>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</si>
  <si>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</si>
  <si>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</si>
  <si>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</si>
  <si>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</si>
  <si>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</si>
  <si>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</si>
  <si>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</si>
  <si>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</si>
  <si>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</si>
  <si>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</si>
  <si>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</si>
  <si>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</si>
  <si>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</si>
  <si>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</si>
  <si>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</si>
  <si>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</si>
  <si>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</si>
  <si>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</si>
  <si>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</si>
  <si>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</si>
  <si>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</si>
  <si>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</si>
  <si>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</si>
  <si>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</si>
  <si>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</si>
  <si>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</si>
  <si>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</si>
  <si>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</si>
  <si>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</si>
  <si>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</si>
  <si>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</si>
  <si>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</si>
  <si>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</si>
  <si>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</si>
  <si>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</si>
  <si>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</si>
  <si>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</si>
  <si>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</si>
  <si>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</si>
  <si>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</si>
  <si>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</si>
  <si>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</si>
  <si>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</si>
  <si>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</si>
  <si>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</si>
  <si>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</si>
  <si>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</si>
  <si>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</si>
  <si>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</si>
  <si>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</si>
  <si>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</si>
  <si>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</si>
  <si>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</si>
  <si>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</si>
  <si>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</si>
  <si>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</si>
  <si>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</si>
  <si>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</si>
  <si>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</si>
  <si>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</si>
  <si>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</si>
  <si>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</si>
  <si>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</si>
  <si>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</si>
  <si>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</si>
  <si>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</si>
  <si>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</si>
  <si>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</si>
  <si>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</si>
  <si>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</si>
  <si>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</si>
  <si>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</si>
  <si>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</si>
  <si>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</si>
  <si>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</si>
  <si>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</si>
  <si>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</si>
  <si>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</si>
  <si>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</si>
  <si>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</si>
  <si>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</si>
  <si>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</si>
  <si>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</si>
  <si>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</si>
  <si>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</si>
  <si>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</si>
  <si>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</si>
  <si>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</si>
  <si>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</si>
  <si>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</si>
  <si>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</si>
  <si>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</si>
  <si>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</si>
  <si>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</si>
  <si>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</si>
  <si>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</si>
  <si>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</si>
  <si>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</si>
  <si>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</si>
  <si>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</si>
  <si>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</si>
  <si>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</si>
  <si>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</si>
  <si>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</si>
  <si>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</si>
  <si>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</si>
  <si>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</si>
  <si>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</si>
  <si>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</si>
  <si>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</si>
  <si>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</si>
  <si>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</si>
  <si>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</si>
  <si>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</si>
  <si>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</si>
  <si>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</si>
  <si>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</si>
  <si>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</si>
  <si>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</si>
  <si>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</si>
  <si>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</si>
  <si>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</si>
  <si>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</si>
  <si>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</si>
  <si>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</si>
  <si>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</si>
  <si>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</si>
  <si>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</si>
  <si>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</si>
  <si>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</si>
  <si>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</si>
  <si>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</si>
  <si>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</si>
  <si>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</si>
  <si>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</si>
  <si>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</si>
  <si>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</si>
  <si>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</si>
  <si>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</si>
  <si>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</si>
  <si>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</si>
  <si>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</si>
  <si>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</si>
  <si>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</si>
  <si>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</si>
  <si>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</si>
  <si>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</si>
  <si>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</si>
  <si>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</si>
  <si>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</si>
  <si>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</si>
  <si>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</si>
  <si>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</si>
  <si>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</si>
  <si>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</si>
  <si>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</si>
  <si>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</si>
  <si>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</si>
  <si>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</si>
  <si>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</si>
  <si>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</si>
  <si>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</si>
  <si>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</si>
  <si>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</si>
  <si>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</si>
  <si>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</si>
  <si>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</si>
  <si>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</si>
  <si>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</si>
  <si>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</si>
  <si>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</si>
  <si>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</si>
  <si>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</si>
  <si>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</si>
  <si>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</si>
  <si>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</si>
  <si>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</si>
  <si>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</si>
  <si>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</si>
  <si>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</si>
  <si>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</si>
  <si>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</si>
  <si>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</si>
  <si>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</si>
  <si>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</si>
  <si>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</si>
  <si>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</si>
  <si>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</si>
  <si>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</si>
  <si>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</si>
  <si>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</si>
  <si>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</si>
  <si>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</si>
  <si>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</si>
  <si>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</si>
  <si>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</si>
  <si>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</si>
  <si>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</si>
  <si>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</si>
  <si>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</si>
  <si>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</si>
  <si>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</si>
  <si>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</si>
  <si>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</si>
  <si>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</si>
  <si>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</si>
  <si>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</si>
  <si>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</si>
  <si>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</si>
  <si>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</si>
  <si>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</si>
  <si>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</si>
  <si>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</si>
  <si>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</si>
  <si>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</si>
  <si>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</si>
  <si>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</si>
  <si>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</si>
  <si>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</si>
  <si>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</si>
  <si>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</si>
  <si>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</si>
  <si>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</si>
  <si>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</si>
  <si>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</si>
  <si>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</si>
  <si>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</si>
  <si>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</si>
  <si>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</si>
  <si>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</si>
  <si>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</si>
  <si>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</si>
  <si>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</si>
  <si>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</si>
  <si>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</si>
  <si>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</si>
  <si>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</si>
  <si>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</si>
  <si>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</si>
  <si>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</si>
  <si>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</si>
  <si>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</si>
  <si>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</si>
  <si>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</si>
  <si>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</si>
  <si>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</si>
  <si>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</si>
  <si>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</si>
  <si>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</si>
  <si>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</si>
  <si>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</si>
  <si>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</si>
  <si>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</si>
  <si>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</si>
  <si>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</si>
  <si>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</si>
  <si>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</si>
  <si>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</si>
  <si>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</si>
  <si>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</si>
  <si>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</si>
  <si>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</si>
  <si>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</si>
  <si>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</si>
  <si>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</si>
  <si>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</si>
  <si>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</si>
  <si>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</si>
  <si>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</si>
  <si>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</si>
  <si>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</si>
  <si>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</si>
  <si>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</si>
  <si>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</si>
  <si>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</si>
  <si>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</si>
  <si>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</si>
  <si>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</si>
  <si>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</si>
  <si>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</si>
  <si>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</si>
  <si>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</si>
  <si>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</si>
  <si>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</si>
  <si>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</si>
  <si>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</si>
  <si>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</si>
  <si>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</si>
  <si>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</si>
  <si>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</si>
  <si>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</si>
  <si>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</si>
  <si>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</si>
  <si>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</si>
  <si>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</si>
  <si>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</si>
  <si>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</si>
  <si>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</si>
  <si>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</si>
  <si>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</si>
  <si>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</si>
  <si>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</si>
  <si>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</si>
  <si>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</si>
  <si>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</si>
  <si>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</si>
  <si>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</si>
  <si>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</si>
  <si>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</si>
  <si>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</si>
  <si>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</si>
  <si>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</si>
  <si>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</si>
  <si>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</si>
  <si>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</si>
  <si>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</si>
  <si>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</si>
  <si>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</si>
  <si>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</si>
  <si>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</si>
  <si>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</si>
  <si>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</si>
  <si>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</si>
  <si>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</si>
  <si>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</si>
  <si>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</si>
  <si>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</si>
  <si>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</si>
  <si>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</si>
  <si>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</si>
  <si>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</si>
  <si>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</si>
  <si>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</si>
  <si>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</si>
  <si>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</si>
  <si>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</si>
  <si>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</si>
  <si>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</si>
  <si>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</si>
  <si>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</si>
  <si>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</si>
  <si>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</si>
  <si>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</si>
  <si>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</si>
  <si>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</si>
  <si>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</si>
  <si>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</si>
  <si>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</si>
  <si>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</si>
  <si>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</si>
  <si>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</si>
  <si>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</si>
  <si>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</si>
  <si>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</si>
  <si>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</si>
  <si>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</si>
  <si>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</si>
  <si>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</si>
  <si>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</si>
  <si>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</si>
  <si>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</si>
  <si>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</si>
  <si>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</si>
  <si>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</si>
  <si>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</si>
  <si>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</si>
  <si>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</si>
  <si>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</si>
  <si>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</si>
  <si>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</si>
  <si>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</si>
  <si>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</si>
  <si>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</si>
  <si>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</si>
  <si>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</si>
  <si>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</si>
  <si>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</si>
  <si>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</si>
  <si>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</si>
  <si>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</si>
  <si>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</si>
  <si>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</si>
  <si>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</si>
  <si>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</si>
  <si>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</si>
  <si>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</si>
  <si>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</si>
  <si>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</si>
  <si>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</si>
  <si>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</si>
  <si>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</si>
  <si>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</si>
  <si>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</si>
  <si>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</si>
  <si>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</si>
  <si>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</si>
  <si>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</si>
  <si>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</si>
  <si>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</si>
  <si>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</si>
  <si>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</si>
  <si>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</si>
  <si>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</si>
  <si>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</si>
  <si>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</si>
  <si>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</si>
  <si>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</si>
  <si>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</si>
  <si>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</si>
  <si>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</si>
  <si>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</si>
  <si>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</si>
  <si>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</si>
  <si>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</si>
  <si>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</si>
  <si>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</si>
  <si>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</si>
  <si>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</si>
  <si>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</si>
  <si>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</si>
  <si>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</si>
  <si>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</si>
  <si>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</si>
  <si>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</si>
  <si>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</si>
  <si>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</si>
  <si>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</si>
  <si>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</si>
  <si>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</si>
  <si>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</si>
  <si>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</si>
  <si>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</si>
  <si>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</si>
  <si>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</si>
  <si>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</si>
  <si>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</si>
  <si>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</si>
  <si>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</si>
  <si>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</si>
  <si>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</si>
  <si>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</si>
  <si>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</si>
  <si>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</si>
  <si>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</si>
  <si>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</si>
  <si>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</si>
  <si>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</si>
  <si>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</si>
  <si>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</si>
  <si>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</si>
  <si>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</si>
  <si>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</si>
  <si>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</si>
  <si>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</si>
  <si>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</si>
  <si>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</si>
  <si>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</si>
  <si>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</si>
  <si>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</si>
  <si>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</si>
  <si>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</si>
  <si>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</si>
  <si>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</si>
  <si>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</si>
  <si>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</si>
  <si>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</si>
  <si>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</si>
  <si>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</si>
  <si>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</si>
  <si>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</si>
  <si>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</si>
  <si>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</si>
  <si>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</si>
  <si>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</si>
  <si>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</si>
  <si>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</si>
  <si>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</si>
  <si>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</si>
  <si>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</si>
  <si>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</si>
  <si>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</si>
  <si>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</si>
  <si>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</si>
  <si>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</si>
  <si>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</si>
  <si>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</si>
  <si>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</si>
  <si>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</si>
  <si>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</si>
  <si>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</si>
  <si>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</si>
  <si>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</si>
  <si>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</si>
  <si>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</si>
  <si>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</si>
  <si>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</si>
  <si>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</si>
  <si>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</si>
  <si>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</si>
  <si>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</si>
  <si>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</si>
  <si>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</si>
  <si>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</si>
  <si>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</si>
  <si>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</si>
  <si>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</si>
  <si>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</si>
  <si>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</si>
  <si>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</si>
  <si>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</si>
  <si>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</si>
  <si>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</si>
  <si>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</si>
  <si>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</si>
  <si>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</si>
  <si>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</si>
  <si>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</si>
  <si>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</si>
  <si>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</si>
  <si>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</si>
  <si>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</si>
  <si>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</si>
  <si>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</si>
  <si>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</si>
  <si>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</si>
  <si>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</si>
  <si>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</si>
  <si>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</si>
  <si>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</si>
  <si>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</si>
  <si>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</si>
  <si>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</si>
  <si>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</si>
  <si>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</si>
  <si>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</si>
  <si>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</si>
  <si>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</si>
  <si>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</si>
  <si>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</si>
  <si>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</si>
  <si>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</si>
  <si>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</si>
  <si>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</si>
  <si>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</si>
  <si>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</si>
  <si>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</si>
  <si>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</si>
  <si>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</si>
  <si>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</si>
  <si>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</si>
  <si>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</si>
  <si>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</si>
  <si>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</si>
  <si>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</si>
  <si>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</si>
  <si>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</si>
  <si>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</si>
  <si>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</si>
  <si>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</si>
  <si>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</si>
  <si>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</si>
  <si>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</si>
  <si>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</si>
  <si>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</si>
  <si>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</si>
  <si>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</si>
  <si>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</si>
  <si>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</si>
  <si>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</si>
  <si>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</si>
  <si>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</si>
  <si>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</si>
  <si>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</si>
  <si>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</si>
  <si>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</si>
  <si>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</si>
  <si>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</si>
  <si>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</si>
  <si>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</si>
  <si>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</si>
  <si>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</si>
  <si>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</si>
  <si>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</si>
  <si>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</si>
  <si>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</si>
  <si>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</si>
  <si>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</si>
  <si>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</si>
  <si>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</si>
  <si>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</si>
  <si>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</si>
  <si>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</si>
  <si>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</si>
  <si>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</si>
  <si>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</si>
  <si>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</si>
  <si>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</si>
  <si>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</si>
  <si>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</si>
  <si>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</si>
  <si>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</si>
  <si>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</si>
  <si>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</si>
  <si>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</si>
  <si>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</si>
  <si>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</si>
  <si>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</si>
  <si>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</si>
  <si>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</si>
  <si>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</si>
  <si>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</si>
  <si>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</si>
  <si>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</si>
  <si>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</si>
  <si>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</si>
  <si>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</si>
  <si>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</si>
  <si>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</si>
  <si>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</si>
  <si>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</si>
  <si>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</si>
  <si>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</si>
  <si>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</si>
  <si>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</si>
  <si>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</si>
  <si>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</si>
  <si>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</si>
  <si>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</si>
  <si>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</si>
  <si>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</si>
  <si>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</si>
  <si>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</si>
  <si>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</si>
  <si>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</si>
  <si>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</si>
  <si>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</si>
  <si>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</si>
  <si>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</si>
  <si>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</si>
  <si>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</si>
  <si>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</si>
  <si>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</si>
  <si>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</si>
  <si>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</si>
  <si>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</si>
  <si>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</si>
  <si>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</si>
  <si>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</si>
  <si>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</si>
  <si>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</si>
  <si>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</si>
  <si>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</si>
  <si>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</si>
  <si>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</si>
  <si>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</si>
  <si>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</si>
  <si>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</si>
  <si>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</si>
  <si>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</si>
  <si>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</si>
  <si>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</si>
  <si>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</si>
  <si>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</si>
  <si>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</si>
  <si>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</si>
  <si>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</si>
  <si>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</si>
  <si>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</si>
  <si>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</si>
  <si>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</si>
  <si>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</si>
  <si>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</si>
  <si>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</si>
  <si>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</si>
  <si>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</si>
  <si>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</si>
  <si>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</si>
  <si>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</si>
  <si>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</si>
  <si>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</si>
  <si>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</si>
  <si>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</si>
  <si>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</si>
  <si>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</si>
  <si>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</si>
  <si>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</si>
  <si>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</si>
  <si>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</si>
  <si>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</si>
  <si>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</si>
  <si>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</si>
  <si>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</si>
  <si>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</si>
  <si>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</si>
  <si>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</si>
  <si>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</si>
  <si>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</si>
  <si>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</si>
  <si>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</si>
  <si>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</si>
  <si>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</si>
  <si>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</si>
  <si>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</si>
  <si>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</si>
  <si>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</si>
  <si>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</si>
  <si>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</si>
  <si>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</si>
  <si>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</si>
  <si>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</si>
  <si>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</si>
  <si>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</si>
  <si>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</si>
  <si>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</si>
  <si>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</si>
  <si>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</si>
  <si>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</si>
  <si>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</si>
  <si>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</si>
  <si>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</si>
  <si>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</si>
  <si>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</si>
  <si>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</si>
  <si>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</si>
  <si>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</si>
  <si>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</si>
  <si>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</si>
  <si>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</si>
  <si>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</si>
  <si>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</si>
  <si>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</si>
  <si>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</si>
  <si>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</si>
  <si>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</si>
  <si>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</si>
  <si>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</si>
  <si>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</si>
  <si>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</si>
  <si>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</si>
  <si>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</si>
  <si>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</si>
  <si>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</si>
  <si>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</si>
  <si>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</si>
  <si>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</si>
  <si>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</si>
  <si>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</si>
  <si>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</si>
  <si>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</si>
  <si>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</si>
  <si>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</si>
  <si>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</si>
  <si>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</si>
  <si>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</si>
  <si>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</si>
  <si>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</si>
  <si>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</si>
  <si>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</si>
  <si>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</si>
  <si>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</si>
  <si>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</si>
  <si>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</si>
  <si>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</si>
  <si>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</si>
  <si>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</si>
  <si>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</si>
  <si>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</si>
  <si>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</si>
  <si>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</si>
  <si>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</si>
  <si>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</si>
  <si>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</si>
  <si>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</si>
  <si>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</si>
  <si>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</si>
  <si>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</si>
  <si>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</si>
  <si>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</si>
  <si>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</si>
  <si>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</si>
  <si>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</si>
  <si>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</si>
  <si>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</si>
  <si>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</si>
  <si>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</si>
  <si>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</si>
  <si>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</si>
  <si>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</si>
  <si>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</si>
  <si>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</si>
  <si>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</si>
  <si>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</si>
  <si>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</si>
  <si>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</si>
  <si>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</si>
  <si>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</si>
  <si>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</si>
  <si>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</si>
  <si>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</si>
  <si>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</si>
  <si>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</si>
  <si>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</si>
  <si>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</si>
  <si>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</si>
  <si>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</si>
  <si>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</si>
  <si>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</si>
  <si>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</si>
  <si>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</si>
  <si>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</si>
  <si>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</si>
  <si>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</si>
  <si>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</si>
  <si>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</si>
  <si>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</si>
  <si>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</si>
  <si>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</si>
  <si>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</si>
  <si>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</si>
  <si>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</si>
  <si>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</si>
  <si>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</si>
  <si>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</si>
  <si>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</si>
  <si>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</si>
  <si>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</si>
  <si>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</si>
  <si>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</si>
  <si>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</si>
  <si>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</si>
  <si>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</si>
  <si>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</si>
  <si>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</si>
  <si>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</si>
  <si>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</si>
  <si>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</si>
  <si>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</si>
  <si>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</si>
  <si>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</si>
  <si>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</si>
  <si>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</si>
  <si>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</si>
  <si>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</si>
  <si>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</si>
  <si>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</si>
  <si>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</si>
  <si>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</si>
  <si>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</si>
  <si>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</si>
  <si>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</si>
  <si>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</si>
  <si>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</si>
  <si>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</si>
  <si>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</si>
  <si>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</si>
  <si>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</si>
  <si>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</si>
  <si>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</si>
  <si>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</si>
  <si>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</si>
  <si>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</si>
  <si>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</si>
  <si>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</si>
  <si>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</si>
  <si>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</si>
  <si>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</si>
  <si>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</si>
  <si>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</si>
  <si>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</si>
  <si>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</si>
  <si>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</si>
  <si>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</si>
  <si>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</si>
  <si>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</si>
  <si>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</si>
  <si>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</si>
  <si>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</si>
  <si>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</si>
  <si>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</si>
  <si>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</si>
  <si>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</si>
  <si>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</si>
  <si>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</si>
  <si>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</si>
  <si>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</si>
  <si>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</si>
  <si>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</si>
  <si>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</si>
  <si>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</si>
  <si>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</si>
  <si>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</si>
  <si>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</si>
  <si>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</si>
  <si>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</si>
  <si>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</si>
  <si>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</si>
  <si>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</si>
  <si>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</si>
  <si>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</si>
  <si>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</si>
  <si>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</si>
  <si>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</si>
  <si>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</si>
  <si>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</si>
  <si>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</si>
  <si>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</si>
  <si>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</si>
  <si>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</si>
  <si>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</si>
  <si>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</si>
  <si>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</si>
  <si>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</si>
  <si>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</si>
  <si>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</si>
  <si>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</si>
  <si>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</si>
  <si>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</si>
  <si>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</si>
  <si>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</si>
  <si>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</si>
  <si>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</si>
  <si>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</si>
  <si>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</si>
  <si>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</si>
  <si>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</si>
  <si>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</si>
  <si>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</si>
  <si>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</si>
  <si>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</si>
  <si>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</si>
  <si>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</si>
  <si>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</si>
  <si>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</si>
  <si>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</si>
  <si>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</si>
  <si>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</si>
  <si>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</si>
  <si>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</si>
  <si>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</si>
  <si>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</si>
  <si>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</si>
  <si>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</si>
  <si>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</si>
  <si>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</si>
  <si>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</si>
  <si>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</si>
  <si>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</si>
  <si>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</si>
  <si>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</si>
  <si>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</si>
  <si>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</si>
  <si>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</si>
  <si>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</si>
  <si>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</si>
  <si>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</si>
  <si>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</si>
  <si>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</si>
  <si>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</si>
  <si>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</si>
  <si>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</si>
  <si>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</si>
  <si>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</si>
  <si>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</si>
  <si>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</si>
  <si>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</si>
  <si>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</si>
  <si>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</si>
  <si>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</si>
  <si>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</si>
  <si>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</si>
  <si>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</si>
  <si>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</si>
  <si>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</si>
  <si>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</si>
  <si>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</si>
  <si>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</si>
  <si>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</si>
  <si>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</si>
  <si>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</si>
  <si>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</si>
  <si>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</si>
  <si>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</si>
  <si>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</si>
  <si>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</si>
  <si>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</si>
  <si>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</si>
  <si>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</si>
  <si>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</si>
  <si>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</si>
  <si>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</si>
  <si>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</si>
  <si>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</si>
  <si>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</si>
  <si>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</si>
  <si>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</si>
  <si>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</si>
  <si>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</si>
  <si>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</si>
  <si>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</si>
  <si>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</si>
  <si>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</si>
  <si>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</si>
  <si>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</si>
  <si>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</si>
  <si>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</si>
  <si>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</si>
  <si>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</si>
  <si>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</si>
  <si>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</si>
  <si>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</si>
  <si>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</si>
  <si>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</si>
  <si>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</si>
  <si>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</si>
  <si>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</si>
  <si>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</si>
  <si>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</si>
  <si>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</si>
  <si>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</si>
  <si>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</si>
  <si>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</si>
  <si>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</si>
  <si>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</si>
  <si>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</si>
  <si>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</si>
  <si>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</si>
  <si>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</si>
  <si>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</si>
  <si>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</si>
  <si>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</si>
  <si>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</si>
  <si>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</si>
  <si>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</si>
  <si>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</si>
  <si>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</si>
  <si>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</si>
  <si>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</si>
  <si>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</si>
  <si>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</si>
  <si>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</si>
  <si>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</si>
  <si>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</si>
  <si>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</si>
  <si>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</si>
  <si>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</si>
  <si>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</si>
  <si>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</si>
  <si>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</si>
  <si>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</si>
  <si>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</si>
  <si>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</si>
  <si>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</si>
  <si>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</si>
  <si>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</si>
  <si>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</si>
  <si>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</si>
  <si>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</si>
  <si>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</si>
  <si>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</si>
  <si>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</si>
  <si>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</si>
  <si>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</si>
  <si>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</si>
  <si>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</si>
  <si>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</si>
  <si>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</si>
  <si>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</si>
  <si>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</si>
  <si>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</si>
  <si>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</si>
  <si>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</si>
  <si>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</si>
  <si>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</si>
  <si>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</si>
  <si>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</si>
  <si>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</si>
  <si>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</si>
  <si>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</si>
  <si>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</si>
  <si>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</si>
  <si>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</si>
  <si>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</si>
  <si>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</si>
  <si>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</si>
  <si>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</si>
  <si>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</si>
  <si>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</si>
  <si>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</si>
  <si>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</si>
  <si>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</si>
  <si>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</si>
  <si>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</si>
  <si>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</si>
  <si>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</si>
  <si>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</si>
  <si>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</si>
  <si>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</si>
  <si>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</si>
  <si>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</si>
  <si>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</si>
  <si>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</si>
  <si>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</si>
  <si>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</si>
  <si>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</si>
  <si>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</si>
  <si>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</si>
  <si>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</si>
  <si>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</si>
  <si>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</si>
  <si>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</si>
  <si>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</si>
  <si>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</si>
  <si>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</si>
  <si>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</si>
  <si>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</si>
  <si>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</si>
  <si>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</si>
  <si>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</si>
  <si>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</si>
  <si>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</si>
  <si>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</si>
  <si>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</si>
  <si>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</si>
  <si>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</si>
  <si>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34100</t>
  </si>
  <si>
    <t>広島市</t>
  </si>
  <si>
    <t>34100_令和4年度</t>
  </si>
  <si>
    <t>34100_令和6年度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</si>
  <si>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</si>
  <si>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</si>
  <si>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</si>
  <si>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</si>
  <si>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</si>
  <si>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</si>
  <si>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</si>
  <si>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</si>
  <si>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</si>
  <si>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</si>
  <si>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</si>
  <si>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</si>
  <si>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</si>
  <si>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</si>
  <si>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01226_令和6年度</t>
  </si>
  <si>
    <t>01226</t>
  </si>
  <si>
    <t>砂川市</t>
  </si>
  <si>
    <t>01303_令和6年度</t>
  </si>
  <si>
    <t>01303</t>
  </si>
  <si>
    <t>当別町</t>
  </si>
  <si>
    <t>_令和6年度</t>
  </si>
  <si>
    <t>市区町村コード_令和4年度</t>
  </si>
  <si>
    <t>01226_令和4年度</t>
  </si>
  <si>
    <t>01303_令和4年度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</si>
  <si>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</si>
  <si>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</si>
  <si>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</si>
  <si>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</si>
  <si>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</si>
  <si>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</si>
  <si>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</si>
  <si>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</si>
  <si>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</si>
  <si>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</si>
  <si>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</si>
  <si>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</si>
  <si>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</si>
  <si>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</si>
  <si>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</si>
  <si>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</si>
  <si>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</si>
  <si>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</si>
  <si>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</si>
  <si>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</si>
  <si>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</si>
  <si>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</si>
  <si>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</si>
  <si>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</si>
  <si>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</si>
  <si>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</si>
  <si>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</si>
  <si>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</si>
  <si>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</si>
  <si>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</si>
  <si>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</si>
  <si>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</si>
  <si>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</si>
  <si>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</si>
  <si>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</si>
  <si>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</si>
  <si>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</si>
  <si>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</si>
  <si>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</si>
  <si>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</si>
  <si>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</si>
  <si>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</si>
  <si>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</si>
  <si>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</si>
  <si>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</si>
  <si>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</si>
  <si>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</si>
  <si>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</si>
  <si>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</si>
  <si>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</si>
  <si>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</si>
  <si>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</si>
  <si>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</si>
  <si>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</si>
  <si>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</si>
  <si>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</si>
  <si>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</si>
  <si>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府中市</t>
  </si>
  <si>
    <t>01578_令和6年度</t>
  </si>
  <si>
    <t>01578</t>
  </si>
  <si>
    <t>白老町</t>
  </si>
  <si>
    <t>01578_令和4年度</t>
  </si>
  <si>
    <t>34213</t>
  </si>
  <si>
    <t>廿日市市</t>
  </si>
  <si>
    <t>34213_令和4年度</t>
  </si>
  <si>
    <t>34213_令和6年度</t>
  </si>
  <si>
    <t>34210</t>
  </si>
  <si>
    <t>庄原市</t>
  </si>
  <si>
    <t>34210_令和4年度</t>
  </si>
  <si>
    <t>34210_令和6年度</t>
  </si>
  <si>
    <t>34304</t>
  </si>
  <si>
    <t>海田町</t>
  </si>
  <si>
    <t>34304_令和4年度</t>
  </si>
  <si>
    <t>34304_令和6年度</t>
  </si>
  <si>
    <t>34205</t>
  </si>
  <si>
    <t>尾道市</t>
  </si>
  <si>
    <t>34205_令和4年度</t>
  </si>
  <si>
    <t>34205_令和6年度</t>
  </si>
  <si>
    <t>川崎町</t>
  </si>
  <si>
    <t>34215</t>
  </si>
  <si>
    <t>江田島市</t>
  </si>
  <si>
    <t>34215_令和4年度</t>
  </si>
  <si>
    <t>34215_令和6年度</t>
  </si>
  <si>
    <t>34369</t>
  </si>
  <si>
    <t>北広島町</t>
  </si>
  <si>
    <t>34369_令和4年度</t>
  </si>
  <si>
    <t>34369_令和6年度</t>
  </si>
  <si>
    <t>34211</t>
  </si>
  <si>
    <t>大竹市</t>
  </si>
  <si>
    <t>34211_令和4年度</t>
  </si>
  <si>
    <t>34211_令和6年度</t>
  </si>
  <si>
    <t>34545</t>
  </si>
  <si>
    <t>神石高原町</t>
  </si>
  <si>
    <t>34545_令和4年度</t>
  </si>
  <si>
    <t>34545_令和6年度</t>
  </si>
  <si>
    <t>34307</t>
  </si>
  <si>
    <t>熊野町</t>
  </si>
  <si>
    <t>34307_令和4年度</t>
  </si>
  <si>
    <t>34307_令和6年度</t>
  </si>
  <si>
    <t>34203</t>
  </si>
  <si>
    <t>竹原市</t>
  </si>
  <si>
    <t>34203_令和4年度</t>
  </si>
  <si>
    <t>34203_令和6年度</t>
  </si>
  <si>
    <t>34208</t>
  </si>
  <si>
    <t>34208_令和4年度</t>
  </si>
  <si>
    <t>34208_令和6年度</t>
  </si>
  <si>
    <t>02442_平成2年度</t>
  </si>
  <si>
    <t>02442</t>
  </si>
  <si>
    <t>五戸町</t>
  </si>
  <si>
    <t>02442_平成17年度</t>
  </si>
  <si>
    <t>02442_平成18年度</t>
  </si>
  <si>
    <t>02442_平成19年度</t>
  </si>
  <si>
    <t>02442_平成20年度</t>
  </si>
  <si>
    <t>02442_平成21年度</t>
  </si>
  <si>
    <t>02442_平成22年度</t>
  </si>
  <si>
    <t>02442_平成23年度</t>
  </si>
  <si>
    <t>02442_平成24年度</t>
  </si>
  <si>
    <t>02442_平成25年度</t>
  </si>
  <si>
    <t>02442_平成26年度</t>
  </si>
  <si>
    <t>02442_平成27年度</t>
  </si>
  <si>
    <t>02442_平成28年度</t>
  </si>
  <si>
    <t>02442_平成29年度</t>
  </si>
  <si>
    <t>02442_平成30年度</t>
  </si>
  <si>
    <t>02442_令和元年度</t>
  </si>
  <si>
    <t>02442_令和2年度</t>
  </si>
  <si>
    <t>02442_令和3年度</t>
  </si>
  <si>
    <t>02442_令和4年度</t>
  </si>
  <si>
    <t>02442_令和5年度</t>
  </si>
  <si>
    <t>02442_令和6年度</t>
  </si>
  <si>
    <t>24344_平成2年度</t>
  </si>
  <si>
    <t>24344</t>
  </si>
  <si>
    <t>川越町</t>
  </si>
  <si>
    <t>24344_平成17年度</t>
  </si>
  <si>
    <t>24344_平成18年度</t>
  </si>
  <si>
    <t>24344_平成19年度</t>
  </si>
  <si>
    <t>24344_平成20年度</t>
  </si>
  <si>
    <t>24344_平成21年度</t>
  </si>
  <si>
    <t>24344_平成22年度</t>
  </si>
  <si>
    <t>24344_平成23年度</t>
  </si>
  <si>
    <t>24344_平成24年度</t>
  </si>
  <si>
    <t>24344_平成25年度</t>
  </si>
  <si>
    <t>24344_平成26年度</t>
  </si>
  <si>
    <t>24344_平成27年度</t>
  </si>
  <si>
    <t>24344_平成28年度</t>
  </si>
  <si>
    <t>24344_平成29年度</t>
  </si>
  <si>
    <t>24344_平成30年度</t>
  </si>
  <si>
    <t>24344_令和元年度</t>
  </si>
  <si>
    <t>24344_令和2年度</t>
  </si>
  <si>
    <t>24344_令和3年度</t>
  </si>
  <si>
    <t>24344_令和4年度</t>
  </si>
  <si>
    <t>24344_令和5年度</t>
  </si>
  <si>
    <t>24344_令和6年度</t>
  </si>
  <si>
    <t>30341_平成2年度</t>
  </si>
  <si>
    <t>30341</t>
  </si>
  <si>
    <t>かつらぎ町</t>
  </si>
  <si>
    <t>30341_平成17年度</t>
  </si>
  <si>
    <t>30341_平成18年度</t>
  </si>
  <si>
    <t>30341_平成19年度</t>
  </si>
  <si>
    <t>30341_平成20年度</t>
  </si>
  <si>
    <t>30341_平成21年度</t>
  </si>
  <si>
    <t>30341_平成22年度</t>
  </si>
  <si>
    <t>30341_平成23年度</t>
  </si>
  <si>
    <t>30341_平成24年度</t>
  </si>
  <si>
    <t>30341_平成25年度</t>
  </si>
  <si>
    <t>30341_平成26年度</t>
  </si>
  <si>
    <t>30341_平成27年度</t>
  </si>
  <si>
    <t>30341_平成28年度</t>
  </si>
  <si>
    <t>30341_平成29年度</t>
  </si>
  <si>
    <t>30341_平成30年度</t>
  </si>
  <si>
    <t>30341_令和元年度</t>
  </si>
  <si>
    <t>30341_令和2年度</t>
  </si>
  <si>
    <t>30341_令和3年度</t>
  </si>
  <si>
    <t>30341_令和4年度</t>
  </si>
  <si>
    <t>30341_令和5年度</t>
  </si>
  <si>
    <t>30341_令和6年度</t>
  </si>
  <si>
    <t>01226_平成2年度</t>
  </si>
  <si>
    <t>01226_平成17年度</t>
  </si>
  <si>
    <t>01226_平成18年度</t>
  </si>
  <si>
    <t>01226_平成19年度</t>
  </si>
  <si>
    <t>01226_平成20年度</t>
  </si>
  <si>
    <t>01226_平成21年度</t>
  </si>
  <si>
    <t>01226_平成22年度</t>
  </si>
  <si>
    <t>01226_平成23年度</t>
  </si>
  <si>
    <t>01226_平成24年度</t>
  </si>
  <si>
    <t>01226_平成25年度</t>
  </si>
  <si>
    <t>01226_平成26年度</t>
  </si>
  <si>
    <t>01226_平成27年度</t>
  </si>
  <si>
    <t>01226_平成28年度</t>
  </si>
  <si>
    <t>01226_平成29年度</t>
  </si>
  <si>
    <t>01226_平成30年度</t>
  </si>
  <si>
    <t>01226_令和元年度</t>
  </si>
  <si>
    <t>01226_令和2年度</t>
  </si>
  <si>
    <t>01226_令和3年度</t>
  </si>
  <si>
    <t>01226_令和5年度</t>
  </si>
  <si>
    <t>09345_平成2年度</t>
  </si>
  <si>
    <t>09345</t>
  </si>
  <si>
    <t>芳賀町</t>
  </si>
  <si>
    <t>09345_平成17年度</t>
  </si>
  <si>
    <t>09345_平成18年度</t>
  </si>
  <si>
    <t>09345_平成19年度</t>
  </si>
  <si>
    <t>09345_平成20年度</t>
  </si>
  <si>
    <t>09345_平成21年度</t>
  </si>
  <si>
    <t>09345_平成22年度</t>
  </si>
  <si>
    <t>09345_平成23年度</t>
  </si>
  <si>
    <t>09345_平成24年度</t>
  </si>
  <si>
    <t>09345_平成25年度</t>
  </si>
  <si>
    <t>09345_平成26年度</t>
  </si>
  <si>
    <t>09345_平成27年度</t>
  </si>
  <si>
    <t>09345_平成28年度</t>
  </si>
  <si>
    <t>09345_平成29年度</t>
  </si>
  <si>
    <t>09345_平成30年度</t>
  </si>
  <si>
    <t>09345_令和元年度</t>
  </si>
  <si>
    <t>09345_令和2年度</t>
  </si>
  <si>
    <t>09345_令和3年度</t>
  </si>
  <si>
    <t>09345_令和4年度</t>
  </si>
  <si>
    <t>09345_令和5年度</t>
  </si>
  <si>
    <t>09345_令和6年度</t>
  </si>
  <si>
    <t>43368_平成2年度</t>
  </si>
  <si>
    <t>43368</t>
  </si>
  <si>
    <t>長洲町</t>
  </si>
  <si>
    <t>43368_平成17年度</t>
  </si>
  <si>
    <t>43368_平成18年度</t>
  </si>
  <si>
    <t>43368_平成19年度</t>
  </si>
  <si>
    <t>43368_平成20年度</t>
  </si>
  <si>
    <t>43368_平成21年度</t>
  </si>
  <si>
    <t>43368_平成22年度</t>
  </si>
  <si>
    <t>43368_平成23年度</t>
  </si>
  <si>
    <t>43368_平成24年度</t>
  </si>
  <si>
    <t>43368_平成25年度</t>
  </si>
  <si>
    <t>43368_平成26年度</t>
  </si>
  <si>
    <t>43368_平成27年度</t>
  </si>
  <si>
    <t>43368_平成28年度</t>
  </si>
  <si>
    <t>43368_平成29年度</t>
  </si>
  <si>
    <t>43368_平成30年度</t>
  </si>
  <si>
    <t>43368_令和元年度</t>
  </si>
  <si>
    <t>43368_令和2年度</t>
  </si>
  <si>
    <t>43368_令和3年度</t>
  </si>
  <si>
    <t>43368_令和4年度</t>
  </si>
  <si>
    <t>43368_令和5年度</t>
  </si>
  <si>
    <t>43368_令和6年度</t>
  </si>
  <si>
    <t>01578_平成2年度</t>
  </si>
  <si>
    <t>01578_平成17年度</t>
  </si>
  <si>
    <t>01578_平成18年度</t>
  </si>
  <si>
    <t>01578_平成19年度</t>
  </si>
  <si>
    <t>01578_平成20年度</t>
  </si>
  <si>
    <t>01578_平成21年度</t>
  </si>
  <si>
    <t>01578_平成22年度</t>
  </si>
  <si>
    <t>01578_平成23年度</t>
  </si>
  <si>
    <t>01578_平成24年度</t>
  </si>
  <si>
    <t>01578_平成25年度</t>
  </si>
  <si>
    <t>01578_平成26年度</t>
  </si>
  <si>
    <t>01578_平成27年度</t>
  </si>
  <si>
    <t>01578_平成28年度</t>
  </si>
  <si>
    <t>01578_平成29年度</t>
  </si>
  <si>
    <t>01578_平成30年度</t>
  </si>
  <si>
    <t>01578_令和元年度</t>
  </si>
  <si>
    <t>01578_令和2年度</t>
  </si>
  <si>
    <t>01578_令和3年度</t>
  </si>
  <si>
    <t>01578_令和5年度</t>
  </si>
  <si>
    <t>08564_平成2年度</t>
  </si>
  <si>
    <t>08564</t>
  </si>
  <si>
    <t>利根町</t>
  </si>
  <si>
    <t>08564_平成17年度</t>
  </si>
  <si>
    <t>08564_平成18年度</t>
  </si>
  <si>
    <t>08564_平成19年度</t>
  </si>
  <si>
    <t>08564_平成20年度</t>
  </si>
  <si>
    <t>08564_平成21年度</t>
  </si>
  <si>
    <t>08564_平成22年度</t>
  </si>
  <si>
    <t>08564_平成23年度</t>
  </si>
  <si>
    <t>08564_平成24年度</t>
  </si>
  <si>
    <t>08564_平成25年度</t>
  </si>
  <si>
    <t>08564_平成26年度</t>
  </si>
  <si>
    <t>08564_平成27年度</t>
  </si>
  <si>
    <t>08564_平成28年度</t>
  </si>
  <si>
    <t>08564_平成29年度</t>
  </si>
  <si>
    <t>08564_平成30年度</t>
  </si>
  <si>
    <t>08564_令和元年度</t>
  </si>
  <si>
    <t>08564_令和2年度</t>
  </si>
  <si>
    <t>08564_令和3年度</t>
  </si>
  <si>
    <t>08564_令和4年度</t>
  </si>
  <si>
    <t>08564_令和5年度</t>
  </si>
  <si>
    <t>08564_令和6年度</t>
  </si>
  <si>
    <t>39412_平成2年度</t>
  </si>
  <si>
    <t>39412</t>
  </si>
  <si>
    <t>四万十町</t>
  </si>
  <si>
    <t>39412_平成17年度</t>
  </si>
  <si>
    <t>39412_平成18年度</t>
  </si>
  <si>
    <t>39412_平成19年度</t>
  </si>
  <si>
    <t>39412_平成20年度</t>
  </si>
  <si>
    <t>39412_平成21年度</t>
  </si>
  <si>
    <t>39412_平成22年度</t>
  </si>
  <si>
    <t>39412_平成23年度</t>
  </si>
  <si>
    <t>39412_平成24年度</t>
  </si>
  <si>
    <t>39412_平成25年度</t>
  </si>
  <si>
    <t>39412_平成26年度</t>
  </si>
  <si>
    <t>39412_平成27年度</t>
  </si>
  <si>
    <t>39412_平成28年度</t>
  </si>
  <si>
    <t>39412_平成29年度</t>
  </si>
  <si>
    <t>39412_平成30年度</t>
  </si>
  <si>
    <t>39412_令和元年度</t>
  </si>
  <si>
    <t>39412_令和2年度</t>
  </si>
  <si>
    <t>39412_令和3年度</t>
  </si>
  <si>
    <t>39412_令和4年度</t>
  </si>
  <si>
    <t>39412_令和5年度</t>
  </si>
  <si>
    <t>39412_令和6年度</t>
  </si>
  <si>
    <t>26322_平成2年度</t>
  </si>
  <si>
    <t>26322</t>
  </si>
  <si>
    <t>久御山町</t>
  </si>
  <si>
    <t>26322_平成17年度</t>
  </si>
  <si>
    <t>26322_平成18年度</t>
  </si>
  <si>
    <t>26322_平成19年度</t>
  </si>
  <si>
    <t>26322_平成20年度</t>
  </si>
  <si>
    <t>26322_平成21年度</t>
  </si>
  <si>
    <t>26322_平成22年度</t>
  </si>
  <si>
    <t>26322_平成23年度</t>
  </si>
  <si>
    <t>26322_平成24年度</t>
  </si>
  <si>
    <t>26322_平成25年度</t>
  </si>
  <si>
    <t>26322_平成26年度</t>
  </si>
  <si>
    <t>26322_平成27年度</t>
  </si>
  <si>
    <t>26322_平成28年度</t>
  </si>
  <si>
    <t>26322_平成29年度</t>
  </si>
  <si>
    <t>26322_平成30年度</t>
  </si>
  <si>
    <t>26322_令和元年度</t>
  </si>
  <si>
    <t>26322_令和2年度</t>
  </si>
  <si>
    <t>26322_令和3年度</t>
  </si>
  <si>
    <t>26322_令和4年度</t>
  </si>
  <si>
    <t>26322_令和5年度</t>
  </si>
  <si>
    <t>26322_令和6年度</t>
  </si>
  <si>
    <t>44207_平成2年度</t>
  </si>
  <si>
    <t>44207</t>
  </si>
  <si>
    <t>津久見市</t>
  </si>
  <si>
    <t>44207_平成17年度</t>
  </si>
  <si>
    <t>44207_平成18年度</t>
  </si>
  <si>
    <t>44207_平成19年度</t>
  </si>
  <si>
    <t>44207_平成20年度</t>
  </si>
  <si>
    <t>44207_平成21年度</t>
  </si>
  <si>
    <t>44207_平成22年度</t>
  </si>
  <si>
    <t>44207_平成23年度</t>
  </si>
  <si>
    <t>44207_平成24年度</t>
  </si>
  <si>
    <t>44207_平成25年度</t>
  </si>
  <si>
    <t>44207_平成26年度</t>
  </si>
  <si>
    <t>44207_平成27年度</t>
  </si>
  <si>
    <t>44207_平成28年度</t>
  </si>
  <si>
    <t>44207_平成29年度</t>
  </si>
  <si>
    <t>44207_平成30年度</t>
  </si>
  <si>
    <t>44207_令和元年度</t>
  </si>
  <si>
    <t>44207_令和2年度</t>
  </si>
  <si>
    <t>44207_令和3年度</t>
  </si>
  <si>
    <t>44207_令和4年度</t>
  </si>
  <si>
    <t>44207_令和5年度</t>
  </si>
  <si>
    <t>44207_令和6年度</t>
  </si>
  <si>
    <t>03301_平成2年度</t>
  </si>
  <si>
    <t>03301</t>
  </si>
  <si>
    <t>雫石町</t>
  </si>
  <si>
    <t>03301_平成17年度</t>
  </si>
  <si>
    <t>03301_平成18年度</t>
  </si>
  <si>
    <t>03301_平成19年度</t>
  </si>
  <si>
    <t>03301_平成20年度</t>
  </si>
  <si>
    <t>03301_平成21年度</t>
  </si>
  <si>
    <t>03301_平成22年度</t>
  </si>
  <si>
    <t>03301_平成23年度</t>
  </si>
  <si>
    <t>03301_平成24年度</t>
  </si>
  <si>
    <t>03301_平成25年度</t>
  </si>
  <si>
    <t>03301_平成26年度</t>
  </si>
  <si>
    <t>03301_平成27年度</t>
  </si>
  <si>
    <t>03301_平成28年度</t>
  </si>
  <si>
    <t>03301_平成29年度</t>
  </si>
  <si>
    <t>03301_平成30年度</t>
  </si>
  <si>
    <t>03301_令和元年度</t>
  </si>
  <si>
    <t>03301_令和2年度</t>
  </si>
  <si>
    <t>03301_令和3年度</t>
  </si>
  <si>
    <t>03301_令和4年度</t>
  </si>
  <si>
    <t>03301_令和5年度</t>
  </si>
  <si>
    <t>03301_令和6年度</t>
  </si>
  <si>
    <t>24212_平成2年度</t>
  </si>
  <si>
    <t>24212</t>
  </si>
  <si>
    <t>熊野市</t>
  </si>
  <si>
    <t>24212_平成17年度</t>
  </si>
  <si>
    <t>24212_平成18年度</t>
  </si>
  <si>
    <t>24212_平成19年度</t>
  </si>
  <si>
    <t>24212_平成20年度</t>
  </si>
  <si>
    <t>24212_平成21年度</t>
  </si>
  <si>
    <t>24212_平成22年度</t>
  </si>
  <si>
    <t>24212_平成23年度</t>
  </si>
  <si>
    <t>24212_平成24年度</t>
  </si>
  <si>
    <t>24212_平成25年度</t>
  </si>
  <si>
    <t>24212_平成26年度</t>
  </si>
  <si>
    <t>24212_平成27年度</t>
  </si>
  <si>
    <t>24212_平成28年度</t>
  </si>
  <si>
    <t>24212_平成29年度</t>
  </si>
  <si>
    <t>24212_平成30年度</t>
  </si>
  <si>
    <t>24212_令和元年度</t>
  </si>
  <si>
    <t>24212_令和2年度</t>
  </si>
  <si>
    <t>24212_令和3年度</t>
  </si>
  <si>
    <t>24212_令和4年度</t>
  </si>
  <si>
    <t>24212_令和5年度</t>
  </si>
  <si>
    <t>24212_令和6年度</t>
  </si>
  <si>
    <t>01303_平成2年度</t>
  </si>
  <si>
    <t>01303_平成17年度</t>
  </si>
  <si>
    <t>01303_平成18年度</t>
  </si>
  <si>
    <t>01303_平成19年度</t>
  </si>
  <si>
    <t>01303_平成20年度</t>
  </si>
  <si>
    <t>01303_平成21年度</t>
  </si>
  <si>
    <t>01303_平成22年度</t>
  </si>
  <si>
    <t>01303_平成23年度</t>
  </si>
  <si>
    <t>01303_平成24年度</t>
  </si>
  <si>
    <t>01303_平成25年度</t>
  </si>
  <si>
    <t>01303_平成26年度</t>
  </si>
  <si>
    <t>01303_平成27年度</t>
  </si>
  <si>
    <t>01303_平成28年度</t>
  </si>
  <si>
    <t>01303_平成29年度</t>
  </si>
  <si>
    <t>01303_平成30年度</t>
  </si>
  <si>
    <t>01303_令和元年度</t>
  </si>
  <si>
    <t>01303_令和2年度</t>
  </si>
  <si>
    <t>01303_令和3年度</t>
  </si>
  <si>
    <t>01303_令和5年度</t>
  </si>
  <si>
    <t>43482_平成2年度</t>
  </si>
  <si>
    <t>43482</t>
  </si>
  <si>
    <t>芦北町</t>
  </si>
  <si>
    <t>43482_平成17年度</t>
  </si>
  <si>
    <t>43482_平成18年度</t>
  </si>
  <si>
    <t>43482_平成19年度</t>
  </si>
  <si>
    <t>43482_平成20年度</t>
  </si>
  <si>
    <t>43482_平成21年度</t>
  </si>
  <si>
    <t>43482_平成22年度</t>
  </si>
  <si>
    <t>43482_平成23年度</t>
  </si>
  <si>
    <t>43482_平成24年度</t>
  </si>
  <si>
    <t>43482_平成25年度</t>
  </si>
  <si>
    <t>43482_平成26年度</t>
  </si>
  <si>
    <t>43482_平成27年度</t>
  </si>
  <si>
    <t>43482_平成28年度</t>
  </si>
  <si>
    <t>43482_平成29年度</t>
  </si>
  <si>
    <t>43482_平成30年度</t>
  </si>
  <si>
    <t>43482_令和元年度</t>
  </si>
  <si>
    <t>43482_令和2年度</t>
  </si>
  <si>
    <t>43482_令和3年度</t>
  </si>
  <si>
    <t>43482_令和4年度</t>
  </si>
  <si>
    <t>43482_令和5年度</t>
  </si>
  <si>
    <t>43482_令和6年度</t>
  </si>
  <si>
    <t>40605_平成2年度</t>
  </si>
  <si>
    <t>40605</t>
  </si>
  <si>
    <t>40605_平成17年度</t>
  </si>
  <si>
    <t>40605_平成18年度</t>
  </si>
  <si>
    <t>40605_平成19年度</t>
  </si>
  <si>
    <t>40605_平成20年度</t>
  </si>
  <si>
    <t>40605_平成21年度</t>
  </si>
  <si>
    <t>40605_平成22年度</t>
  </si>
  <si>
    <t>40605_平成23年度</t>
  </si>
  <si>
    <t>40605_平成24年度</t>
  </si>
  <si>
    <t>40605_平成25年度</t>
  </si>
  <si>
    <t>40605_平成26年度</t>
  </si>
  <si>
    <t>40605_平成27年度</t>
  </si>
  <si>
    <t>40605_平成28年度</t>
  </si>
  <si>
    <t>40605_平成29年度</t>
  </si>
  <si>
    <t>40605_平成30年度</t>
  </si>
  <si>
    <t>40605_令和元年度</t>
  </si>
  <si>
    <t>40605_令和2年度</t>
  </si>
  <si>
    <t>40605_令和3年度</t>
  </si>
  <si>
    <t>40605_令和4年度</t>
  </si>
  <si>
    <t>40605_令和5年度</t>
  </si>
  <si>
    <t>40605_令和6年度</t>
  </si>
  <si>
    <t>17463_平成2年度</t>
  </si>
  <si>
    <t>17463</t>
  </si>
  <si>
    <t>能登町</t>
  </si>
  <si>
    <t>17463_平成17年度</t>
  </si>
  <si>
    <t>17463_平成18年度</t>
  </si>
  <si>
    <t>17463_平成19年度</t>
  </si>
  <si>
    <t>17463_平成20年度</t>
  </si>
  <si>
    <t>17463_平成21年度</t>
  </si>
  <si>
    <t>17463_平成22年度</t>
  </si>
  <si>
    <t>17463_平成23年度</t>
  </si>
  <si>
    <t>17463_平成24年度</t>
  </si>
  <si>
    <t>17463_平成25年度</t>
  </si>
  <si>
    <t>17463_平成26年度</t>
  </si>
  <si>
    <t>17463_平成27年度</t>
  </si>
  <si>
    <t>17463_平成28年度</t>
  </si>
  <si>
    <t>17463_平成29年度</t>
  </si>
  <si>
    <t>17463_平成30年度</t>
  </si>
  <si>
    <t>17463_令和元年度</t>
  </si>
  <si>
    <t>17463_令和2年度</t>
  </si>
  <si>
    <t>17463_令和3年度</t>
  </si>
  <si>
    <t>17463_令和4年度</t>
  </si>
  <si>
    <t>17463_令和5年度</t>
  </si>
  <si>
    <t>17463_令和6年度</t>
  </si>
  <si>
    <t>03381_平成2年度</t>
  </si>
  <si>
    <t>03381</t>
  </si>
  <si>
    <t>金ケ崎町</t>
  </si>
  <si>
    <t>03381_平成17年度</t>
  </si>
  <si>
    <t>03381_平成18年度</t>
  </si>
  <si>
    <t>03381_平成19年度</t>
  </si>
  <si>
    <t>03381_平成20年度</t>
  </si>
  <si>
    <t>03381_平成21年度</t>
  </si>
  <si>
    <t>03381_平成22年度</t>
  </si>
  <si>
    <t>03381_平成23年度</t>
  </si>
  <si>
    <t>03381_平成24年度</t>
  </si>
  <si>
    <t>03381_平成25年度</t>
  </si>
  <si>
    <t>03381_平成26年度</t>
  </si>
  <si>
    <t>03381_平成27年度</t>
  </si>
  <si>
    <t>03381_平成28年度</t>
  </si>
  <si>
    <t>03381_平成29年度</t>
  </si>
  <si>
    <t>03381_平成30年度</t>
  </si>
  <si>
    <t>03381_令和元年度</t>
  </si>
  <si>
    <t>03381_令和2年度</t>
  </si>
  <si>
    <t>03381_令和3年度</t>
  </si>
  <si>
    <t>03381_令和4年度</t>
  </si>
  <si>
    <t>03381_令和5年度</t>
  </si>
  <si>
    <t>03381_令和6年度</t>
  </si>
  <si>
    <t>07547_平成2年度</t>
  </si>
  <si>
    <t>07547</t>
  </si>
  <si>
    <t>浪江町</t>
  </si>
  <si>
    <t>07547_平成17年度</t>
  </si>
  <si>
    <t>07547_平成18年度</t>
  </si>
  <si>
    <t>07547_平成19年度</t>
  </si>
  <si>
    <t>07547_平成20年度</t>
  </si>
  <si>
    <t>07547_平成21年度</t>
  </si>
  <si>
    <t>07547_平成22年度</t>
  </si>
  <si>
    <t>07547_平成23年度</t>
  </si>
  <si>
    <t>07547_平成24年度</t>
  </si>
  <si>
    <t>07547_平成25年度</t>
  </si>
  <si>
    <t>07547_平成26年度</t>
  </si>
  <si>
    <t>07547_平成27年度</t>
  </si>
  <si>
    <t>07547_平成28年度</t>
  </si>
  <si>
    <t>07547_平成29年度</t>
  </si>
  <si>
    <t>07547_平成30年度</t>
  </si>
  <si>
    <t>07547_令和元年度</t>
  </si>
  <si>
    <t>07547_令和2年度</t>
  </si>
  <si>
    <t>07547_令和3年度</t>
  </si>
  <si>
    <t>07547_令和4年度</t>
  </si>
  <si>
    <t>07547_令和5年度</t>
  </si>
  <si>
    <t>07547_令和6年度</t>
  </si>
  <si>
    <t>28501_平成2年度</t>
  </si>
  <si>
    <t>28501</t>
  </si>
  <si>
    <t>佐用町</t>
  </si>
  <si>
    <t>28501_平成17年度</t>
  </si>
  <si>
    <t>28501_平成18年度</t>
  </si>
  <si>
    <t>28501_平成19年度</t>
  </si>
  <si>
    <t>28501_平成20年度</t>
  </si>
  <si>
    <t>28501_平成21年度</t>
  </si>
  <si>
    <t>28501_平成22年度</t>
  </si>
  <si>
    <t>28501_平成23年度</t>
  </si>
  <si>
    <t>28501_平成24年度</t>
  </si>
  <si>
    <t>28501_平成25年度</t>
  </si>
  <si>
    <t>28501_平成26年度</t>
  </si>
  <si>
    <t>28501_平成27年度</t>
  </si>
  <si>
    <t>28501_平成28年度</t>
  </si>
  <si>
    <t>28501_平成29年度</t>
  </si>
  <si>
    <t>28501_平成30年度</t>
  </si>
  <si>
    <t>28501_令和元年度</t>
  </si>
  <si>
    <t>28501_令和2年度</t>
  </si>
  <si>
    <t>28501_令和3年度</t>
  </si>
  <si>
    <t>28501_令和4年度</t>
  </si>
  <si>
    <t>28501_令和5年度</t>
  </si>
  <si>
    <t>28501_令和6年度</t>
  </si>
  <si>
    <t>24461_平成2年度</t>
  </si>
  <si>
    <t>24461</t>
  </si>
  <si>
    <t>玉城町</t>
  </si>
  <si>
    <t>24461_平成17年度</t>
  </si>
  <si>
    <t>24461_平成18年度</t>
  </si>
  <si>
    <t>24461_平成19年度</t>
  </si>
  <si>
    <t>24461_平成20年度</t>
  </si>
  <si>
    <t>24461_平成21年度</t>
  </si>
  <si>
    <t>24461_平成22年度</t>
  </si>
  <si>
    <t>24461_平成23年度</t>
  </si>
  <si>
    <t>24461_平成24年度</t>
  </si>
  <si>
    <t>24461_平成25年度</t>
  </si>
  <si>
    <t>24461_平成26年度</t>
  </si>
  <si>
    <t>24461_平成27年度</t>
  </si>
  <si>
    <t>24461_平成28年度</t>
  </si>
  <si>
    <t>24461_平成29年度</t>
  </si>
  <si>
    <t>24461_平成30年度</t>
  </si>
  <si>
    <t>24461_令和元年度</t>
  </si>
  <si>
    <t>24461_令和2年度</t>
  </si>
  <si>
    <t>24461_令和3年度</t>
  </si>
  <si>
    <t>24461_令和4年度</t>
  </si>
  <si>
    <t>24461_令和5年度</t>
  </si>
  <si>
    <t>24461_令和6年度</t>
  </si>
  <si>
    <t>38422_平成2年度</t>
  </si>
  <si>
    <t>38422</t>
  </si>
  <si>
    <t>内子町</t>
  </si>
  <si>
    <t>38422_平成17年度</t>
  </si>
  <si>
    <t>38422_平成18年度</t>
  </si>
  <si>
    <t>38422_平成19年度</t>
  </si>
  <si>
    <t>38422_平成20年度</t>
  </si>
  <si>
    <t>38422_平成21年度</t>
  </si>
  <si>
    <t>38422_平成22年度</t>
  </si>
  <si>
    <t>38422_平成23年度</t>
  </si>
  <si>
    <t>38422_平成24年度</t>
  </si>
  <si>
    <t>38422_平成25年度</t>
  </si>
  <si>
    <t>38422_平成26年度</t>
  </si>
  <si>
    <t>38422_平成27年度</t>
  </si>
  <si>
    <t>38422_平成28年度</t>
  </si>
  <si>
    <t>38422_平成29年度</t>
  </si>
  <si>
    <t>38422_平成30年度</t>
  </si>
  <si>
    <t>38422_令和元年度</t>
  </si>
  <si>
    <t>38422_令和2年度</t>
  </si>
  <si>
    <t>38422_令和3年度</t>
  </si>
  <si>
    <t>38422_令和4年度</t>
  </si>
  <si>
    <t>38422_令和5年度</t>
  </si>
  <si>
    <t>38422_令和6年度</t>
  </si>
  <si>
    <t>03507_平成2年度</t>
  </si>
  <si>
    <t>03507</t>
  </si>
  <si>
    <t>洋野町</t>
  </si>
  <si>
    <t>03507_平成17年度</t>
  </si>
  <si>
    <t>03507_平成18年度</t>
  </si>
  <si>
    <t>03507_平成19年度</t>
  </si>
  <si>
    <t>03507_平成20年度</t>
  </si>
  <si>
    <t>03507_平成21年度</t>
  </si>
  <si>
    <t>03507_平成22年度</t>
  </si>
  <si>
    <t>03507_平成23年度</t>
  </si>
  <si>
    <t>03507_平成24年度</t>
  </si>
  <si>
    <t>03507_平成25年度</t>
  </si>
  <si>
    <t>03507_平成26年度</t>
  </si>
  <si>
    <t>03507_平成27年度</t>
  </si>
  <si>
    <t>03507_平成28年度</t>
  </si>
  <si>
    <t>03507_平成29年度</t>
  </si>
  <si>
    <t>03507_平成30年度</t>
  </si>
  <si>
    <t>03507_令和元年度</t>
  </si>
  <si>
    <t>03507_令和2年度</t>
  </si>
  <si>
    <t>03507_令和3年度</t>
  </si>
  <si>
    <t>03507_令和4年度</t>
  </si>
  <si>
    <t>03507_令和5年度</t>
  </si>
  <si>
    <t>03507_令和6年度</t>
  </si>
  <si>
    <t>31386_平成2年度</t>
  </si>
  <si>
    <t>31386</t>
  </si>
  <si>
    <t>大山町</t>
  </si>
  <si>
    <t>31386_平成17年度</t>
  </si>
  <si>
    <t>31386_平成18年度</t>
  </si>
  <si>
    <t>31386_平成19年度</t>
  </si>
  <si>
    <t>31386_平成20年度</t>
  </si>
  <si>
    <t>31386_平成21年度</t>
  </si>
  <si>
    <t>31386_平成22年度</t>
  </si>
  <si>
    <t>31386_平成23年度</t>
  </si>
  <si>
    <t>31386_平成24年度</t>
  </si>
  <si>
    <t>31386_平成25年度</t>
  </si>
  <si>
    <t>31386_平成26年度</t>
  </si>
  <si>
    <t>31386_平成27年度</t>
  </si>
  <si>
    <t>31386_平成28年度</t>
  </si>
  <si>
    <t>31386_平成29年度</t>
  </si>
  <si>
    <t>31386_平成30年度</t>
  </si>
  <si>
    <t>31386_令和元年度</t>
  </si>
  <si>
    <t>31386_令和2年度</t>
  </si>
  <si>
    <t>31386_令和3年度</t>
  </si>
  <si>
    <t>31386_令和4年度</t>
  </si>
  <si>
    <t>31386_令和5年度</t>
  </si>
  <si>
    <t>31386_令和6年度</t>
  </si>
  <si>
    <t>40402_平成2年度</t>
  </si>
  <si>
    <t>40402</t>
  </si>
  <si>
    <t>鞍手町</t>
  </si>
  <si>
    <t>40402_平成17年度</t>
  </si>
  <si>
    <t>40402_平成18年度</t>
  </si>
  <si>
    <t>40402_平成19年度</t>
  </si>
  <si>
    <t>40402_平成20年度</t>
  </si>
  <si>
    <t>40402_平成21年度</t>
  </si>
  <si>
    <t>40402_平成22年度</t>
  </si>
  <si>
    <t>40402_平成23年度</t>
  </si>
  <si>
    <t>40402_平成24年度</t>
  </si>
  <si>
    <t>40402_平成25年度</t>
  </si>
  <si>
    <t>40402_平成26年度</t>
  </si>
  <si>
    <t>40402_平成27年度</t>
  </si>
  <si>
    <t>40402_平成28年度</t>
  </si>
  <si>
    <t>40402_平成29年度</t>
  </si>
  <si>
    <t>40402_平成30年度</t>
  </si>
  <si>
    <t>40402_令和元年度</t>
  </si>
  <si>
    <t>40402_令和2年度</t>
  </si>
  <si>
    <t>40402_令和3年度</t>
  </si>
  <si>
    <t>40402_令和4年度</t>
  </si>
  <si>
    <t>40402_令和5年度</t>
  </si>
  <si>
    <t>40402_令和6年度</t>
  </si>
  <si>
    <t>08364_平成2年度</t>
  </si>
  <si>
    <t>08364</t>
  </si>
  <si>
    <t>大子町</t>
  </si>
  <si>
    <t>08364_平成17年度</t>
  </si>
  <si>
    <t>08364_平成18年度</t>
  </si>
  <si>
    <t>08364_平成19年度</t>
  </si>
  <si>
    <t>08364_平成20年度</t>
  </si>
  <si>
    <t>08364_平成21年度</t>
  </si>
  <si>
    <t>08364_平成22年度</t>
  </si>
  <si>
    <t>08364_平成23年度</t>
  </si>
  <si>
    <t>08364_平成24年度</t>
  </si>
  <si>
    <t>08364_平成25年度</t>
  </si>
  <si>
    <t>08364_平成26年度</t>
  </si>
  <si>
    <t>08364_平成27年度</t>
  </si>
  <si>
    <t>08364_平成28年度</t>
  </si>
  <si>
    <t>08364_平成29年度</t>
  </si>
  <si>
    <t>08364_平成30年度</t>
  </si>
  <si>
    <t>08364_令和元年度</t>
  </si>
  <si>
    <t>08364_令和2年度</t>
  </si>
  <si>
    <t>08364_令和3年度</t>
  </si>
  <si>
    <t>08364_令和4年度</t>
  </si>
  <si>
    <t>08364_令和5年度</t>
  </si>
  <si>
    <t>08364_令和6年度</t>
  </si>
  <si>
    <t>45405_平成2年度</t>
  </si>
  <si>
    <t>45405</t>
  </si>
  <si>
    <t>川南町</t>
  </si>
  <si>
    <t>45405_平成17年度</t>
  </si>
  <si>
    <t>45405_平成18年度</t>
  </si>
  <si>
    <t>45405_平成19年度</t>
  </si>
  <si>
    <t>45405_平成20年度</t>
  </si>
  <si>
    <t>45405_平成21年度</t>
  </si>
  <si>
    <t>45405_平成22年度</t>
  </si>
  <si>
    <t>45405_平成23年度</t>
  </si>
  <si>
    <t>45405_平成24年度</t>
  </si>
  <si>
    <t>45405_平成25年度</t>
  </si>
  <si>
    <t>45405_平成26年度</t>
  </si>
  <si>
    <t>45405_平成27年度</t>
  </si>
  <si>
    <t>45405_平成28年度</t>
  </si>
  <si>
    <t>45405_平成29年度</t>
  </si>
  <si>
    <t>45405_平成30年度</t>
  </si>
  <si>
    <t>45405_令和元年度</t>
  </si>
  <si>
    <t>45405_令和2年度</t>
  </si>
  <si>
    <t>45405_令和3年度</t>
  </si>
  <si>
    <t>45405_令和4年度</t>
  </si>
  <si>
    <t>45405_令和5年度</t>
  </si>
  <si>
    <t>45405_令和6年度</t>
  </si>
  <si>
    <t>34462_平成2年度</t>
  </si>
  <si>
    <t>34462</t>
  </si>
  <si>
    <t>世羅町</t>
  </si>
  <si>
    <t>34462_平成17年度</t>
  </si>
  <si>
    <t>34462_平成18年度</t>
  </si>
  <si>
    <t>34462_平成19年度</t>
  </si>
  <si>
    <t>34462_平成20年度</t>
  </si>
  <si>
    <t>34462_平成21年度</t>
  </si>
  <si>
    <t>34462_平成22年度</t>
  </si>
  <si>
    <t>34462_平成23年度</t>
  </si>
  <si>
    <t>34462_平成24年度</t>
  </si>
  <si>
    <t>34462_平成25年度</t>
  </si>
  <si>
    <t>34462_平成26年度</t>
  </si>
  <si>
    <t>34462_平成27年度</t>
  </si>
  <si>
    <t>34462_平成28年度</t>
  </si>
  <si>
    <t>34462_平成29年度</t>
  </si>
  <si>
    <t>34462_平成30年度</t>
  </si>
  <si>
    <t>34462_令和元年度</t>
  </si>
  <si>
    <t>34462_令和2年度</t>
  </si>
  <si>
    <t>34462_令和3年度</t>
  </si>
  <si>
    <t>34462_令和4年度</t>
  </si>
  <si>
    <t>34462_令和5年度</t>
  </si>
  <si>
    <t>34462_令和6年度</t>
  </si>
  <si>
    <t>27382_平成2年度</t>
  </si>
  <si>
    <t>27382</t>
  </si>
  <si>
    <t>河南町</t>
  </si>
  <si>
    <t>27382_平成17年度</t>
  </si>
  <si>
    <t>27382_平成18年度</t>
  </si>
  <si>
    <t>27382_平成19年度</t>
  </si>
  <si>
    <t>27382_平成20年度</t>
  </si>
  <si>
    <t>27382_平成21年度</t>
  </si>
  <si>
    <t>27382_平成22年度</t>
  </si>
  <si>
    <t>27382_平成23年度</t>
  </si>
  <si>
    <t>27382_平成24年度</t>
  </si>
  <si>
    <t>27382_平成25年度</t>
  </si>
  <si>
    <t>27382_平成26年度</t>
  </si>
  <si>
    <t>27382_平成27年度</t>
  </si>
  <si>
    <t>27382_平成28年度</t>
  </si>
  <si>
    <t>27382_平成29年度</t>
  </si>
  <si>
    <t>27382_平成30年度</t>
  </si>
  <si>
    <t>27382_令和元年度</t>
  </si>
  <si>
    <t>27382_令和2年度</t>
  </si>
  <si>
    <t>27382_令和3年度</t>
  </si>
  <si>
    <t>27382_令和4年度</t>
  </si>
  <si>
    <t>27382_令和5年度</t>
  </si>
  <si>
    <t>27382_令和6年度</t>
  </si>
  <si>
    <t>34214</t>
  </si>
  <si>
    <t>安芸高田市</t>
  </si>
  <si>
    <t>34214_令和4年度</t>
  </si>
  <si>
    <t>34214_令和6年度</t>
  </si>
  <si>
    <t>34431</t>
  </si>
  <si>
    <t>大崎上島町</t>
  </si>
  <si>
    <t>34431_令和4年度</t>
  </si>
  <si>
    <t>34431_令和6年度</t>
  </si>
  <si>
    <t>34368</t>
  </si>
  <si>
    <t>安芸太田町</t>
  </si>
  <si>
    <t>34368_令和4年度</t>
  </si>
  <si>
    <t>34368_令和6年度</t>
  </si>
  <si>
    <t>34202</t>
  </si>
  <si>
    <t>呉市</t>
  </si>
  <si>
    <t>34202_令和4年度</t>
  </si>
  <si>
    <t>34202_令和6年度</t>
  </si>
  <si>
    <t>34212</t>
  </si>
  <si>
    <t>東広島市</t>
  </si>
  <si>
    <t>34212_令和4年度</t>
  </si>
  <si>
    <t>34212_令和6年度</t>
  </si>
  <si>
    <t>34302</t>
  </si>
  <si>
    <t>府中町</t>
  </si>
  <si>
    <t>34302_令和4年度</t>
  </si>
  <si>
    <t>34302_令和6年度</t>
  </si>
  <si>
    <t>34309</t>
  </si>
  <si>
    <t>坂町</t>
  </si>
  <si>
    <t>34309_令和4年度</t>
  </si>
  <si>
    <t>34309_令和6年度</t>
  </si>
  <si>
    <t>34204</t>
  </si>
  <si>
    <t>三原市</t>
  </si>
  <si>
    <t>34204_令和4年度</t>
  </si>
  <si>
    <t>34204_令和6年度</t>
  </si>
  <si>
    <t>34209</t>
  </si>
  <si>
    <t>三次市</t>
  </si>
  <si>
    <t>34209_令和4年度</t>
  </si>
  <si>
    <t>34209_令和6年度</t>
  </si>
  <si>
    <t>34207</t>
  </si>
  <si>
    <t>福山市</t>
  </si>
  <si>
    <t>34207_令和4年度</t>
  </si>
  <si>
    <t>34207_令和6年度</t>
  </si>
  <si>
    <t>34_平成2年度</t>
  </si>
  <si>
    <t>34</t>
  </si>
  <si>
    <t>広島県</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</si>
  <si>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</si>
  <si>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</si>
  <si>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</si>
  <si>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</si>
  <si>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</si>
  <si>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</si>
  <si>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</si>
  <si>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</si>
  <si>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</si>
  <si>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</si>
  <si>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</si>
  <si>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</si>
  <si>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</si>
  <si>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</si>
  <si>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</si>
  <si>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</si>
  <si>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</si>
  <si>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</si>
  <si>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34_令和5年度</t>
  </si>
  <si>
    <t>34_令和6年度</t>
  </si>
  <si>
    <t>34462_令和7年度</t>
  </si>
  <si>
    <t>34462_令和8年度</t>
  </si>
  <si>
    <t>34462_令和9年度</t>
  </si>
  <si>
    <t>34462_令和10年度</t>
  </si>
  <si>
    <t>34462_令和11年度</t>
  </si>
  <si>
    <t>34462_令和12年度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</si>
</sst>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51.041112085686414</c:v>
                </c:pt>
                <c:pt idx="1">
                  <c:v>51.041959270215216</c:v>
                </c:pt>
                <c:pt idx="2">
                  <c:v>49.754707440067243</c:v>
                </c:pt>
                <c:pt idx="3">
                  <c:v>49.396280436409889</c:v>
                </c:pt>
                <c:pt idx="4">
                  <c:v>48.497326095469575</c:v>
                </c:pt>
                <c:pt idx="5">
                  <c:v>47.047767653043792</c:v>
                </c:pt>
                <c:pt idx="6">
                  <c:v>46.576733891628486</c:v>
                </c:pt>
                <c:pt idx="7">
                  <c:v>45.557209752426552</c:v>
                </c:pt>
                <c:pt idx="8">
                  <c:v>44.757109575807505</c:v>
                </c:pt>
                <c:pt idx="9">
                  <c:v>43.882717734138808</c:v>
                </c:pt>
                <c:pt idx="10">
                  <c:v>42.82830246303989</c:v>
                </c:pt>
                <c:pt idx="11">
                  <c:v>39.21633819255311</c:v>
                </c:pt>
                <c:pt idx="12">
                  <c:v>39.071750837291411</c:v>
                </c:pt>
                <c:pt idx="13">
                  <c:v>39.052104519224635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26.2298550450211</c:v>
                </c:pt>
                <c:pt idx="1">
                  <c:v>33.270740452439632</c:v>
                </c:pt>
                <c:pt idx="2">
                  <c:v>30.492871564053541</c:v>
                </c:pt>
                <c:pt idx="3">
                  <c:v>30.126825183686901</c:v>
                </c:pt>
                <c:pt idx="4">
                  <c:v>29.135059358154919</c:v>
                </c:pt>
                <c:pt idx="5">
                  <c:v>27.667064792716619</c:v>
                </c:pt>
                <c:pt idx="6">
                  <c:v>25.318413580106061</c:v>
                </c:pt>
                <c:pt idx="7">
                  <c:v>24.445263817748096</c:v>
                </c:pt>
                <c:pt idx="8">
                  <c:v>24.270144612701582</c:v>
                </c:pt>
                <c:pt idx="9">
                  <c:v>23.656126361262157</c:v>
                </c:pt>
                <c:pt idx="10">
                  <c:v>19.335284014940136</c:v>
                </c:pt>
                <c:pt idx="11">
                  <c:v>20.016667893163604</c:v>
                </c:pt>
                <c:pt idx="12">
                  <c:v>19.786695782409154</c:v>
                </c:pt>
                <c:pt idx="13">
                  <c:v>21.203045300224858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25.766324903190888</c:v>
                </c:pt>
                <c:pt idx="1">
                  <c:v>29.411856108100292</c:v>
                </c:pt>
                <c:pt idx="2">
                  <c:v>27.55372063135226</c:v>
                </c:pt>
                <c:pt idx="3">
                  <c:v>30.21238556911489</c:v>
                </c:pt>
                <c:pt idx="4">
                  <c:v>29.522416982084941</c:v>
                </c:pt>
                <c:pt idx="5">
                  <c:v>28.206531233676671</c:v>
                </c:pt>
                <c:pt idx="6">
                  <c:v>27.283211053848831</c:v>
                </c:pt>
                <c:pt idx="7">
                  <c:v>23.978907072131538</c:v>
                </c:pt>
                <c:pt idx="8">
                  <c:v>23.780667668144048</c:v>
                </c:pt>
                <c:pt idx="9">
                  <c:v>23.154154027653796</c:v>
                </c:pt>
                <c:pt idx="10">
                  <c:v>22.124135097620776</c:v>
                </c:pt>
                <c:pt idx="11">
                  <c:v>18.994779799985917</c:v>
                </c:pt>
                <c:pt idx="12">
                  <c:v>20.457138643931955</c:v>
                </c:pt>
                <c:pt idx="13">
                  <c:v>18.616955858989154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90.933816287470592</c:v>
                </c:pt>
                <c:pt idx="1">
                  <c:v>91.143527120188821</c:v>
                </c:pt>
                <c:pt idx="2">
                  <c:v>100.62631345219674</c:v>
                </c:pt>
                <c:pt idx="3">
                  <c:v>102.24737220396727</c:v>
                </c:pt>
                <c:pt idx="4">
                  <c:v>97.799801284437535</c:v>
                </c:pt>
                <c:pt idx="5">
                  <c:v>78.491285765690748</c:v>
                </c:pt>
                <c:pt idx="6">
                  <c:v>81.080932401910275</c:v>
                </c:pt>
                <c:pt idx="7">
                  <c:v>80.019403860951002</c:v>
                </c:pt>
                <c:pt idx="8">
                  <c:v>81.605851051335378</c:v>
                </c:pt>
                <c:pt idx="9">
                  <c:v>71.478643997287051</c:v>
                </c:pt>
                <c:pt idx="10">
                  <c:v>70.713610685636297</c:v>
                </c:pt>
                <c:pt idx="11">
                  <c:v>70.846875254567379</c:v>
                </c:pt>
                <c:pt idx="12">
                  <c:v>72.913551362982162</c:v>
                </c:pt>
                <c:pt idx="13">
                  <c:v>58.576790954949445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10179</c:v>
                </c:pt>
                <c:pt idx="1">
                  <c:v>10162</c:v>
                </c:pt>
                <c:pt idx="2">
                  <c:v>10263</c:v>
                </c:pt>
                <c:pt idx="3">
                  <c:v>10293</c:v>
                </c:pt>
                <c:pt idx="4">
                  <c:v>10378</c:v>
                </c:pt>
                <c:pt idx="5">
                  <c:v>10322</c:v>
                </c:pt>
                <c:pt idx="6">
                  <c:v>10273</c:v>
                </c:pt>
                <c:pt idx="7">
                  <c:v>10263</c:v>
                </c:pt>
                <c:pt idx="8">
                  <c:v>10241</c:v>
                </c:pt>
                <c:pt idx="9">
                  <c:v>10172</c:v>
                </c:pt>
                <c:pt idx="10">
                  <c:v>10125</c:v>
                </c:pt>
                <c:pt idx="11">
                  <c:v>10029</c:v>
                </c:pt>
                <c:pt idx="12">
                  <c:v>9988</c:v>
                </c:pt>
                <c:pt idx="13">
                  <c:v>9843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6006</c:v>
                </c:pt>
                <c:pt idx="1">
                  <c:v>5875</c:v>
                </c:pt>
                <c:pt idx="2">
                  <c:v>5806</c:v>
                </c:pt>
                <c:pt idx="3">
                  <c:v>5699</c:v>
                </c:pt>
                <c:pt idx="4">
                  <c:v>5633</c:v>
                </c:pt>
                <c:pt idx="5">
                  <c:v>5541</c:v>
                </c:pt>
                <c:pt idx="6">
                  <c:v>5503</c:v>
                </c:pt>
                <c:pt idx="7">
                  <c:v>5540</c:v>
                </c:pt>
                <c:pt idx="8">
                  <c:v>5488</c:v>
                </c:pt>
                <c:pt idx="9">
                  <c:v>5472</c:v>
                </c:pt>
                <c:pt idx="10">
                  <c:v>5329</c:v>
                </c:pt>
                <c:pt idx="11">
                  <c:v>5353</c:v>
                </c:pt>
                <c:pt idx="12">
                  <c:v>5293</c:v>
                </c:pt>
                <c:pt idx="13">
                  <c:v>5261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6721</c:v>
                </c:pt>
                <c:pt idx="1">
                  <c:v>6720</c:v>
                </c:pt>
                <c:pt idx="2">
                  <c:v>6724</c:v>
                </c:pt>
                <c:pt idx="3">
                  <c:v>6909</c:v>
                </c:pt>
                <c:pt idx="4">
                  <c:v>6924</c:v>
                </c:pt>
                <c:pt idx="5">
                  <c:v>6903</c:v>
                </c:pt>
                <c:pt idx="6">
                  <c:v>6886</c:v>
                </c:pt>
                <c:pt idx="7">
                  <c:v>6893</c:v>
                </c:pt>
                <c:pt idx="8">
                  <c:v>6891</c:v>
                </c:pt>
                <c:pt idx="9">
                  <c:v>6874</c:v>
                </c:pt>
                <c:pt idx="10">
                  <c:v>6898</c:v>
                </c:pt>
                <c:pt idx="11">
                  <c:v>6857</c:v>
                </c:pt>
                <c:pt idx="12">
                  <c:v>6774</c:v>
                </c:pt>
                <c:pt idx="13">
                  <c:v>6772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1444</c:v>
                </c:pt>
                <c:pt idx="1">
                  <c:v>1444</c:v>
                </c:pt>
                <c:pt idx="2">
                  <c:v>1444</c:v>
                </c:pt>
                <c:pt idx="3">
                  <c:v>1444</c:v>
                </c:pt>
                <c:pt idx="4">
                  <c:v>1444</c:v>
                </c:pt>
                <c:pt idx="5">
                  <c:v>1323</c:v>
                </c:pt>
                <c:pt idx="6">
                  <c:v>1323</c:v>
                </c:pt>
                <c:pt idx="7">
                  <c:v>1323</c:v>
                </c:pt>
                <c:pt idx="8">
                  <c:v>1323</c:v>
                </c:pt>
                <c:pt idx="9">
                  <c:v>1323</c:v>
                </c:pt>
                <c:pt idx="10">
                  <c:v>1323</c:v>
                </c:pt>
                <c:pt idx="11">
                  <c:v>1351</c:v>
                </c:pt>
                <c:pt idx="12">
                  <c:v>1351</c:v>
                </c:pt>
                <c:pt idx="13">
                  <c:v>1351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671</c:v>
                </c:pt>
                <c:pt idx="1">
                  <c:v>671</c:v>
                </c:pt>
                <c:pt idx="2">
                  <c:v>671</c:v>
                </c:pt>
                <c:pt idx="3">
                  <c:v>671</c:v>
                </c:pt>
                <c:pt idx="4">
                  <c:v>671</c:v>
                </c:pt>
                <c:pt idx="5">
                  <c:v>492</c:v>
                </c:pt>
                <c:pt idx="6">
                  <c:v>492</c:v>
                </c:pt>
                <c:pt idx="7">
                  <c:v>492</c:v>
                </c:pt>
                <c:pt idx="8">
                  <c:v>492</c:v>
                </c:pt>
                <c:pt idx="9">
                  <c:v>492</c:v>
                </c:pt>
                <c:pt idx="10">
                  <c:v>492</c:v>
                </c:pt>
                <c:pt idx="11">
                  <c:v>375</c:v>
                </c:pt>
                <c:pt idx="12">
                  <c:v>375</c:v>
                </c:pt>
                <c:pt idx="13">
                  <c:v>375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93.193799999999996</c:v>
                </c:pt>
                <c:pt idx="1">
                  <c:v>96.859499999999997</c:v>
                </c:pt>
                <c:pt idx="2">
                  <c:v>112.3604</c:v>
                </c:pt>
                <c:pt idx="3">
                  <c:v>105.4716</c:v>
                </c:pt>
                <c:pt idx="4">
                  <c:v>110.08159999999999</c:v>
                </c:pt>
                <c:pt idx="5">
                  <c:v>125.252</c:v>
                </c:pt>
                <c:pt idx="6">
                  <c:v>137.79419999999999</c:v>
                </c:pt>
                <c:pt idx="7">
                  <c:v>123.22450000000001</c:v>
                </c:pt>
                <c:pt idx="8">
                  <c:v>139.99549999999999</c:v>
                </c:pt>
                <c:pt idx="9">
                  <c:v>123.08499999999999</c:v>
                </c:pt>
                <c:pt idx="10">
                  <c:v>123.3533</c:v>
                </c:pt>
                <c:pt idx="11">
                  <c:v>127.38030000000001</c:v>
                </c:pt>
                <c:pt idx="12">
                  <c:v>143.54310000000001</c:v>
                </c:pt>
                <c:pt idx="13">
                  <c:v>126.80500000000001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10.568</c:v>
                </c:pt>
                <c:pt idx="1">
                  <c:v>9.59</c:v>
                </c:pt>
                <c:pt idx="2">
                  <c:v>9.9260000000000002</c:v>
                </c:pt>
                <c:pt idx="3">
                  <c:v>10.180999999999999</c:v>
                </c:pt>
                <c:pt idx="4">
                  <c:v>10.773999999999999</c:v>
                </c:pt>
                <c:pt idx="5">
                  <c:v>10.949</c:v>
                </c:pt>
                <c:pt idx="6">
                  <c:v>11.387</c:v>
                </c:pt>
                <c:pt idx="7">
                  <c:v>9.9260000000000002</c:v>
                </c:pt>
                <c:pt idx="8">
                  <c:v>7.92</c:v>
                </c:pt>
                <c:pt idx="9">
                  <c:v>7.4020000000000001</c:v>
                </c:pt>
                <c:pt idx="10">
                  <c:v>6.3680000000000003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5.149</c:v>
                </c:pt>
                <c:pt idx="1">
                  <c:v>4.6070000000000002</c:v>
                </c:pt>
                <c:pt idx="2">
                  <c:v>4.0359999999999996</c:v>
                </c:pt>
                <c:pt idx="3">
                  <c:v>4.4829999999999997</c:v>
                </c:pt>
                <c:pt idx="4">
                  <c:v>5.0119999999999996</c:v>
                </c:pt>
                <c:pt idx="5">
                  <c:v>4.7610000000000001</c:v>
                </c:pt>
                <c:pt idx="6">
                  <c:v>4.9080000000000004</c:v>
                </c:pt>
                <c:pt idx="7">
                  <c:v>4.5359999999999996</c:v>
                </c:pt>
                <c:pt idx="8">
                  <c:v>4.1210000000000004</c:v>
                </c:pt>
                <c:pt idx="9">
                  <c:v>4.5839999999999996</c:v>
                </c:pt>
                <c:pt idx="10">
                  <c:v>3.387</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5.4189999999999996</c:v>
                </c:pt>
                <c:pt idx="1">
                  <c:v>4.9829999999999997</c:v>
                </c:pt>
                <c:pt idx="2">
                  <c:v>5.89</c:v>
                </c:pt>
                <c:pt idx="3">
                  <c:v>5.6980000000000004</c:v>
                </c:pt>
                <c:pt idx="4">
                  <c:v>5.7619999999999996</c:v>
                </c:pt>
                <c:pt idx="5">
                  <c:v>6.1879999999999997</c:v>
                </c:pt>
                <c:pt idx="6">
                  <c:v>6.4790000000000001</c:v>
                </c:pt>
                <c:pt idx="7">
                  <c:v>5.39</c:v>
                </c:pt>
                <c:pt idx="8">
                  <c:v>3.7989999999999999</c:v>
                </c:pt>
                <c:pt idx="9">
                  <c:v>2.8180000000000001</c:v>
                </c:pt>
                <c:pt idx="10">
                  <c:v>2.9809999999999999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27.55372063135226</c:v>
                </c:pt>
                <c:pt idx="1">
                  <c:v>30.21238556911489</c:v>
                </c:pt>
                <c:pt idx="2">
                  <c:v>29.522416982084941</c:v>
                </c:pt>
                <c:pt idx="3">
                  <c:v>28.206531233676671</c:v>
                </c:pt>
                <c:pt idx="4">
                  <c:v>27.283211053848831</c:v>
                </c:pt>
                <c:pt idx="5">
                  <c:v>23.978907072131538</c:v>
                </c:pt>
                <c:pt idx="6">
                  <c:v>23.780667668144048</c:v>
                </c:pt>
                <c:pt idx="7">
                  <c:v>23.154154027653796</c:v>
                </c:pt>
                <c:pt idx="8">
                  <c:v>22.124135097620776</c:v>
                </c:pt>
                <c:pt idx="9">
                  <c:v>18.994779799985917</c:v>
                </c:pt>
                <c:pt idx="10">
                  <c:v>20.457138643931955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100.62631345219674</c:v>
                </c:pt>
                <c:pt idx="1">
                  <c:v>102.24737220396727</c:v>
                </c:pt>
                <c:pt idx="2">
                  <c:v>97.799801284437535</c:v>
                </c:pt>
                <c:pt idx="3">
                  <c:v>78.491285765690748</c:v>
                </c:pt>
                <c:pt idx="4">
                  <c:v>81.080932401910275</c:v>
                </c:pt>
                <c:pt idx="5">
                  <c:v>80.019403860951002</c:v>
                </c:pt>
                <c:pt idx="6">
                  <c:v>81.605851051335378</c:v>
                </c:pt>
                <c:pt idx="7">
                  <c:v>71.478643997287051</c:v>
                </c:pt>
                <c:pt idx="8">
                  <c:v>70.713610685636297</c:v>
                </c:pt>
                <c:pt idx="9">
                  <c:v>70.846875254567379</c:v>
                </c:pt>
                <c:pt idx="10">
                  <c:v>72.913551362982162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0.10502223163546982</c:v>
                </c:pt>
                <c:pt idx="1">
                  <c:v>9.3792141482809677E-2</c:v>
                </c:pt>
                <c:pt idx="2">
                  <c:v>0.10149304875509477</c:v>
                </c:pt>
                <c:pt idx="3">
                  <c:v>0.12970866639122133</c:v>
                </c:pt>
                <c:pt idx="4">
                  <c:v>0.13287957699591232</c:v>
                </c:pt>
                <c:pt idx="5">
                  <c:v>0.13682931228812925</c:v>
                </c:pt>
                <c:pt idx="6">
                  <c:v>0.13953656328927735</c:v>
                </c:pt>
                <c:pt idx="7">
                  <c:v>0.1388666522601735</c:v>
                </c:pt>
                <c:pt idx="8">
                  <c:v>0.11200106914649106</c:v>
                </c:pt>
                <c:pt idx="9">
                  <c:v>0.10447884925627407</c:v>
                </c:pt>
                <c:pt idx="10">
                  <c:v>8.7336302799166654E-2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2.9809999999999999</c:v>
                </c:pt>
                <c:pt idx="2">
                  <c:v>0</c:v>
                </c:pt>
                <c:pt idx="3">
                  <c:v>3.387</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6.3680000000000003</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2.9809999999999999</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57.961545855596917</c:v>
                </c:pt>
                <c:pt idx="2">
                  <c:v>2.4484119070315322</c:v>
                </c:pt>
                <c:pt idx="3">
                  <c:v>70.392295323855038</c:v>
                </c:pt>
                <c:pt idx="4">
                  <c:v>26.95171673556764</c:v>
                </c:pt>
                <c:pt idx="5">
                  <c:v>28.317430720028959</c:v>
                </c:pt>
                <c:pt idx="7">
                  <c:v>53.757691693814948</c:v>
                </c:pt>
                <c:pt idx="8">
                  <c:v>1.1478276369513101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130.80225308648349</c:v>
                </c:pt>
                <c:pt idx="4" formatCode="#,##0">
                  <c:v>26.95171673556764</c:v>
                </c:pt>
                <c:pt idx="5" formatCode="#,##0">
                  <c:v>28.317430720028959</c:v>
                </c:pt>
                <c:pt idx="6" formatCode="#,##0">
                  <c:v>54.905519330766261</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6.3680000000000003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6.3680000000000003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世羅町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2.9809999999999999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世羅町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世羅町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世羅町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56,818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2797.7000000000012</c:v>
                </c:pt>
                <c:pt idx="1">
                  <c:v>53415.100000000006</c:v>
                </c:pt>
                <c:pt idx="2">
                  <c:v>0</c:v>
                </c:pt>
                <c:pt idx="3">
                  <c:v>605</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77,193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3357.5757240000007</c:v>
                </c:pt>
                <c:pt idx="1">
                  <c:v>70655.357676000014</c:v>
                </c:pt>
                <c:pt idx="2">
                  <c:v>0</c:v>
                </c:pt>
                <c:pt idx="3">
                  <c:v>3179.88</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世羅町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58.336518851999998</c:v>
                </c:pt>
                <c:pt idx="1">
                  <c:v>16.285948884</c:v>
                </c:pt>
                <c:pt idx="2">
                  <c:v>5.5198511999999991E-2</c:v>
                </c:pt>
                <c:pt idx="3">
                  <c:v>0</c:v>
                </c:pt>
                <c:pt idx="4">
                  <c:v>0.57167137999999995</c:v>
                </c:pt>
                <c:pt idx="5">
                  <c:v>8.86779063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1,442,128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世羅町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1255850</c:v>
                </c:pt>
                <c:pt idx="1">
                  <c:v>186000</c:v>
                </c:pt>
                <c:pt idx="2">
                  <c:v>278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460</c:v>
                </c:pt>
                <c:pt idx="2">
                  <c:v>605</c:v>
                </c:pt>
                <c:pt idx="3">
                  <c:v>605</c:v>
                </c:pt>
                <c:pt idx="4">
                  <c:v>605</c:v>
                </c:pt>
                <c:pt idx="5">
                  <c:v>605</c:v>
                </c:pt>
                <c:pt idx="6">
                  <c:v>605</c:v>
                </c:pt>
                <c:pt idx="7">
                  <c:v>605</c:v>
                </c:pt>
                <c:pt idx="8">
                  <c:v>605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14592.6</c:v>
                </c:pt>
                <c:pt idx="1">
                  <c:v>23424.2</c:v>
                </c:pt>
                <c:pt idx="2">
                  <c:v>26401.599999999999</c:v>
                </c:pt>
                <c:pt idx="3">
                  <c:v>33137</c:v>
                </c:pt>
                <c:pt idx="4">
                  <c:v>36698.800000000003</c:v>
                </c:pt>
                <c:pt idx="5">
                  <c:v>41821.80000000001</c:v>
                </c:pt>
                <c:pt idx="6">
                  <c:v>51943.9</c:v>
                </c:pt>
                <c:pt idx="7">
                  <c:v>53021.100000000006</c:v>
                </c:pt>
                <c:pt idx="8">
                  <c:v>53415.100000000006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1282.2</c:v>
                </c:pt>
                <c:pt idx="1">
                  <c:v>1477.825</c:v>
                </c:pt>
                <c:pt idx="2">
                  <c:v>1604.5250000000001</c:v>
                </c:pt>
                <c:pt idx="3">
                  <c:v>1793.325</c:v>
                </c:pt>
                <c:pt idx="4">
                  <c:v>2030.724999999999</c:v>
                </c:pt>
                <c:pt idx="5">
                  <c:v>2214</c:v>
                </c:pt>
                <c:pt idx="6">
                  <c:v>2434.1</c:v>
                </c:pt>
                <c:pt idx="7">
                  <c:v>2612.3000000000011</c:v>
                </c:pt>
                <c:pt idx="8">
                  <c:v>2797.7000000000012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0.24640545748224305</c:v>
                </c:pt>
                <c:pt idx="1">
                  <c:v>0.44174513870189208</c:v>
                </c:pt>
                <c:pt idx="2">
                  <c:v>0.47579543360939386</c:v>
                </c:pt>
                <c:pt idx="3">
                  <c:v>0.60989236850428996</c:v>
                </c:pt>
                <c:pt idx="4">
                  <c:v>0.65855112930674398</c:v>
                </c:pt>
                <c:pt idx="5">
                  <c:v>0.71361011179378842</c:v>
                </c:pt>
                <c:pt idx="6">
                  <c:v>0.85386428056945363</c:v>
                </c:pt>
                <c:pt idx="7">
                  <c:v>0.89375115968185137</c:v>
                </c:pt>
                <c:pt idx="8">
                  <c:v>0.90244524850741292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42.259040468393387</c:v>
                </c:pt>
                <c:pt idx="2">
                  <c:v>1.3603744996592471</c:v>
                </c:pt>
                <c:pt idx="3">
                  <c:v>54.180386316384912</c:v>
                </c:pt>
                <c:pt idx="4">
                  <c:v>29.522416982084941</c:v>
                </c:pt>
                <c:pt idx="5">
                  <c:v>29.135059358154919</c:v>
                </c:pt>
                <c:pt idx="7">
                  <c:v>47.133172543341821</c:v>
                </c:pt>
                <c:pt idx="8">
                  <c:v>1.3641535521277499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97.799801284437535</c:v>
                </c:pt>
                <c:pt idx="4" formatCode="#,##0">
                  <c:v>29.522416982084941</c:v>
                </c:pt>
                <c:pt idx="5" formatCode="#,##0">
                  <c:v>29.135059358154919</c:v>
                </c:pt>
                <c:pt idx="6" formatCode="#,##0">
                  <c:v>48.497326095469575</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240</c:v>
                </c:pt>
                <c:pt idx="1">
                  <c:v>276</c:v>
                </c:pt>
                <c:pt idx="2">
                  <c:v>299</c:v>
                </c:pt>
                <c:pt idx="3">
                  <c:v>332</c:v>
                </c:pt>
                <c:pt idx="4">
                  <c:v>375</c:v>
                </c:pt>
                <c:pt idx="5">
                  <c:v>410</c:v>
                </c:pt>
                <c:pt idx="6">
                  <c:v>449</c:v>
                </c:pt>
                <c:pt idx="7">
                  <c:v>479</c:v>
                </c:pt>
                <c:pt idx="8">
                  <c:v>511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85537.392465273675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77192.813400000014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2074379.618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1620458.8570000001</c:v>
                </c:pt>
                <c:pt idx="1">
                  <c:v>452387.46899999998</c:v>
                </c:pt>
                <c:pt idx="2">
                  <c:v>1533.2919999999997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74012.933400000009</c:v>
                </c:pt>
                <c:pt idx="1">
                  <c:v>0</c:v>
                </c:pt>
                <c:pt idx="2">
                  <c:v>3179.88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排出量比較シート!$DN$21:$DN$50</c:f>
              <c:numCache>
                <c:formatCode>0.0%;;</c:formatCode>
                <c:ptCount val="30"/>
                <c:pt idx="0">
                  <c:v>1</c:v>
                </c:pt>
                <c:pt idx="1">
                  <c:v>0.05</c:v>
                </c:pt>
                <c:pt idx="2">
                  <c:v>1</c:v>
                </c:pt>
                <c:pt idx="3">
                  <c:v>0.13</c:v>
                </c:pt>
                <c:pt idx="4">
                  <c:v>0.82</c:v>
                </c:pt>
                <c:pt idx="5">
                  <c:v>0.96</c:v>
                </c:pt>
                <c:pt idx="6">
                  <c:v>1</c:v>
                </c:pt>
                <c:pt idx="7">
                  <c:v>0</c:v>
                </c:pt>
                <c:pt idx="8">
                  <c:v>0</c:v>
                </c:pt>
                <c:pt idx="9">
                  <c:v>0.88</c:v>
                </c:pt>
                <c:pt idx="10">
                  <c:v>0.98</c:v>
                </c:pt>
                <c:pt idx="11">
                  <c:v>0.46</c:v>
                </c:pt>
                <c:pt idx="12">
                  <c:v>0</c:v>
                </c:pt>
                <c:pt idx="13">
                  <c:v>0.31</c:v>
                </c:pt>
                <c:pt idx="14">
                  <c:v>1</c:v>
                </c:pt>
                <c:pt idx="15">
                  <c:v>0</c:v>
                </c:pt>
                <c:pt idx="16">
                  <c:v>1</c:v>
                </c:pt>
                <c:pt idx="17">
                  <c:v>1</c:v>
                </c:pt>
                <c:pt idx="18">
                  <c:v>0</c:v>
                </c:pt>
                <c:pt idx="19">
                  <c:v>0.03</c:v>
                </c:pt>
                <c:pt idx="20">
                  <c:v>1</c:v>
                </c:pt>
                <c:pt idx="21">
                  <c:v>1</c:v>
                </c:pt>
                <c:pt idx="22">
                  <c:v>0</c:v>
                </c:pt>
                <c:pt idx="23">
                  <c:v>1</c:v>
                </c:pt>
                <c:pt idx="24">
                  <c:v>1</c:v>
                </c:pt>
                <c:pt idx="25">
                  <c:v>0</c:v>
                </c:pt>
                <c:pt idx="26">
                  <c:v>1</c:v>
                </c:pt>
                <c:pt idx="27">
                  <c:v>0.47</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0.28999999999999998</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0.53</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排出量比較シート!$DQ$21:$DQ$50</c:f>
              <c:numCache>
                <c:formatCode>0.0%;;</c:formatCode>
                <c:ptCount val="30"/>
                <c:pt idx="0">
                  <c:v>0</c:v>
                </c:pt>
                <c:pt idx="1">
                  <c:v>0.03</c:v>
                </c:pt>
                <c:pt idx="2">
                  <c:v>0</c:v>
                </c:pt>
                <c:pt idx="3">
                  <c:v>0.04</c:v>
                </c:pt>
                <c:pt idx="4">
                  <c:v>0.18</c:v>
                </c:pt>
                <c:pt idx="5">
                  <c:v>0.04</c:v>
                </c:pt>
                <c:pt idx="6">
                  <c:v>0</c:v>
                </c:pt>
                <c:pt idx="7">
                  <c:v>1</c:v>
                </c:pt>
                <c:pt idx="8">
                  <c:v>0</c:v>
                </c:pt>
                <c:pt idx="9">
                  <c:v>0.12</c:v>
                </c:pt>
                <c:pt idx="10">
                  <c:v>0</c:v>
                </c:pt>
                <c:pt idx="11">
                  <c:v>0.25</c:v>
                </c:pt>
                <c:pt idx="12">
                  <c:v>0</c:v>
                </c:pt>
                <c:pt idx="13">
                  <c:v>0.69</c:v>
                </c:pt>
                <c:pt idx="14">
                  <c:v>0</c:v>
                </c:pt>
                <c:pt idx="15">
                  <c:v>0</c:v>
                </c:pt>
                <c:pt idx="16">
                  <c:v>0</c:v>
                </c:pt>
                <c:pt idx="17">
                  <c:v>0</c:v>
                </c:pt>
                <c:pt idx="18">
                  <c:v>1</c:v>
                </c:pt>
                <c:pt idx="19">
                  <c:v>0.97</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排出量比較シート!$DR$21:$DR$50</c:f>
              <c:numCache>
                <c:formatCode>0.0%;;</c:formatCode>
                <c:ptCount val="30"/>
                <c:pt idx="0">
                  <c:v>0</c:v>
                </c:pt>
                <c:pt idx="1">
                  <c:v>0.92</c:v>
                </c:pt>
                <c:pt idx="2">
                  <c:v>0</c:v>
                </c:pt>
                <c:pt idx="3">
                  <c:v>0.84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排出量比較シート!$DF$21:$DF$50</c:f>
              <c:numCache>
                <c:formatCode>#,##0;;</c:formatCode>
                <c:ptCount val="30"/>
                <c:pt idx="0">
                  <c:v>1</c:v>
                </c:pt>
                <c:pt idx="1">
                  <c:v>3</c:v>
                </c:pt>
                <c:pt idx="2">
                  <c:v>3</c:v>
                </c:pt>
                <c:pt idx="3">
                  <c:v>2</c:v>
                </c:pt>
                <c:pt idx="4">
                  <c:v>7</c:v>
                </c:pt>
                <c:pt idx="5">
                  <c:v>5</c:v>
                </c:pt>
                <c:pt idx="6">
                  <c:v>3</c:v>
                </c:pt>
                <c:pt idx="7">
                  <c:v>0</c:v>
                </c:pt>
                <c:pt idx="8">
                  <c:v>0</c:v>
                </c:pt>
                <c:pt idx="9">
                  <c:v>8</c:v>
                </c:pt>
                <c:pt idx="10">
                  <c:v>3</c:v>
                </c:pt>
                <c:pt idx="11">
                  <c:v>2</c:v>
                </c:pt>
                <c:pt idx="12">
                  <c:v>0</c:v>
                </c:pt>
                <c:pt idx="13">
                  <c:v>1</c:v>
                </c:pt>
                <c:pt idx="14">
                  <c:v>2</c:v>
                </c:pt>
                <c:pt idx="15">
                  <c:v>0</c:v>
                </c:pt>
                <c:pt idx="16">
                  <c:v>1</c:v>
                </c:pt>
                <c:pt idx="17">
                  <c:v>6</c:v>
                </c:pt>
                <c:pt idx="18">
                  <c:v>0</c:v>
                </c:pt>
                <c:pt idx="19">
                  <c:v>1</c:v>
                </c:pt>
                <c:pt idx="20">
                  <c:v>4</c:v>
                </c:pt>
                <c:pt idx="21">
                  <c:v>1</c:v>
                </c:pt>
                <c:pt idx="22">
                  <c:v>0</c:v>
                </c:pt>
                <c:pt idx="23">
                  <c:v>1</c:v>
                </c:pt>
                <c:pt idx="24">
                  <c:v>3</c:v>
                </c:pt>
                <c:pt idx="25">
                  <c:v>0</c:v>
                </c:pt>
                <c:pt idx="26">
                  <c:v>4</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排出量比較シート!$DI$21:$DI$50</c:f>
              <c:numCache>
                <c:formatCode>#,##0;;</c:formatCode>
                <c:ptCount val="30"/>
                <c:pt idx="0">
                  <c:v>0</c:v>
                </c:pt>
                <c:pt idx="1">
                  <c:v>1</c:v>
                </c:pt>
                <c:pt idx="2">
                  <c:v>0</c:v>
                </c:pt>
                <c:pt idx="3">
                  <c:v>1</c:v>
                </c:pt>
                <c:pt idx="4">
                  <c:v>4</c:v>
                </c:pt>
                <c:pt idx="5">
                  <c:v>1</c:v>
                </c:pt>
                <c:pt idx="6">
                  <c:v>0</c:v>
                </c:pt>
                <c:pt idx="7">
                  <c:v>1</c:v>
                </c:pt>
                <c:pt idx="8">
                  <c:v>0</c:v>
                </c:pt>
                <c:pt idx="9">
                  <c:v>2</c:v>
                </c:pt>
                <c:pt idx="10">
                  <c:v>0</c:v>
                </c:pt>
                <c:pt idx="11">
                  <c:v>2</c:v>
                </c:pt>
                <c:pt idx="12">
                  <c:v>0</c:v>
                </c:pt>
                <c:pt idx="13">
                  <c:v>2</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排出量比較シート!$DJ$21:$DJ$50</c:f>
              <c:numCache>
                <c:formatCode>#,##0;;</c:formatCode>
                <c:ptCount val="30"/>
                <c:pt idx="0">
                  <c:v>0</c:v>
                </c:pt>
                <c:pt idx="1">
                  <c:v>2</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排出量比較シート!$DL$21:$DL$50</c:f>
              <c:numCache>
                <c:formatCode>#,##0;;</c:formatCode>
                <c:ptCount val="30"/>
                <c:pt idx="0">
                  <c:v>1</c:v>
                </c:pt>
                <c:pt idx="1">
                  <c:v>6</c:v>
                </c:pt>
                <c:pt idx="2">
                  <c:v>3</c:v>
                </c:pt>
                <c:pt idx="3">
                  <c:v>4</c:v>
                </c:pt>
                <c:pt idx="4">
                  <c:v>11</c:v>
                </c:pt>
                <c:pt idx="5">
                  <c:v>6</c:v>
                </c:pt>
                <c:pt idx="6">
                  <c:v>3</c:v>
                </c:pt>
                <c:pt idx="7">
                  <c:v>1</c:v>
                </c:pt>
                <c:pt idx="8">
                  <c:v>0</c:v>
                </c:pt>
                <c:pt idx="9">
                  <c:v>10</c:v>
                </c:pt>
                <c:pt idx="10">
                  <c:v>7</c:v>
                </c:pt>
                <c:pt idx="11">
                  <c:v>5</c:v>
                </c:pt>
                <c:pt idx="12">
                  <c:v>0</c:v>
                </c:pt>
                <c:pt idx="13">
                  <c:v>3</c:v>
                </c:pt>
                <c:pt idx="14">
                  <c:v>2</c:v>
                </c:pt>
                <c:pt idx="15">
                  <c:v>0</c:v>
                </c:pt>
                <c:pt idx="16">
                  <c:v>1</c:v>
                </c:pt>
                <c:pt idx="17">
                  <c:v>6</c:v>
                </c:pt>
                <c:pt idx="18">
                  <c:v>1</c:v>
                </c:pt>
                <c:pt idx="19">
                  <c:v>2</c:v>
                </c:pt>
                <c:pt idx="20">
                  <c:v>4</c:v>
                </c:pt>
                <c:pt idx="21">
                  <c:v>1</c:v>
                </c:pt>
                <c:pt idx="22">
                  <c:v>0</c:v>
                </c:pt>
                <c:pt idx="23">
                  <c:v>1</c:v>
                </c:pt>
                <c:pt idx="24">
                  <c:v>3</c:v>
                </c:pt>
                <c:pt idx="25">
                  <c:v>0</c:v>
                </c:pt>
                <c:pt idx="26">
                  <c:v>4</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排出量比較シート!$CX$21:$CX$50</c:f>
              <c:numCache>
                <c:formatCode>[=0]#;[&lt;1]0.00;#,##0</c:formatCode>
                <c:ptCount val="30"/>
                <c:pt idx="0">
                  <c:v>6.4039999999999999</c:v>
                </c:pt>
                <c:pt idx="1">
                  <c:v>13.731999999999999</c:v>
                </c:pt>
                <c:pt idx="2">
                  <c:v>30.117000000000001</c:v>
                </c:pt>
                <c:pt idx="3">
                  <c:v>18.276</c:v>
                </c:pt>
                <c:pt idx="4">
                  <c:v>153.44999999999999</c:v>
                </c:pt>
                <c:pt idx="5">
                  <c:v>83.793999999999997</c:v>
                </c:pt>
                <c:pt idx="6">
                  <c:v>530.66099999999994</c:v>
                </c:pt>
                <c:pt idx="7">
                  <c:v>0</c:v>
                </c:pt>
                <c:pt idx="8">
                  <c:v>0</c:v>
                </c:pt>
                <c:pt idx="9">
                  <c:v>48.454999999999998</c:v>
                </c:pt>
                <c:pt idx="10">
                  <c:v>3908.473</c:v>
                </c:pt>
                <c:pt idx="11">
                  <c:v>14.404</c:v>
                </c:pt>
                <c:pt idx="12">
                  <c:v>0</c:v>
                </c:pt>
                <c:pt idx="13">
                  <c:v>2.7989999999999999</c:v>
                </c:pt>
                <c:pt idx="14">
                  <c:v>41.328000000000003</c:v>
                </c:pt>
                <c:pt idx="15">
                  <c:v>0</c:v>
                </c:pt>
                <c:pt idx="16">
                  <c:v>5.4589999999999996</c:v>
                </c:pt>
                <c:pt idx="17">
                  <c:v>233.31100000000001</c:v>
                </c:pt>
                <c:pt idx="18">
                  <c:v>0</c:v>
                </c:pt>
                <c:pt idx="19">
                  <c:v>2.379</c:v>
                </c:pt>
                <c:pt idx="20">
                  <c:v>45.857999999999997</c:v>
                </c:pt>
                <c:pt idx="21">
                  <c:v>8.4120000000000008</c:v>
                </c:pt>
                <c:pt idx="22">
                  <c:v>0</c:v>
                </c:pt>
                <c:pt idx="23">
                  <c:v>6.1050000000000004</c:v>
                </c:pt>
                <c:pt idx="24">
                  <c:v>20.207999999999998</c:v>
                </c:pt>
                <c:pt idx="25">
                  <c:v>0</c:v>
                </c:pt>
                <c:pt idx="26">
                  <c:v>35.146999999999998</c:v>
                </c:pt>
                <c:pt idx="27">
                  <c:v>2.9809999999999999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73.715000000000003</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8.9710000000000001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3.387</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排出量比較シート!$DA$21:$DA$50</c:f>
              <c:numCache>
                <c:formatCode>[=0]#;[&lt;1]0.00;#,##0</c:formatCode>
                <c:ptCount val="30"/>
                <c:pt idx="0">
                  <c:v>0</c:v>
                </c:pt>
                <c:pt idx="1">
                  <c:v>7.1120000000000001</c:v>
                </c:pt>
                <c:pt idx="2">
                  <c:v>0</c:v>
                </c:pt>
                <c:pt idx="3">
                  <c:v>5.2110000000000003</c:v>
                </c:pt>
                <c:pt idx="4">
                  <c:v>33.491999999999997</c:v>
                </c:pt>
                <c:pt idx="5">
                  <c:v>3.2429999999999999</c:v>
                </c:pt>
                <c:pt idx="6">
                  <c:v>0</c:v>
                </c:pt>
                <c:pt idx="7">
                  <c:v>18.710999999999999</c:v>
                </c:pt>
                <c:pt idx="8">
                  <c:v>0</c:v>
                </c:pt>
                <c:pt idx="9">
                  <c:v>6.335</c:v>
                </c:pt>
                <c:pt idx="10">
                  <c:v>0</c:v>
                </c:pt>
                <c:pt idx="11">
                  <c:v>7.633</c:v>
                </c:pt>
                <c:pt idx="12">
                  <c:v>0</c:v>
                </c:pt>
                <c:pt idx="13">
                  <c:v>6.0949999999999998</c:v>
                </c:pt>
                <c:pt idx="14">
                  <c:v>0</c:v>
                </c:pt>
                <c:pt idx="15">
                  <c:v>0</c:v>
                </c:pt>
                <c:pt idx="16">
                  <c:v>0</c:v>
                </c:pt>
                <c:pt idx="17">
                  <c:v>0</c:v>
                </c:pt>
                <c:pt idx="18">
                  <c:v>10.851000000000001</c:v>
                </c:pt>
                <c:pt idx="19">
                  <c:v>68.326999999999998</c:v>
                </c:pt>
                <c:pt idx="20">
                  <c:v>0</c:v>
                </c:pt>
                <c:pt idx="21">
                  <c:v>0</c:v>
                </c:pt>
                <c:pt idx="22">
                  <c:v>0</c:v>
                </c:pt>
                <c:pt idx="23">
                  <c:v>0</c:v>
                </c:pt>
                <c:pt idx="24">
                  <c:v>0</c:v>
                </c:pt>
                <c:pt idx="25">
                  <c:v>0</c:v>
                </c:pt>
                <c:pt idx="26">
                  <c:v>0</c:v>
                </c:pt>
                <c:pt idx="27">
                  <c:v>0</c:v>
                </c:pt>
                <c:pt idx="28">
                  <c:v>4.6399999999999997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排出量比較シート!$DB$21:$DB$50</c:f>
              <c:numCache>
                <c:formatCode>[=0]#;[&lt;1]0.00;#,##0</c:formatCode>
                <c:ptCount val="30"/>
                <c:pt idx="0">
                  <c:v>0</c:v>
                </c:pt>
                <c:pt idx="1">
                  <c:v>243.40299999999999</c:v>
                </c:pt>
                <c:pt idx="2">
                  <c:v>0</c:v>
                </c:pt>
                <c:pt idx="3">
                  <c:v>119.069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排出量比較シート!$DD$21:$DD$50</c:f>
              <c:numCache>
                <c:formatCode>[=0]#;[&lt;1]0.00;#,##0</c:formatCode>
                <c:ptCount val="30"/>
                <c:pt idx="0">
                  <c:v>6.4039999999999999</c:v>
                </c:pt>
                <c:pt idx="1">
                  <c:v>264.24700000000001</c:v>
                </c:pt>
                <c:pt idx="2">
                  <c:v>30.117000000000001</c:v>
                </c:pt>
                <c:pt idx="3">
                  <c:v>142.55600000000001</c:v>
                </c:pt>
                <c:pt idx="4">
                  <c:v>186.94199999999998</c:v>
                </c:pt>
                <c:pt idx="5">
                  <c:v>87.036999999999992</c:v>
                </c:pt>
                <c:pt idx="6">
                  <c:v>530.66099999999994</c:v>
                </c:pt>
                <c:pt idx="7">
                  <c:v>18.710999999999999</c:v>
                </c:pt>
                <c:pt idx="8">
                  <c:v>0</c:v>
                </c:pt>
                <c:pt idx="9">
                  <c:v>54.79</c:v>
                </c:pt>
                <c:pt idx="10">
                  <c:v>3982.1880000000001</c:v>
                </c:pt>
                <c:pt idx="11">
                  <c:v>31.007999999999999</c:v>
                </c:pt>
                <c:pt idx="12">
                  <c:v>0</c:v>
                </c:pt>
                <c:pt idx="13">
                  <c:v>8.8940000000000001</c:v>
                </c:pt>
                <c:pt idx="14">
                  <c:v>41.328000000000003</c:v>
                </c:pt>
                <c:pt idx="15">
                  <c:v>0</c:v>
                </c:pt>
                <c:pt idx="16">
                  <c:v>5.4589999999999996</c:v>
                </c:pt>
                <c:pt idx="17">
                  <c:v>233.31100000000001</c:v>
                </c:pt>
                <c:pt idx="18">
                  <c:v>10.851000000000001</c:v>
                </c:pt>
                <c:pt idx="19">
                  <c:v>70.706000000000003</c:v>
                </c:pt>
                <c:pt idx="20">
                  <c:v>45.857999999999997</c:v>
                </c:pt>
                <c:pt idx="21">
                  <c:v>8.4120000000000008</c:v>
                </c:pt>
                <c:pt idx="22">
                  <c:v>0</c:v>
                </c:pt>
                <c:pt idx="23">
                  <c:v>6.1050000000000004</c:v>
                </c:pt>
                <c:pt idx="24">
                  <c:v>20.207999999999998</c:v>
                </c:pt>
                <c:pt idx="25">
                  <c:v>0</c:v>
                </c:pt>
                <c:pt idx="26">
                  <c:v>35.146999999999998</c:v>
                </c:pt>
                <c:pt idx="27">
                  <c:v>6.3680000000000003</c:v>
                </c:pt>
                <c:pt idx="28">
                  <c:v>4.6399999999999997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排出量比較シート!$CU$21:$CU$50</c:f>
              <c:numCache>
                <c:formatCode>\(0%\);;</c:formatCode>
                <c:ptCount val="30"/>
                <c:pt idx="0">
                  <c:v>0</c:v>
                </c:pt>
                <c:pt idx="1">
                  <c:v>0.29624768947116503</c:v>
                </c:pt>
                <c:pt idx="2">
                  <c:v>0</c:v>
                </c:pt>
                <c:pt idx="3">
                  <c:v>0.15682995532478639</c:v>
                </c:pt>
                <c:pt idx="4">
                  <c:v>0.6164970461174637</c:v>
                </c:pt>
                <c:pt idx="5">
                  <c:v>0.31041515531822594</c:v>
                </c:pt>
                <c:pt idx="6">
                  <c:v>0</c:v>
                </c:pt>
                <c:pt idx="7">
                  <c:v>1</c:v>
                </c:pt>
                <c:pt idx="8">
                  <c:v>0</c:v>
                </c:pt>
                <c:pt idx="9">
                  <c:v>0.14181032229785107</c:v>
                </c:pt>
                <c:pt idx="10">
                  <c:v>0</c:v>
                </c:pt>
                <c:pt idx="11">
                  <c:v>0.39711137170509425</c:v>
                </c:pt>
                <c:pt idx="12">
                  <c:v>0</c:v>
                </c:pt>
                <c:pt idx="13">
                  <c:v>0.27905380505053323</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0.37009246500798854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排出量比較シート!$CM$21:$CM$50</c:f>
              <c:numCache>
                <c:formatCode>\(0%\);;</c:formatCode>
                <c:ptCount val="30"/>
                <c:pt idx="0">
                  <c:v>0.10807988646525292</c:v>
                </c:pt>
                <c:pt idx="1">
                  <c:v>0.17659436811055512</c:v>
                </c:pt>
                <c:pt idx="2">
                  <c:v>0.1659509245552816</c:v>
                </c:pt>
                <c:pt idx="3">
                  <c:v>0.32796705863495279</c:v>
                </c:pt>
                <c:pt idx="4">
                  <c:v>1</c:v>
                </c:pt>
                <c:pt idx="5">
                  <c:v>0.80701248509165202</c:v>
                </c:pt>
                <c:pt idx="6">
                  <c:v>1</c:v>
                </c:pt>
                <c:pt idx="7">
                  <c:v>0</c:v>
                </c:pt>
                <c:pt idx="8">
                  <c:v>0</c:v>
                </c:pt>
                <c:pt idx="9">
                  <c:v>0.48852289749630634</c:v>
                </c:pt>
                <c:pt idx="10">
                  <c:v>1</c:v>
                </c:pt>
                <c:pt idx="11">
                  <c:v>0.33714972378834535</c:v>
                </c:pt>
                <c:pt idx="12">
                  <c:v>0</c:v>
                </c:pt>
                <c:pt idx="13">
                  <c:v>4.0240079863002008E-2</c:v>
                </c:pt>
                <c:pt idx="14">
                  <c:v>1</c:v>
                </c:pt>
                <c:pt idx="15">
                  <c:v>0</c:v>
                </c:pt>
                <c:pt idx="16">
                  <c:v>0.18786884494350128</c:v>
                </c:pt>
                <c:pt idx="17">
                  <c:v>0.34749168881238829</c:v>
                </c:pt>
                <c:pt idx="18">
                  <c:v>0</c:v>
                </c:pt>
                <c:pt idx="19">
                  <c:v>5.3648821569377496E-2</c:v>
                </c:pt>
                <c:pt idx="20">
                  <c:v>0.28953487926127264</c:v>
                </c:pt>
                <c:pt idx="21">
                  <c:v>0.1681877502114924</c:v>
                </c:pt>
                <c:pt idx="22">
                  <c:v>0</c:v>
                </c:pt>
                <c:pt idx="23">
                  <c:v>0.20642089463774682</c:v>
                </c:pt>
                <c:pt idx="24">
                  <c:v>0.1112163937288813</c:v>
                </c:pt>
                <c:pt idx="25">
                  <c:v>0</c:v>
                </c:pt>
                <c:pt idx="26">
                  <c:v>0.32582000521882198</c:v>
                </c:pt>
                <c:pt idx="27">
                  <c:v>8.7336302799166654E-2</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排出量比較シート!$BV$21:$BV$50</c:f>
              <c:numCache>
                <c:formatCode>0%</c:formatCode>
                <c:ptCount val="30"/>
                <c:pt idx="0">
                  <c:v>0.41392767909494554</c:v>
                </c:pt>
                <c:pt idx="1">
                  <c:v>0.39436561140708465</c:v>
                </c:pt>
                <c:pt idx="2">
                  <c:v>0.7275875200873384</c:v>
                </c:pt>
                <c:pt idx="3">
                  <c:v>0.35915036033739722</c:v>
                </c:pt>
                <c:pt idx="4">
                  <c:v>0.30842951157286108</c:v>
                </c:pt>
                <c:pt idx="5">
                  <c:v>0.57239045280279754</c:v>
                </c:pt>
                <c:pt idx="6">
                  <c:v>0.61380198400048147</c:v>
                </c:pt>
                <c:pt idx="7">
                  <c:v>0.14986937414062798</c:v>
                </c:pt>
                <c:pt idx="8">
                  <c:v>0.42897628883220745</c:v>
                </c:pt>
                <c:pt idx="9">
                  <c:v>0.46559037148494115</c:v>
                </c:pt>
                <c:pt idx="10">
                  <c:v>0.72157948313305653</c:v>
                </c:pt>
                <c:pt idx="11">
                  <c:v>0.45457174762914976</c:v>
                </c:pt>
                <c:pt idx="12">
                  <c:v>0.1543592818617647</c:v>
                </c:pt>
                <c:pt idx="13">
                  <c:v>0.45010705985261179</c:v>
                </c:pt>
                <c:pt idx="14">
                  <c:v>0.1948130631789538</c:v>
                </c:pt>
                <c:pt idx="15">
                  <c:v>0.15040557891785078</c:v>
                </c:pt>
                <c:pt idx="16">
                  <c:v>0.26499239203938585</c:v>
                </c:pt>
                <c:pt idx="17">
                  <c:v>0.89605460851814156</c:v>
                </c:pt>
                <c:pt idx="18">
                  <c:v>4.2195952612019777E-2</c:v>
                </c:pt>
                <c:pt idx="19">
                  <c:v>0.39853601130988375</c:v>
                </c:pt>
                <c:pt idx="20">
                  <c:v>0.7121839087033689</c:v>
                </c:pt>
                <c:pt idx="21">
                  <c:v>0.41004315022107796</c:v>
                </c:pt>
                <c:pt idx="22">
                  <c:v>0.24638143751948385</c:v>
                </c:pt>
                <c:pt idx="23">
                  <c:v>0.28914819829522925</c:v>
                </c:pt>
                <c:pt idx="24">
                  <c:v>0.76965845997168802</c:v>
                </c:pt>
                <c:pt idx="25">
                  <c:v>0.29170007235682294</c:v>
                </c:pt>
                <c:pt idx="26">
                  <c:v>0.62277963044280205</c:v>
                </c:pt>
                <c:pt idx="27">
                  <c:v>0.47897237663393843</c:v>
                </c:pt>
                <c:pt idx="28">
                  <c:v>0.13112804292783964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排出量比較シート!$BZ$21:$BZ$50</c:f>
              <c:numCache>
                <c:formatCode>0%</c:formatCode>
                <c:ptCount val="30"/>
                <c:pt idx="0">
                  <c:v>9.8329296680157274E-2</c:v>
                </c:pt>
                <c:pt idx="1">
                  <c:v>0.12175277486630054</c:v>
                </c:pt>
                <c:pt idx="2">
                  <c:v>5.0511665140000495E-2</c:v>
                </c:pt>
                <c:pt idx="3">
                  <c:v>0.2141496832848879</c:v>
                </c:pt>
                <c:pt idx="4">
                  <c:v>0.34030458394986129</c:v>
                </c:pt>
                <c:pt idx="5">
                  <c:v>5.7592210066337073E-2</c:v>
                </c:pt>
                <c:pt idx="6">
                  <c:v>8.9987753608784318E-2</c:v>
                </c:pt>
                <c:pt idx="7">
                  <c:v>0.12606429904784491</c:v>
                </c:pt>
                <c:pt idx="8">
                  <c:v>0.13143181497328307</c:v>
                </c:pt>
                <c:pt idx="9">
                  <c:v>0.20969549093742884</c:v>
                </c:pt>
                <c:pt idx="10">
                  <c:v>4.3534156776305462E-2</c:v>
                </c:pt>
                <c:pt idx="11">
                  <c:v>0.12602495976279485</c:v>
                </c:pt>
                <c:pt idx="12">
                  <c:v>0.24443911134651083</c:v>
                </c:pt>
                <c:pt idx="13">
                  <c:v>0.14133753787492584</c:v>
                </c:pt>
                <c:pt idx="14">
                  <c:v>0.17619690445638869</c:v>
                </c:pt>
                <c:pt idx="15">
                  <c:v>0.15963175858082951</c:v>
                </c:pt>
                <c:pt idx="16">
                  <c:v>0.16294520245831182</c:v>
                </c:pt>
                <c:pt idx="17">
                  <c:v>2.5812335089353662E-2</c:v>
                </c:pt>
                <c:pt idx="18">
                  <c:v>7.54608981977688E-2</c:v>
                </c:pt>
                <c:pt idx="19">
                  <c:v>0.14084817166226721</c:v>
                </c:pt>
                <c:pt idx="20">
                  <c:v>6.7496914981223122E-2</c:v>
                </c:pt>
                <c:pt idx="21">
                  <c:v>0.11881200585408248</c:v>
                </c:pt>
                <c:pt idx="22">
                  <c:v>0.12225743221319155</c:v>
                </c:pt>
                <c:pt idx="23">
                  <c:v>0.13562564169572092</c:v>
                </c:pt>
                <c:pt idx="24">
                  <c:v>5.1775819777499003E-2</c:v>
                </c:pt>
                <c:pt idx="25">
                  <c:v>0.15735137485715719</c:v>
                </c:pt>
                <c:pt idx="26">
                  <c:v>7.9795788410224527E-2</c:v>
                </c:pt>
                <c:pt idx="27">
                  <c:v>0.13438385776376643</c:v>
                </c:pt>
                <c:pt idx="28">
                  <c:v>0.1954216646707683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排出量比較シート!$CA$21:$CA$50</c:f>
              <c:numCache>
                <c:formatCode>0%</c:formatCode>
                <c:ptCount val="30"/>
                <c:pt idx="0">
                  <c:v>0.22497011139927409</c:v>
                </c:pt>
                <c:pt idx="1">
                  <c:v>0.1055419857049896</c:v>
                </c:pt>
                <c:pt idx="2">
                  <c:v>6.0401231322026981E-2</c:v>
                </c:pt>
                <c:pt idx="3">
                  <c:v>0.24563883545273102</c:v>
                </c:pt>
                <c:pt idx="4">
                  <c:v>0.10322259660658226</c:v>
                </c:pt>
                <c:pt idx="5">
                  <c:v>7.2689078664711526E-2</c:v>
                </c:pt>
                <c:pt idx="6">
                  <c:v>0.16834635570913536</c:v>
                </c:pt>
                <c:pt idx="7">
                  <c:v>0.33379930504893407</c:v>
                </c:pt>
                <c:pt idx="8">
                  <c:v>0.13751088046851873</c:v>
                </c:pt>
                <c:pt idx="9">
                  <c:v>7.335997525863662E-2</c:v>
                </c:pt>
                <c:pt idx="10">
                  <c:v>4.0059223788652634E-2</c:v>
                </c:pt>
                <c:pt idx="11">
                  <c:v>0.16616145085544118</c:v>
                </c:pt>
                <c:pt idx="12">
                  <c:v>0.26241391661216018</c:v>
                </c:pt>
                <c:pt idx="13">
                  <c:v>0.21934540278080986</c:v>
                </c:pt>
                <c:pt idx="14">
                  <c:v>0.17251955527884114</c:v>
                </c:pt>
                <c:pt idx="15">
                  <c:v>0.20399124462874985</c:v>
                </c:pt>
                <c:pt idx="16">
                  <c:v>0.25440665964748488</c:v>
                </c:pt>
                <c:pt idx="17">
                  <c:v>3.3079438522273082E-2</c:v>
                </c:pt>
                <c:pt idx="18">
                  <c:v>0.52176890647371066</c:v>
                </c:pt>
                <c:pt idx="19">
                  <c:v>0.11056884767349119</c:v>
                </c:pt>
                <c:pt idx="20">
                  <c:v>7.7483725323580832E-2</c:v>
                </c:pt>
                <c:pt idx="21">
                  <c:v>0.17800442666316041</c:v>
                </c:pt>
                <c:pt idx="22">
                  <c:v>0.27930042925431159</c:v>
                </c:pt>
                <c:pt idx="23">
                  <c:v>0.19994909724340848</c:v>
                </c:pt>
                <c:pt idx="24">
                  <c:v>5.6782942373291234E-2</c:v>
                </c:pt>
                <c:pt idx="25">
                  <c:v>0.19688901680540433</c:v>
                </c:pt>
                <c:pt idx="26">
                  <c:v>7.2891371311245762E-2</c:v>
                </c:pt>
                <c:pt idx="27">
                  <c:v>0.12997968865146795</c:v>
                </c:pt>
                <c:pt idx="28">
                  <c:v>0.20251726328934999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排出量比較シート!$CB$21:$CB$50</c:f>
              <c:numCache>
                <c:formatCode>0%</c:formatCode>
                <c:ptCount val="30"/>
                <c:pt idx="0">
                  <c:v>0.25208650469593236</c:v>
                </c:pt>
                <c:pt idx="1">
                  <c:v>0.3783396280216253</c:v>
                </c:pt>
                <c:pt idx="2">
                  <c:v>0.15276083036938867</c:v>
                </c:pt>
                <c:pt idx="3">
                  <c:v>0.1670809958285098</c:v>
                </c:pt>
                <c:pt idx="4">
                  <c:v>0.23533071538885064</c:v>
                </c:pt>
                <c:pt idx="5">
                  <c:v>0.28347720536464893</c:v>
                </c:pt>
                <c:pt idx="6">
                  <c:v>0.12786390668159894</c:v>
                </c:pt>
                <c:pt idx="7">
                  <c:v>0.34731784324237297</c:v>
                </c:pt>
                <c:pt idx="8">
                  <c:v>0.28041495376513498</c:v>
                </c:pt>
                <c:pt idx="9">
                  <c:v>0.24271330961034471</c:v>
                </c:pt>
                <c:pt idx="10">
                  <c:v>0.19482713630198539</c:v>
                </c:pt>
                <c:pt idx="11">
                  <c:v>0.23029645942297866</c:v>
                </c:pt>
                <c:pt idx="12">
                  <c:v>0.31646626211113343</c:v>
                </c:pt>
                <c:pt idx="13">
                  <c:v>0.18920999949165263</c:v>
                </c:pt>
                <c:pt idx="14">
                  <c:v>0.43362314881772629</c:v>
                </c:pt>
                <c:pt idx="15">
                  <c:v>0.45804310634989825</c:v>
                </c:pt>
                <c:pt idx="16">
                  <c:v>0.30191555971751893</c:v>
                </c:pt>
                <c:pt idx="17">
                  <c:v>4.2365533673584213E-2</c:v>
                </c:pt>
                <c:pt idx="18">
                  <c:v>0.34276452477103436</c:v>
                </c:pt>
                <c:pt idx="19">
                  <c:v>0.33186371299036233</c:v>
                </c:pt>
                <c:pt idx="20">
                  <c:v>0.13440730379943586</c:v>
                </c:pt>
                <c:pt idx="21">
                  <c:v>0.27868558337260618</c:v>
                </c:pt>
                <c:pt idx="22">
                  <c:v>0.33250520364582536</c:v>
                </c:pt>
                <c:pt idx="23">
                  <c:v>0.37044393526973707</c:v>
                </c:pt>
                <c:pt idx="24">
                  <c:v>0.12178277787752176</c:v>
                </c:pt>
                <c:pt idx="25">
                  <c:v>0.33050628316908104</c:v>
                </c:pt>
                <c:pt idx="26">
                  <c:v>0.22453320983572755</c:v>
                </c:pt>
                <c:pt idx="27">
                  <c:v>0.25666407695082716</c:v>
                </c:pt>
                <c:pt idx="28">
                  <c:v>0.44170269634820492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排出量比較シート!$CH$21:$CH$50</c:f>
              <c:numCache>
                <c:formatCode>0%</c:formatCode>
                <c:ptCount val="30"/>
                <c:pt idx="0">
                  <c:v>1.0686408129690812E-2</c:v>
                </c:pt>
                <c:pt idx="1">
                  <c:v>0</c:v>
                </c:pt>
                <c:pt idx="2">
                  <c:v>8.7387530812454411E-3</c:v>
                </c:pt>
                <c:pt idx="3">
                  <c:v>1.398012509647424E-2</c:v>
                </c:pt>
                <c:pt idx="4">
                  <c:v>1.2712592481844726E-2</c:v>
                </c:pt>
                <c:pt idx="5">
                  <c:v>1.3851053101504942E-2</c:v>
                </c:pt>
                <c:pt idx="6">
                  <c:v>0</c:v>
                </c:pt>
                <c:pt idx="7">
                  <c:v>4.2949178520220122E-2</c:v>
                </c:pt>
                <c:pt idx="8">
                  <c:v>2.1666061960855902E-2</c:v>
                </c:pt>
                <c:pt idx="9">
                  <c:v>8.6408527086486078E-3</c:v>
                </c:pt>
                <c:pt idx="10">
                  <c:v>0</c:v>
                </c:pt>
                <c:pt idx="11">
                  <c:v>2.294538232963542E-2</c:v>
                </c:pt>
                <c:pt idx="12">
                  <c:v>2.2321428068430869E-2</c:v>
                </c:pt>
                <c:pt idx="13">
                  <c:v>0</c:v>
                </c:pt>
                <c:pt idx="14">
                  <c:v>2.2847328268090168E-2</c:v>
                </c:pt>
                <c:pt idx="15">
                  <c:v>2.7928311522671612E-2</c:v>
                </c:pt>
                <c:pt idx="16">
                  <c:v>1.574018613729844E-2</c:v>
                </c:pt>
                <c:pt idx="17">
                  <c:v>2.688084196647397E-3</c:v>
                </c:pt>
                <c:pt idx="18">
                  <c:v>1.7809717945466364E-2</c:v>
                </c:pt>
                <c:pt idx="19">
                  <c:v>1.8183256363995488E-2</c:v>
                </c:pt>
                <c:pt idx="20">
                  <c:v>8.4281471923913082E-3</c:v>
                </c:pt>
                <c:pt idx="21">
                  <c:v>1.4454833889072987E-2</c:v>
                </c:pt>
                <c:pt idx="22">
                  <c:v>1.9555497367187587E-2</c:v>
                </c:pt>
                <c:pt idx="23">
                  <c:v>4.8331274959042998E-3</c:v>
                </c:pt>
                <c:pt idx="24">
                  <c:v>0</c:v>
                </c:pt>
                <c:pt idx="25">
                  <c:v>2.3553252811534656E-2</c:v>
                </c:pt>
                <c:pt idx="26">
                  <c:v>0</c:v>
                </c:pt>
                <c:pt idx="27">
                  <c:v>0</c:v>
                </c:pt>
                <c:pt idx="28">
                  <c:v>2.9230332763837061E-2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排出量比較シート!$BW$21:$BW$50</c15:sqref>
                        </c15:formulaRef>
                      </c:ext>
                    </c:extLst>
                    <c:numCache>
                      <c:formatCode>0%</c:formatCode>
                      <c:ptCount val="30"/>
                      <c:pt idx="0">
                        <c:v>0.33081477710307833</c:v>
                      </c:pt>
                      <c:pt idx="1">
                        <c:v>0.38510103423196168</c:v>
                      </c:pt>
                      <c:pt idx="2">
                        <c:v>0.67891847424315355</c:v>
                      </c:pt>
                      <c:pt idx="3">
                        <c:v>0.33573850231250346</c:v>
                      </c:pt>
                      <c:pt idx="4">
                        <c:v>0.26104778234354548</c:v>
                      </c:pt>
                      <c:pt idx="5">
                        <c:v>0.55296121841305235</c:v>
                      </c:pt>
                      <c:pt idx="6">
                        <c:v>0.51666349788424215</c:v>
                      </c:pt>
                      <c:pt idx="7">
                        <c:v>0.11778166283658091</c:v>
                      </c:pt>
                      <c:pt idx="8">
                        <c:v>0.17141202761609844</c:v>
                      </c:pt>
                      <c:pt idx="9">
                        <c:v>0.43669986171485448</c:v>
                      </c:pt>
                      <c:pt idx="10">
                        <c:v>0.69658102866111848</c:v>
                      </c:pt>
                      <c:pt idx="11">
                        <c:v>0.31411053997231103</c:v>
                      </c:pt>
                      <c:pt idx="12">
                        <c:v>6.7087489034068373E-2</c:v>
                      </c:pt>
                      <c:pt idx="13">
                        <c:v>0.35580505052580663</c:v>
                      </c:pt>
                      <c:pt idx="14">
                        <c:v>0.1357941280660305</c:v>
                      </c:pt>
                      <c:pt idx="15">
                        <c:v>0.12601954944442539</c:v>
                      </c:pt>
                      <c:pt idx="16">
                        <c:v>4.8854507192950716E-2</c:v>
                      </c:pt>
                      <c:pt idx="17">
                        <c:v>0.8732083317114725</c:v>
                      </c:pt>
                      <c:pt idx="18">
                        <c:v>8.4591949325526598E-3</c:v>
                      </c:pt>
                      <c:pt idx="19">
                        <c:v>0.35056071905377489</c:v>
                      </c:pt>
                      <c:pt idx="20">
                        <c:v>0.68986143291732871</c:v>
                      </c:pt>
                      <c:pt idx="21">
                        <c:v>0.32376160873617132</c:v>
                      </c:pt>
                      <c:pt idx="22">
                        <c:v>6.0689062596895701E-2</c:v>
                      </c:pt>
                      <c:pt idx="23">
                        <c:v>0.15907605874260924</c:v>
                      </c:pt>
                      <c:pt idx="24">
                        <c:v>0.75749402700835122</c:v>
                      </c:pt>
                      <c:pt idx="25">
                        <c:v>0.2256210002115171</c:v>
                      </c:pt>
                      <c:pt idx="26">
                        <c:v>0.43919241841015577</c:v>
                      </c:pt>
                      <c:pt idx="27">
                        <c:v>0.25755340324044756</c:v>
                      </c:pt>
                      <c:pt idx="28">
                        <c:v>9.505684300239263E-2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1.5746325868767244E-2</c:v>
                      </c:pt>
                      <c:pt idx="1">
                        <c:v>7.0142787346612308E-3</c:v>
                      </c:pt>
                      <c:pt idx="2">
                        <c:v>3.912594767700393E-3</c:v>
                      </c:pt>
                      <c:pt idx="3">
                        <c:v>1.5410090077147063E-2</c:v>
                      </c:pt>
                      <c:pt idx="4">
                        <c:v>9.8742279595713956E-3</c:v>
                      </c:pt>
                      <c:pt idx="5">
                        <c:v>4.9080462117797015E-3</c:v>
                      </c:pt>
                      <c:pt idx="6">
                        <c:v>6.0674302607951515E-3</c:v>
                      </c:pt>
                      <c:pt idx="7">
                        <c:v>7.8366469885011586E-3</c:v>
                      </c:pt>
                      <c:pt idx="8">
                        <c:v>1.786511443822458E-2</c:v>
                      </c:pt>
                      <c:pt idx="9">
                        <c:v>9.5302056786513226E-3</c:v>
                      </c:pt>
                      <c:pt idx="10">
                        <c:v>1.2760120134934038E-2</c:v>
                      </c:pt>
                      <c:pt idx="11">
                        <c:v>1.8516216729713122E-2</c:v>
                      </c:pt>
                      <c:pt idx="12">
                        <c:v>1.1744103792631286E-2</c:v>
                      </c:pt>
                      <c:pt idx="13">
                        <c:v>8.7971958987016173E-3</c:v>
                      </c:pt>
                      <c:pt idx="14">
                        <c:v>1.5288154963362407E-2</c:v>
                      </c:pt>
                      <c:pt idx="15">
                        <c:v>1.3661140920892344E-2</c:v>
                      </c:pt>
                      <c:pt idx="16">
                        <c:v>1.4063902674965002E-2</c:v>
                      </c:pt>
                      <c:pt idx="17">
                        <c:v>2.0264201532610875E-3</c:v>
                      </c:pt>
                      <c:pt idx="18">
                        <c:v>1.4520608187413355E-2</c:v>
                      </c:pt>
                      <c:pt idx="19">
                        <c:v>1.0608495550099507E-2</c:v>
                      </c:pt>
                      <c:pt idx="20">
                        <c:v>4.1847313535495548E-3</c:v>
                      </c:pt>
                      <c:pt idx="21">
                        <c:v>1.012225773494186E-2</c:v>
                      </c:pt>
                      <c:pt idx="22">
                        <c:v>2.5079782229574566E-2</c:v>
                      </c:pt>
                      <c:pt idx="23">
                        <c:v>7.9445167511330034E-3</c:v>
                      </c:pt>
                      <c:pt idx="24">
                        <c:v>5.1806756512057473E-3</c:v>
                      </c:pt>
                      <c:pt idx="25">
                        <c:v>1.4238018358759354E-2</c:v>
                      </c:pt>
                      <c:pt idx="26">
                        <c:v>3.1979238862349093E-3</c:v>
                      </c:pt>
                      <c:pt idx="27">
                        <c:v>5.1775841508346545E-3</c:v>
                      </c:pt>
                      <c:pt idx="28">
                        <c:v>8.2499715227219873E-3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6.7366576123099944E-2</c:v>
                      </c:pt>
                      <c:pt idx="1">
                        <c:v>2.2502984404617755E-3</c:v>
                      </c:pt>
                      <c:pt idx="2">
                        <c:v>4.4756451076484495E-2</c:v>
                      </c:pt>
                      <c:pt idx="3">
                        <c:v>8.0017679477466987E-3</c:v>
                      </c:pt>
                      <c:pt idx="4">
                        <c:v>3.7507501269744239E-2</c:v>
                      </c:pt>
                      <c:pt idx="5">
                        <c:v>1.4521188177965542E-2</c:v>
                      </c:pt>
                      <c:pt idx="6">
                        <c:v>9.10710558554442E-2</c:v>
                      </c:pt>
                      <c:pt idx="7">
                        <c:v>2.4251064315545894E-2</c:v>
                      </c:pt>
                      <c:pt idx="8">
                        <c:v>0.23969914677788443</c:v>
                      </c:pt>
                      <c:pt idx="9">
                        <c:v>1.9360304091435326E-2</c:v>
                      </c:pt>
                      <c:pt idx="10">
                        <c:v>1.2238334337004171E-2</c:v>
                      </c:pt>
                      <c:pt idx="11">
                        <c:v>0.12194499092712556</c:v>
                      </c:pt>
                      <c:pt idx="12">
                        <c:v>7.5527689035065029E-2</c:v>
                      </c:pt>
                      <c:pt idx="13">
                        <c:v>8.5504813428103454E-2</c:v>
                      </c:pt>
                      <c:pt idx="14">
                        <c:v>4.3730780149560902E-2</c:v>
                      </c:pt>
                      <c:pt idx="15">
                        <c:v>1.0724888552533052E-2</c:v>
                      </c:pt>
                      <c:pt idx="16">
                        <c:v>0.20207398217147013</c:v>
                      </c:pt>
                      <c:pt idx="17">
                        <c:v>2.0819856653407985E-2</c:v>
                      </c:pt>
                      <c:pt idx="18">
                        <c:v>1.9216149492053764E-2</c:v>
                      </c:pt>
                      <c:pt idx="19">
                        <c:v>3.7366796706009342E-2</c:v>
                      </c:pt>
                      <c:pt idx="20">
                        <c:v>1.81377444324907E-2</c:v>
                      </c:pt>
                      <c:pt idx="21">
                        <c:v>7.6159283749964807E-2</c:v>
                      </c:pt>
                      <c:pt idx="22">
                        <c:v>0.16061259269301356</c:v>
                      </c:pt>
                      <c:pt idx="23">
                        <c:v>0.12212762280148702</c:v>
                      </c:pt>
                      <c:pt idx="24">
                        <c:v>6.9837573121310425E-3</c:v>
                      </c:pt>
                      <c:pt idx="25">
                        <c:v>5.1841053786546507E-2</c:v>
                      </c:pt>
                      <c:pt idx="26">
                        <c:v>0.18038928814641148</c:v>
                      </c:pt>
                      <c:pt idx="27">
                        <c:v>0.21624138924265621</c:v>
                      </c:pt>
                      <c:pt idx="28">
                        <c:v>2.782122840272501E-2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0.24540212763321442</c:v>
                      </c:pt>
                      <c:pt idx="1">
                        <c:v>0.15071761224693095</c:v>
                      </c:pt>
                      <c:pt idx="2">
                        <c:v>0.14898343044179502</c:v>
                      </c:pt>
                      <c:pt idx="3">
                        <c:v>0.16099648731511124</c:v>
                      </c:pt>
                      <c:pt idx="4">
                        <c:v>0.22960648943875459</c:v>
                      </c:pt>
                      <c:pt idx="5">
                        <c:v>0.1313953019349958</c:v>
                      </c:pt>
                      <c:pt idx="6">
                        <c:v>0.1122682560247986</c:v>
                      </c:pt>
                      <c:pt idx="7">
                        <c:v>0.33387291995604584</c:v>
                      </c:pt>
                      <c:pt idx="8">
                        <c:v>0.27399164322344455</c:v>
                      </c:pt>
                      <c:pt idx="9">
                        <c:v>0.23845064219787099</c:v>
                      </c:pt>
                      <c:pt idx="10">
                        <c:v>6.3653181333872544E-2</c:v>
                      </c:pt>
                      <c:pt idx="11">
                        <c:v>0.22424987363313831</c:v>
                      </c:pt>
                      <c:pt idx="12">
                        <c:v>0.30608769522208151</c:v>
                      </c:pt>
                      <c:pt idx="13">
                        <c:v>0.18337451884546094</c:v>
                      </c:pt>
                      <c:pt idx="14">
                        <c:v>0.41946698395858512</c:v>
                      </c:pt>
                      <c:pt idx="15">
                        <c:v>0.44597052860551317</c:v>
                      </c:pt>
                      <c:pt idx="16">
                        <c:v>0.2837728399357532</c:v>
                      </c:pt>
                      <c:pt idx="17">
                        <c:v>4.1164052824142025E-2</c:v>
                      </c:pt>
                      <c:pt idx="18">
                        <c:v>0.32358642068166699</c:v>
                      </c:pt>
                      <c:pt idx="19">
                        <c:v>0.32353649689574632</c:v>
                      </c:pt>
                      <c:pt idx="20">
                        <c:v>0.13039806085800823</c:v>
                      </c:pt>
                      <c:pt idx="21">
                        <c:v>0.27114260756561609</c:v>
                      </c:pt>
                      <c:pt idx="22">
                        <c:v>0.32203060965676761</c:v>
                      </c:pt>
                      <c:pt idx="23">
                        <c:v>0.36152474426845582</c:v>
                      </c:pt>
                      <c:pt idx="24">
                        <c:v>0.11798739427625919</c:v>
                      </c:pt>
                      <c:pt idx="25">
                        <c:v>0.32265319729798103</c:v>
                      </c:pt>
                      <c:pt idx="26">
                        <c:v>0.21938118588354688</c:v>
                      </c:pt>
                      <c:pt idx="27">
                        <c:v>0.2507375007151747</c:v>
                      </c:pt>
                      <c:pt idx="28">
                        <c:v>0.42791763965953317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9.4396217741009661E-2</c:v>
                      </c:pt>
                      <c:pt idx="1">
                        <c:v>6.8874320444972423E-2</c:v>
                      </c:pt>
                      <c:pt idx="2">
                        <c:v>5.5950230267428271E-2</c:v>
                      </c:pt>
                      <c:pt idx="3">
                        <c:v>8.6966093109451428E-2</c:v>
                      </c:pt>
                      <c:pt idx="4">
                        <c:v>0.1077073602346108</c:v>
                      </c:pt>
                      <c:pt idx="5">
                        <c:v>7.4324876168458634E-2</c:v>
                      </c:pt>
                      <c:pt idx="6">
                        <c:v>5.6911334542697888E-2</c:v>
                      </c:pt>
                      <c:pt idx="7">
                        <c:v>0.19954017448467865</c:v>
                      </c:pt>
                      <c:pt idx="8">
                        <c:v>9.0806673870635304E-2</c:v>
                      </c:pt>
                      <c:pt idx="9">
                        <c:v>7.4427785708485475E-2</c:v>
                      </c:pt>
                      <c:pt idx="10">
                        <c:v>3.3351433473653033E-2</c:v>
                      </c:pt>
                      <c:pt idx="11">
                        <c:v>9.1785412305569011E-2</c:v>
                      </c:pt>
                      <c:pt idx="12">
                        <c:v>0.13493313341363442</c:v>
                      </c:pt>
                      <c:pt idx="13">
                        <c:v>8.3367560476111768E-2</c:v>
                      </c:pt>
                      <c:pt idx="14">
                        <c:v>0.17725969824104698</c:v>
                      </c:pt>
                      <c:pt idx="15">
                        <c:v>0.2079090686127037</c:v>
                      </c:pt>
                      <c:pt idx="16">
                        <c:v>0.12283200488549717</c:v>
                      </c:pt>
                      <c:pt idx="17">
                        <c:v>1.8523254774942134E-2</c:v>
                      </c:pt>
                      <c:pt idx="18">
                        <c:v>0.1086047624672252</c:v>
                      </c:pt>
                      <c:pt idx="19">
                        <c:v>0.13101889037685877</c:v>
                      </c:pt>
                      <c:pt idx="20">
                        <c:v>6.5648664218488445E-2</c:v>
                      </c:pt>
                      <c:pt idx="21">
                        <c:v>0.10006076177293849</c:v>
                      </c:pt>
                      <c:pt idx="22">
                        <c:v>0.1284973705493348</c:v>
                      </c:pt>
                      <c:pt idx="23">
                        <c:v>0.12956880230276402</c:v>
                      </c:pt>
                      <c:pt idx="24">
                        <c:v>6.0691705865243618E-2</c:v>
                      </c:pt>
                      <c:pt idx="25">
                        <c:v>0.13456597487558183</c:v>
                      </c:pt>
                      <c:pt idx="26">
                        <c:v>8.291601117816251E-2</c:v>
                      </c:pt>
                      <c:pt idx="27">
                        <c:v>8.9175090559477962E-2</c:v>
                      </c:pt>
                      <c:pt idx="28">
                        <c:v>0.19166039148062805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0.15100590989220475</c:v>
                      </c:pt>
                      <c:pt idx="1">
                        <c:v>8.184329180195854E-2</c:v>
                      </c:pt>
                      <c:pt idx="2">
                        <c:v>9.303320017436674E-2</c:v>
                      </c:pt>
                      <c:pt idx="3">
                        <c:v>7.4030394205659794E-2</c:v>
                      </c:pt>
                      <c:pt idx="4">
                        <c:v>0.12189912920414381</c:v>
                      </c:pt>
                      <c:pt idx="5">
                        <c:v>5.7070425766537161E-2</c:v>
                      </c:pt>
                      <c:pt idx="6">
                        <c:v>5.5356921482100731E-2</c:v>
                      </c:pt>
                      <c:pt idx="7">
                        <c:v>0.13433274547136723</c:v>
                      </c:pt>
                      <c:pt idx="8">
                        <c:v>0.18318496935280926</c:v>
                      </c:pt>
                      <c:pt idx="9">
                        <c:v>0.1640228564893855</c:v>
                      </c:pt>
                      <c:pt idx="10">
                        <c:v>3.0301747860219511E-2</c:v>
                      </c:pt>
                      <c:pt idx="11">
                        <c:v>0.13246446132756931</c:v>
                      </c:pt>
                      <c:pt idx="12">
                        <c:v>0.17115456180844707</c:v>
                      </c:pt>
                      <c:pt idx="13">
                        <c:v>0.10000695836934918</c:v>
                      </c:pt>
                      <c:pt idx="14">
                        <c:v>0.24220728571753816</c:v>
                      </c:pt>
                      <c:pt idx="15">
                        <c:v>0.23806145999280948</c:v>
                      </c:pt>
                      <c:pt idx="16">
                        <c:v>0.16094083505025603</c:v>
                      </c:pt>
                      <c:pt idx="17">
                        <c:v>2.2640798049199891E-2</c:v>
                      </c:pt>
                      <c:pt idx="18">
                        <c:v>0.21498165821444176</c:v>
                      </c:pt>
                      <c:pt idx="19">
                        <c:v>0.19251760651888755</c:v>
                      </c:pt>
                      <c:pt idx="20">
                        <c:v>6.4749396639519799E-2</c:v>
                      </c:pt>
                      <c:pt idx="21">
                        <c:v>0.17108184579267757</c:v>
                      </c:pt>
                      <c:pt idx="22">
                        <c:v>0.19353323910743281</c:v>
                      </c:pt>
                      <c:pt idx="23">
                        <c:v>0.23195594196569178</c:v>
                      </c:pt>
                      <c:pt idx="24">
                        <c:v>5.7295688411015573E-2</c:v>
                      </c:pt>
                      <c:pt idx="25">
                        <c:v>0.1880872224223992</c:v>
                      </c:pt>
                      <c:pt idx="26">
                        <c:v>0.13646517470538436</c:v>
                      </c:pt>
                      <c:pt idx="27">
                        <c:v>0.16156241015569675</c:v>
                      </c:pt>
                      <c:pt idx="28">
                        <c:v>0.23625724817890512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6.6843770627179073E-3</c:v>
                      </c:pt>
                      <c:pt idx="1">
                        <c:v>4.5829575493598809E-3</c:v>
                      </c:pt>
                      <c:pt idx="2">
                        <c:v>3.7773999275936714E-3</c:v>
                      </c:pt>
                      <c:pt idx="3">
                        <c:v>6.0845085133985743E-3</c:v>
                      </c:pt>
                      <c:pt idx="4">
                        <c:v>5.7242259500960282E-3</c:v>
                      </c:pt>
                      <c:pt idx="5">
                        <c:v>5.0214496157089455E-3</c:v>
                      </c:pt>
                      <c:pt idx="6">
                        <c:v>3.8422552941966403E-3</c:v>
                      </c:pt>
                      <c:pt idx="7">
                        <c:v>1.3444923286327124E-2</c:v>
                      </c:pt>
                      <c:pt idx="8">
                        <c:v>6.4233105416904189E-3</c:v>
                      </c:pt>
                      <c:pt idx="9">
                        <c:v>4.2626674124737109E-3</c:v>
                      </c:pt>
                      <c:pt idx="10">
                        <c:v>2.3518984774814154E-3</c:v>
                      </c:pt>
                      <c:pt idx="11">
                        <c:v>6.0465857898403556E-3</c:v>
                      </c:pt>
                      <c:pt idx="12">
                        <c:v>9.6253421869932406E-3</c:v>
                      </c:pt>
                      <c:pt idx="13">
                        <c:v>5.8354806461916884E-3</c:v>
                      </c:pt>
                      <c:pt idx="14">
                        <c:v>1.259603271102107E-2</c:v>
                      </c:pt>
                      <c:pt idx="15">
                        <c:v>1.2072577744385119E-2</c:v>
                      </c:pt>
                      <c:pt idx="16">
                        <c:v>8.5652511298393887E-3</c:v>
                      </c:pt>
                      <c:pt idx="17">
                        <c:v>1.2014808494421891E-3</c:v>
                      </c:pt>
                      <c:pt idx="18">
                        <c:v>1.9178104089367425E-2</c:v>
                      </c:pt>
                      <c:pt idx="19">
                        <c:v>8.3272160946160322E-3</c:v>
                      </c:pt>
                      <c:pt idx="20">
                        <c:v>4.0092429414276178E-3</c:v>
                      </c:pt>
                      <c:pt idx="21">
                        <c:v>7.5429758069901062E-3</c:v>
                      </c:pt>
                      <c:pt idx="22">
                        <c:v>9.491270161055148E-3</c:v>
                      </c:pt>
                      <c:pt idx="23">
                        <c:v>8.9191910012812493E-3</c:v>
                      </c:pt>
                      <c:pt idx="24">
                        <c:v>3.7953836012625608E-3</c:v>
                      </c:pt>
                      <c:pt idx="25">
                        <c:v>7.8530858711000299E-3</c:v>
                      </c:pt>
                      <c:pt idx="26">
                        <c:v>5.1520239521806619E-3</c:v>
                      </c:pt>
                      <c:pt idx="27">
                        <c:v>5.9265762356524327E-3</c:v>
                      </c:pt>
                      <c:pt idx="28">
                        <c:v>1.3785056688671775E-2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0.22303905822533449</c:v>
                      </c:pt>
                      <c:pt idx="2">
                        <c:v>0</c:v>
                      </c:pt>
                      <c:pt idx="3">
                        <c:v>0</c:v>
                      </c:pt>
                      <c:pt idx="4">
                        <c:v>0</c:v>
                      </c:pt>
                      <c:pt idx="5">
                        <c:v>0.14706045381394417</c:v>
                      </c:pt>
                      <c:pt idx="6">
                        <c:v>1.1753395362603683E-2</c:v>
                      </c:pt>
                      <c:pt idx="7">
                        <c:v>0</c:v>
                      </c:pt>
                      <c:pt idx="8">
                        <c:v>0</c:v>
                      </c:pt>
                      <c:pt idx="9">
                        <c:v>0</c:v>
                      </c:pt>
                      <c:pt idx="10">
                        <c:v>0.12882205649063144</c:v>
                      </c:pt>
                      <c:pt idx="11">
                        <c:v>0</c:v>
                      </c:pt>
                      <c:pt idx="12">
                        <c:v>7.5322470205870515E-4</c:v>
                      </c:pt>
                      <c:pt idx="13">
                        <c:v>0</c:v>
                      </c:pt>
                      <c:pt idx="14">
                        <c:v>1.56013214812003E-3</c:v>
                      </c:pt>
                      <c:pt idx="15">
                        <c:v>0</c:v>
                      </c:pt>
                      <c:pt idx="16">
                        <c:v>9.5774686519263692E-3</c:v>
                      </c:pt>
                      <c:pt idx="17">
                        <c:v>0</c:v>
                      </c:pt>
                      <c:pt idx="18">
                        <c:v>0</c:v>
                      </c:pt>
                      <c:pt idx="19">
                        <c:v>0</c:v>
                      </c:pt>
                      <c:pt idx="20">
                        <c:v>0</c:v>
                      </c:pt>
                      <c:pt idx="21">
                        <c:v>0</c:v>
                      </c:pt>
                      <c:pt idx="22">
                        <c:v>9.8332382800266223E-4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排出量比較シート!$BE$21:$BE$50</c:f>
              <c:numCache>
                <c:formatCode>#,##0_);[Red]\(#,##0\)</c:formatCode>
                <c:ptCount val="30"/>
                <c:pt idx="0">
                  <c:v>59.252467868374843</c:v>
                </c:pt>
                <c:pt idx="1">
                  <c:v>77.760124215304643</c:v>
                </c:pt>
                <c:pt idx="2">
                  <c:v>181.48136312411697</c:v>
                </c:pt>
                <c:pt idx="3">
                  <c:v>55.725108723014451</c:v>
                </c:pt>
                <c:pt idx="4">
                  <c:v>49.237751195744217</c:v>
                </c:pt>
                <c:pt idx="5">
                  <c:v>103.83234652247486</c:v>
                </c:pt>
                <c:pt idx="6">
                  <c:v>149.72288306848671</c:v>
                </c:pt>
                <c:pt idx="7">
                  <c:v>10.124403834335443</c:v>
                </c:pt>
                <c:pt idx="8">
                  <c:v>62.806701776410364</c:v>
                </c:pt>
                <c:pt idx="9">
                  <c:v>99.186753063844591</c:v>
                </c:pt>
                <c:pt idx="10">
                  <c:v>292.11686865838891</c:v>
                </c:pt>
                <c:pt idx="11">
                  <c:v>69.331215038082831</c:v>
                </c:pt>
                <c:pt idx="12">
                  <c:v>15.086308514027362</c:v>
                </c:pt>
                <c:pt idx="13">
                  <c:v>69.557516027036726</c:v>
                </c:pt>
                <c:pt idx="14">
                  <c:v>14.575776249022132</c:v>
                </c:pt>
                <c:pt idx="15">
                  <c:v>11.560770457688104</c:v>
                </c:pt>
                <c:pt idx="16">
                  <c:v>29.057505525419671</c:v>
                </c:pt>
                <c:pt idx="17">
                  <c:v>671.41461943271179</c:v>
                </c:pt>
                <c:pt idx="18">
                  <c:v>2.0821475993956406</c:v>
                </c:pt>
                <c:pt idx="19">
                  <c:v>44.343937674819728</c:v>
                </c:pt>
                <c:pt idx="20">
                  <c:v>158.3850626805426</c:v>
                </c:pt>
                <c:pt idx="21">
                  <c:v>50.015533173028921</c:v>
                </c:pt>
                <c:pt idx="22">
                  <c:v>23.821563507214492</c:v>
                </c:pt>
                <c:pt idx="23">
                  <c:v>29.575494335075998</c:v>
                </c:pt>
                <c:pt idx="24">
                  <c:v>181.69983149482638</c:v>
                </c:pt>
                <c:pt idx="25">
                  <c:v>34.338108006229689</c:v>
                </c:pt>
                <c:pt idx="26">
                  <c:v>107.87244318038464</c:v>
                </c:pt>
                <c:pt idx="27">
                  <c:v>72.913551362982162</c:v>
                </c:pt>
                <c:pt idx="28">
                  <c:v>8.4126071444712558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排出量比較シート!$BI$21:$BI$50</c:f>
              <c:numCache>
                <c:formatCode>#,##0_);[Red]\(#,##0\)</c:formatCode>
                <c:ptCount val="30"/>
                <c:pt idx="0">
                  <c:v>14.0755348973039</c:v>
                </c:pt>
                <c:pt idx="1">
                  <c:v>24.006938291048645</c:v>
                </c:pt>
                <c:pt idx="2">
                  <c:v>12.599069651683756</c:v>
                </c:pt>
                <c:pt idx="3">
                  <c:v>33.227070614209509</c:v>
                </c:pt>
                <c:pt idx="4">
                  <c:v>54.326294360895652</c:v>
                </c:pt>
                <c:pt idx="5">
                  <c:v>10.447299187681086</c:v>
                </c:pt>
                <c:pt idx="6">
                  <c:v>21.950443729998174</c:v>
                </c:pt>
                <c:pt idx="7">
                  <c:v>8.5162554389210108</c:v>
                </c:pt>
                <c:pt idx="8">
                  <c:v>19.243018837780497</c:v>
                </c:pt>
                <c:pt idx="9">
                  <c:v>44.672347522730355</c:v>
                </c:pt>
                <c:pt idx="10">
                  <c:v>17.623923426925867</c:v>
                </c:pt>
                <c:pt idx="11">
                  <c:v>19.221308035642139</c:v>
                </c:pt>
                <c:pt idx="12">
                  <c:v>23.890263042106056</c:v>
                </c:pt>
                <c:pt idx="13">
                  <c:v>21.841665978703531</c:v>
                </c:pt>
                <c:pt idx="14">
                  <c:v>13.182928358184672</c:v>
                </c:pt>
                <c:pt idx="15">
                  <c:v>12.269931288373408</c:v>
                </c:pt>
                <c:pt idx="16">
                  <c:v>17.867611535312651</c:v>
                </c:pt>
                <c:pt idx="17">
                  <c:v>19.341208645027734</c:v>
                </c:pt>
                <c:pt idx="18">
                  <c:v>3.7235971296916834</c:v>
                </c:pt>
                <c:pt idx="19">
                  <c:v>15.67176457975704</c:v>
                </c:pt>
                <c:pt idx="20">
                  <c:v>15.010874269130632</c:v>
                </c:pt>
                <c:pt idx="21">
                  <c:v>14.492245064806113</c:v>
                </c:pt>
                <c:pt idx="22">
                  <c:v>11.820546283910708</c:v>
                </c:pt>
                <c:pt idx="23">
                  <c:v>13.872455098500343</c:v>
                </c:pt>
                <c:pt idx="24">
                  <c:v>12.223158996295746</c:v>
                </c:pt>
                <c:pt idx="25">
                  <c:v>18.522959083000782</c:v>
                </c:pt>
                <c:pt idx="26">
                  <c:v>13.821528885258722</c:v>
                </c:pt>
                <c:pt idx="27">
                  <c:v>20.457138643931955</c:v>
                </c:pt>
                <c:pt idx="28">
                  <c:v>12.537407374397217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排出量比較シート!$BJ$21:$BJ$50</c:f>
              <c:numCache>
                <c:formatCode>#,##0_);[Red]\(#,##0\)</c:formatCode>
                <c:ptCount val="30"/>
                <c:pt idx="0">
                  <c:v>32.203776094839483</c:v>
                </c:pt>
                <c:pt idx="1">
                  <c:v>20.81053134695928</c:v>
                </c:pt>
                <c:pt idx="2">
                  <c:v>15.065813379235452</c:v>
                </c:pt>
                <c:pt idx="3">
                  <c:v>38.112869493821236</c:v>
                </c:pt>
                <c:pt idx="4">
                  <c:v>16.47847673063195</c:v>
                </c:pt>
                <c:pt idx="5">
                  <c:v>13.185890098893825</c:v>
                </c:pt>
                <c:pt idx="6">
                  <c:v>41.064223296523224</c:v>
                </c:pt>
                <c:pt idx="7">
                  <c:v>22.549763641268072</c:v>
                </c:pt>
                <c:pt idx="8">
                  <c:v>20.133058832014012</c:v>
                </c:pt>
                <c:pt idx="9">
                  <c:v>15.628196363986625</c:v>
                </c:pt>
                <c:pt idx="10">
                  <c:v>16.217167044741277</c:v>
                </c:pt>
                <c:pt idx="11">
                  <c:v>25.34291966093954</c:v>
                </c:pt>
                <c:pt idx="12">
                  <c:v>25.647031112328079</c:v>
                </c:pt>
                <c:pt idx="13">
                  <c:v>33.896649775675534</c:v>
                </c:pt>
                <c:pt idx="14">
                  <c:v>12.907791681378651</c:v>
                </c:pt>
                <c:pt idx="15">
                  <c:v>15.679577655953462</c:v>
                </c:pt>
                <c:pt idx="16">
                  <c:v>27.896736436537459</c:v>
                </c:pt>
                <c:pt idx="17">
                  <c:v>24.786456556715649</c:v>
                </c:pt>
                <c:pt idx="18">
                  <c:v>25.746542234575777</c:v>
                </c:pt>
                <c:pt idx="19">
                  <c:v>12.302672659102646</c:v>
                </c:pt>
                <c:pt idx="20">
                  <c:v>17.231875842913499</c:v>
                </c:pt>
                <c:pt idx="21">
                  <c:v>21.712315647553627</c:v>
                </c:pt>
                <c:pt idx="22">
                  <c:v>27.004359500693731</c:v>
                </c:pt>
                <c:pt idx="23">
                  <c:v>20.451773269526051</c:v>
                </c:pt>
                <c:pt idx="24">
                  <c:v>13.405233097011605</c:v>
                </c:pt>
                <c:pt idx="25">
                  <c:v>23.177218537108153</c:v>
                </c:pt>
                <c:pt idx="26">
                  <c:v>12.625606114512822</c:v>
                </c:pt>
                <c:pt idx="27">
                  <c:v>19.786695782409154</c:v>
                </c:pt>
                <c:pt idx="28">
                  <c:v>12.992630241300139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排出量比較シート!$BK$21:$BK$50</c:f>
              <c:numCache>
                <c:formatCode>#,##0_);[Red]\(#,##0\)</c:formatCode>
                <c:ptCount val="30"/>
                <c:pt idx="0">
                  <c:v>36.085403982178505</c:v>
                </c:pt>
                <c:pt idx="1">
                  <c:v>74.600156858416227</c:v>
                </c:pt>
                <c:pt idx="2">
                  <c:v>38.102967632101233</c:v>
                </c:pt>
                <c:pt idx="3">
                  <c:v>25.923979720768074</c:v>
                </c:pt>
                <c:pt idx="4">
                  <c:v>37.568244212245105</c:v>
                </c:pt>
                <c:pt idx="5">
                  <c:v>51.423120833893016</c:v>
                </c:pt>
                <c:pt idx="6">
                  <c:v>31.189460522750473</c:v>
                </c:pt>
                <c:pt idx="7">
                  <c:v>23.463006528316065</c:v>
                </c:pt>
                <c:pt idx="8">
                  <c:v>41.055738588063498</c:v>
                </c:pt>
                <c:pt idx="9">
                  <c:v>51.706277835705535</c:v>
                </c:pt>
                <c:pt idx="10">
                  <c:v>78.871828144430054</c:v>
                </c:pt>
                <c:pt idx="11">
                  <c:v>35.124781586271581</c:v>
                </c:pt>
                <c:pt idx="12">
                  <c:v>30.929838535820625</c:v>
                </c:pt>
                <c:pt idx="13">
                  <c:v>29.239660396408404</c:v>
                </c:pt>
                <c:pt idx="14">
                  <c:v>32.443378746925909</c:v>
                </c:pt>
                <c:pt idx="15">
                  <c:v>35.207013265976144</c:v>
                </c:pt>
                <c:pt idx="16">
                  <c:v>33.106282701874932</c:v>
                </c:pt>
                <c:pt idx="17">
                  <c:v>31.744536993737682</c:v>
                </c:pt>
                <c:pt idx="18">
                  <c:v>16.913620578071718</c:v>
                </c:pt>
                <c:pt idx="19">
                  <c:v>36.925505820693012</c:v>
                </c:pt>
                <c:pt idx="20">
                  <c:v>29.891308939785485</c:v>
                </c:pt>
                <c:pt idx="21">
                  <c:v>33.993027398463781</c:v>
                </c:pt>
                <c:pt idx="22">
                  <c:v>32.148500734767978</c:v>
                </c:pt>
                <c:pt idx="23">
                  <c:v>37.890820602129047</c:v>
                </c:pt>
                <c:pt idx="24">
                  <c:v>28.750298177884709</c:v>
                </c:pt>
                <c:pt idx="25">
                  <c:v>38.906265454452104</c:v>
                </c:pt>
                <c:pt idx="26">
                  <c:v>38.891679714849673</c:v>
                </c:pt>
                <c:pt idx="27">
                  <c:v>39.071750837291411</c:v>
                </c:pt>
                <c:pt idx="28">
                  <c:v>28.337731396448795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排出量比較シート!$BQ$21:$BQ$50</c:f>
              <c:numCache>
                <c:formatCode>#,##0_);[Red]\(#,##0\)</c:formatCode>
                <c:ptCount val="30"/>
                <c:pt idx="0">
                  <c:v>1.529726293533523</c:v>
                </c:pt>
                <c:pt idx="1">
                  <c:v>0</c:v>
                </c:pt>
                <c:pt idx="2">
                  <c:v>2.1796976685349532</c:v>
                </c:pt>
                <c:pt idx="3">
                  <c:v>2.1691304729041931</c:v>
                </c:pt>
                <c:pt idx="4">
                  <c:v>2.0294409003922178</c:v>
                </c:pt>
                <c:pt idx="5">
                  <c:v>2.5125984165080961</c:v>
                </c:pt>
                <c:pt idx="6">
                  <c:v>0</c:v>
                </c:pt>
                <c:pt idx="7">
                  <c:v>2.9014255259627122</c:v>
                </c:pt>
                <c:pt idx="8">
                  <c:v>3.1721424416000001</c:v>
                </c:pt>
                <c:pt idx="9">
                  <c:v>1.8407986426787659</c:v>
                </c:pt>
                <c:pt idx="10">
                  <c:v>0</c:v>
                </c:pt>
                <c:pt idx="11">
                  <c:v>3.4996262850123641</c:v>
                </c:pt>
                <c:pt idx="12">
                  <c:v>2.1815853653400001</c:v>
                </c:pt>
                <c:pt idx="13">
                  <c:v>0</c:v>
                </c:pt>
                <c:pt idx="14">
                  <c:v>1.7094210177154969</c:v>
                </c:pt>
                <c:pt idx="15">
                  <c:v>2.1466810015123201</c:v>
                </c:pt>
                <c:pt idx="16">
                  <c:v>1.7259761389213939</c:v>
                </c:pt>
                <c:pt idx="17">
                  <c:v>2.014184192278007</c:v>
                </c:pt>
                <c:pt idx="18">
                  <c:v>0.87881560127411562</c:v>
                </c:pt>
                <c:pt idx="19">
                  <c:v>2.0231978141200622</c:v>
                </c:pt>
                <c:pt idx="20">
                  <c:v>1.874365041156429</c:v>
                </c:pt>
                <c:pt idx="21">
                  <c:v>1.7631466920000001</c:v>
                </c:pt>
                <c:pt idx="22">
                  <c:v>1.8907370909822949</c:v>
                </c:pt>
                <c:pt idx="23">
                  <c:v>0.49435595905000013</c:v>
                </c:pt>
                <c:pt idx="24">
                  <c:v>0</c:v>
                </c:pt>
                <c:pt idx="25">
                  <c:v>2.7726223459799999</c:v>
                </c:pt>
                <c:pt idx="26">
                  <c:v>0</c:v>
                </c:pt>
                <c:pt idx="27">
                  <c:v>0</c:v>
                </c:pt>
                <c:pt idx="28">
                  <c:v>1.8752915147193161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排出量比較シート!$BR$21:$BR$50</c:f>
              <c:numCache>
                <c:formatCode>#,##0_);[Red]\(#,##0\)</c:formatCode>
                <c:ptCount val="30"/>
                <c:pt idx="0">
                  <c:v>143.14690913623025</c:v>
                </c:pt>
                <c:pt idx="1">
                  <c:v>197.17775071172878</c:v>
                </c:pt>
                <c:pt idx="2">
                  <c:v>249.42891145567236</c:v>
                </c:pt>
                <c:pt idx="3">
                  <c:v>155.15815902471743</c:v>
                </c:pt>
                <c:pt idx="4">
                  <c:v>159.64020739990914</c:v>
                </c:pt>
                <c:pt idx="5">
                  <c:v>181.40125505945088</c:v>
                </c:pt>
                <c:pt idx="6">
                  <c:v>243.92701061775855</c:v>
                </c:pt>
                <c:pt idx="7">
                  <c:v>67.554854968803298</c:v>
                </c:pt>
                <c:pt idx="8">
                  <c:v>146.41066047586835</c:v>
                </c:pt>
                <c:pt idx="9">
                  <c:v>213.03437342894588</c:v>
                </c:pt>
                <c:pt idx="10">
                  <c:v>404.82978727448608</c:v>
                </c:pt>
                <c:pt idx="11">
                  <c:v>152.51985060594848</c:v>
                </c:pt>
                <c:pt idx="12">
                  <c:v>97.735026569622121</c:v>
                </c:pt>
                <c:pt idx="13">
                  <c:v>154.53549217782418</c:v>
                </c:pt>
                <c:pt idx="14">
                  <c:v>74.81929605322685</c:v>
                </c:pt>
                <c:pt idx="15">
                  <c:v>76.863973669503437</c:v>
                </c:pt>
                <c:pt idx="16">
                  <c:v>109.65411233806611</c:v>
                </c:pt>
                <c:pt idx="17">
                  <c:v>749.30100582047089</c:v>
                </c:pt>
                <c:pt idx="18">
                  <c:v>49.344723143008935</c:v>
                </c:pt>
                <c:pt idx="19">
                  <c:v>111.26707854849249</c:v>
                </c:pt>
                <c:pt idx="20">
                  <c:v>222.39348677352865</c:v>
                </c:pt>
                <c:pt idx="21">
                  <c:v>121.97626797585244</c:v>
                </c:pt>
                <c:pt idx="22">
                  <c:v>96.685707117569208</c:v>
                </c:pt>
                <c:pt idx="23">
                  <c:v>102.28489926428144</c:v>
                </c:pt>
                <c:pt idx="24">
                  <c:v>236.07852176601844</c:v>
                </c:pt>
                <c:pt idx="25">
                  <c:v>117.71717342677071</c:v>
                </c:pt>
                <c:pt idx="26">
                  <c:v>173.21125789500587</c:v>
                </c:pt>
                <c:pt idx="27">
                  <c:v>152.22913662661469</c:v>
                </c:pt>
                <c:pt idx="28">
                  <c:v>64.15566767133673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排出量比較シート!$BF$21:$BF$68</c15:sqref>
                        </c15:formulaRef>
                      </c:ext>
                    </c:extLst>
                    <c:numCache>
                      <c:formatCode>#,##0_);[Red]\(#,##0\)</c:formatCode>
                      <c:ptCount val="48"/>
                      <c:pt idx="0">
                        <c:v>47.355112838896616</c:v>
                      </c:pt>
                      <c:pt idx="1">
                        <c:v>75.933355726618672</c:v>
                      </c:pt>
                      <c:pt idx="2">
                        <c:v>169.34189599761572</c:v>
                      </c:pt>
                      <c:pt idx="3">
                        <c:v>52.092567932523878</c:v>
                      </c:pt>
                      <c:pt idx="4">
                        <c:v>41.673722114609937</c:v>
                      </c:pt>
                      <c:pt idx="5">
                        <c:v>100.30785901933083</c:v>
                      </c:pt>
                      <c:pt idx="6">
                        <c:v>126.02818253421781</c:v>
                      </c:pt>
                      <c:pt idx="7">
                        <c:v>7.9567231509097125</c:v>
                      </c:pt>
                      <c:pt idx="8">
                        <c:v>25.096548176780761</c:v>
                      </c:pt>
                      <c:pt idx="9">
                        <c:v>93.032081416931334</c:v>
                      </c:pt>
                      <c:pt idx="10">
                        <c:v>281.99674965232327</c:v>
                      </c:pt>
                      <c:pt idx="11">
                        <c:v>47.908092630330685</c:v>
                      </c:pt>
                      <c:pt idx="12">
                        <c:v>6.5567975232339046</c:v>
                      </c:pt>
                      <c:pt idx="13">
                        <c:v>54.984508602361132</c:v>
                      </c:pt>
                      <c:pt idx="14">
                        <c:v>10.160021070062138</c:v>
                      </c:pt>
                      <c:pt idx="15">
                        <c:v>9.6863633303390007</c:v>
                      </c:pt>
                      <c:pt idx="16">
                        <c:v>5.3570976199566767</c:v>
                      </c:pt>
                      <c:pt idx="17">
                        <c:v>654.29588124222175</c:v>
                      </c:pt>
                      <c:pt idx="18">
                        <c:v>0.41741663195955514</c:v>
                      </c:pt>
                      <c:pt idx="19">
                        <c:v>39.005867062972378</c:v>
                      </c:pt>
                      <c:pt idx="20">
                        <c:v>153.42068945706745</c:v>
                      </c:pt>
                      <c:pt idx="21">
                        <c:v>39.491232747496319</c:v>
                      </c:pt>
                      <c:pt idx="22">
                        <c:v>5.8677649314832818</c:v>
                      </c:pt>
                      <c:pt idx="23">
                        <c:v>16.271078643846703</c:v>
                      </c:pt>
                      <c:pt idx="24">
                        <c:v>178.82807014272001</c:v>
                      </c:pt>
                      <c:pt idx="25">
                        <c:v>26.55946641062063</c:v>
                      </c:pt>
                      <c:pt idx="26">
                        <c:v>76.073071250772813</c:v>
                      </c:pt>
                      <c:pt idx="27">
                        <c:v>39.207132210539676</c:v>
                      </c:pt>
                      <c:pt idx="28">
                        <c:v>6.098435229547932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2.2540378783658963</c:v>
                      </c:pt>
                      <c:pt idx="1">
                        <c:v>1.3830597037656125</c:v>
                      </c:pt>
                      <c:pt idx="2">
                        <c:v>0.97591425387466824</c:v>
                      </c:pt>
                      <c:pt idx="3">
                        <c:v>2.3910012067752042</c:v>
                      </c:pt>
                      <c:pt idx="4">
                        <c:v>1.5763237993799593</c:v>
                      </c:pt>
                      <c:pt idx="5">
                        <c:v>0.89032574270662135</c:v>
                      </c:pt>
                      <c:pt idx="6">
                        <c:v>1.4800101256474885</c:v>
                      </c:pt>
                      <c:pt idx="7">
                        <c:v>0.52940355074990486</c:v>
                      </c:pt>
                      <c:pt idx="8">
                        <c:v>2.6156432043774327</c:v>
                      </c:pt>
                      <c:pt idx="9">
                        <c:v>2.0302613954004665</c:v>
                      </c:pt>
                      <c:pt idx="10">
                        <c:v>5.1656767198222333</c:v>
                      </c:pt>
                      <c:pt idx="11">
                        <c:v>2.8240906094032092</c:v>
                      </c:pt>
                      <c:pt idx="12">
                        <c:v>1.1478102962092187</c:v>
                      </c:pt>
                      <c:pt idx="13">
                        <c:v>1.3594789979905908</c:v>
                      </c:pt>
                      <c:pt idx="14">
                        <c:v>1.1438489923114215</c:v>
                      </c:pt>
                      <c:pt idx="15">
                        <c:v>1.0500495760388451</c:v>
                      </c:pt>
                      <c:pt idx="16">
                        <c:v>1.5421647638322409</c:v>
                      </c:pt>
                      <c:pt idx="17">
                        <c:v>1.5183986590534055</c:v>
                      </c:pt>
                      <c:pt idx="18">
                        <c:v>0.71651539087602079</c:v>
                      </c:pt>
                      <c:pt idx="19">
                        <c:v>1.1803763076542548</c:v>
                      </c:pt>
                      <c:pt idx="20">
                        <c:v>0.93065699692639348</c:v>
                      </c:pt>
                      <c:pt idx="21">
                        <c:v>1.2346752219979134</c:v>
                      </c:pt>
                      <c:pt idx="22">
                        <c:v>2.4248564792210634</c:v>
                      </c:pt>
                      <c:pt idx="23">
                        <c:v>0.8126040955930357</c:v>
                      </c:pt>
                      <c:pt idx="24">
                        <c:v>1.2230462494858578</c:v>
                      </c:pt>
                      <c:pt idx="25">
                        <c:v>1.6760592763916202</c:v>
                      </c:pt>
                      <c:pt idx="26">
                        <c:v>0.55391641898723432</c:v>
                      </c:pt>
                      <c:pt idx="27">
                        <c:v>0.7881791650932034</c:v>
                      </c:pt>
                      <c:pt idx="28">
                        <c:v>0.52928243130974362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9.6433171511123259</c:v>
                      </c:pt>
                      <c:pt idx="1">
                        <c:v>0.44370878492036397</c:v>
                      </c:pt>
                      <c:pt idx="2">
                        <c:v>11.163552872626584</c:v>
                      </c:pt>
                      <c:pt idx="3">
                        <c:v>1.2415395837153691</c:v>
                      </c:pt>
                      <c:pt idx="4">
                        <c:v>5.9877052817543257</c:v>
                      </c:pt>
                      <c:pt idx="5">
                        <c:v>2.6341617604374101</c:v>
                      </c:pt>
                      <c:pt idx="6">
                        <c:v>22.214690408621419</c:v>
                      </c:pt>
                      <c:pt idx="7">
                        <c:v>1.6382771326758239</c:v>
                      </c:pt>
                      <c:pt idx="8">
                        <c:v>35.094510395252172</c:v>
                      </c:pt>
                      <c:pt idx="9">
                        <c:v>4.1244102515127823</c:v>
                      </c:pt>
                      <c:pt idx="10">
                        <c:v>4.9544422862434372</c:v>
                      </c:pt>
                      <c:pt idx="11">
                        <c:v>18.599031798348932</c:v>
                      </c:pt>
                      <c:pt idx="12">
                        <c:v>7.3817006945842385</c:v>
                      </c:pt>
                      <c:pt idx="13">
                        <c:v>13.213528426684997</c:v>
                      </c:pt>
                      <c:pt idx="14">
                        <c:v>3.271906186648573</c:v>
                      </c:pt>
                      <c:pt idx="15">
                        <c:v>0.82435755131025934</c:v>
                      </c:pt>
                      <c:pt idx="16">
                        <c:v>22.158243141630756</c:v>
                      </c:pt>
                      <c:pt idx="17">
                        <c:v>15.600339531436626</c:v>
                      </c:pt>
                      <c:pt idx="18">
                        <c:v>0.94821557656006483</c:v>
                      </c:pt>
                      <c:pt idx="19">
                        <c:v>4.1576943041930923</c:v>
                      </c:pt>
                      <c:pt idx="20">
                        <c:v>4.0337162265487638</c:v>
                      </c:pt>
                      <c:pt idx="21">
                        <c:v>9.2896252035346905</c:v>
                      </c:pt>
                      <c:pt idx="22">
                        <c:v>15.528942096510145</c:v>
                      </c:pt>
                      <c:pt idx="23">
                        <c:v>12.491811595636261</c:v>
                      </c:pt>
                      <c:pt idx="24">
                        <c:v>1.6487151026205187</c:v>
                      </c:pt>
                      <c:pt idx="25">
                        <c:v>6.1025823192174435</c:v>
                      </c:pt>
                      <c:pt idx="26">
                        <c:v>31.245455510624602</c:v>
                      </c:pt>
                      <c:pt idx="27">
                        <c:v>32.918239987349281</c:v>
                      </c:pt>
                      <c:pt idx="28">
                        <c:v>1.78488948361358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35.128556066149322</c:v>
                      </c:pt>
                      <c:pt idx="1">
                        <c:v>29.718159775492353</c:v>
                      </c:pt>
                      <c:pt idx="2">
                        <c:v>37.160774880028811</c:v>
                      </c:pt>
                      <c:pt idx="3">
                        <c:v>24.979918581258932</c:v>
                      </c:pt>
                      <c:pt idx="4">
                        <c:v>36.654427594367831</c:v>
                      </c:pt>
                      <c:pt idx="5">
                        <c:v>23.835272679923733</c:v>
                      </c:pt>
                      <c:pt idx="6">
                        <c:v>27.385260079398286</c:v>
                      </c:pt>
                      <c:pt idx="7">
                        <c:v>22.554736685641551</c:v>
                      </c:pt>
                      <c:pt idx="8">
                        <c:v>40.115297449212996</c:v>
                      </c:pt>
                      <c:pt idx="9">
                        <c:v>50.798183154353211</c:v>
                      </c:pt>
                      <c:pt idx="10">
                        <c:v>25.768703858735911</c:v>
                      </c:pt>
                      <c:pt idx="11">
                        <c:v>34.20255722492908</c:v>
                      </c:pt>
                      <c:pt idx="12">
                        <c:v>29.915489025164533</c:v>
                      </c:pt>
                      <c:pt idx="13">
                        <c:v>28.337871522655004</c:v>
                      </c:pt>
                      <c:pt idx="14">
                        <c:v>31.384224457351539</c:v>
                      </c:pt>
                      <c:pt idx="15">
                        <c:v>34.279066968108694</c:v>
                      </c:pt>
                      <c:pt idx="16">
                        <c:v>31.116858868807135</c:v>
                      </c:pt>
                      <c:pt idx="17">
                        <c:v>30.844266184776615</c:v>
                      </c:pt>
                      <c:pt idx="18">
                        <c:v>15.967282341374077</c:v>
                      </c:pt>
                      <c:pt idx="19">
                        <c:v>35.998960813403102</c:v>
                      </c:pt>
                      <c:pt idx="20">
                        <c:v>28.99967942271924</c:v>
                      </c:pt>
                      <c:pt idx="21">
                        <c:v>33.072963360094981</c:v>
                      </c:pt>
                      <c:pt idx="22">
                        <c:v>31.135757208166488</c:v>
                      </c:pt>
                      <c:pt idx="23">
                        <c:v>36.978522049044109</c:v>
                      </c:pt>
                      <c:pt idx="24">
                        <c:v>27.854289627763656</c:v>
                      </c:pt>
                      <c:pt idx="25">
                        <c:v>37.981822383028501</c:v>
                      </c:pt>
                      <c:pt idx="26">
                        <c:v>37.999291165387262</c:v>
                      </c:pt>
                      <c:pt idx="27">
                        <c:v>38.169553253786226</c:v>
                      </c:pt>
                      <c:pt idx="28">
                        <c:v>27.453341880699831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28.571236410384728</c:v>
                </c:pt>
                <c:pt idx="2">
                  <c:v>0.76415954246860363</c:v>
                </c:pt>
                <c:pt idx="3">
                  <c:v>29.241395002096112</c:v>
                </c:pt>
                <c:pt idx="4">
                  <c:v>18.616955858989154</c:v>
                </c:pt>
                <c:pt idx="5">
                  <c:v>21.203045300224858</c:v>
                </c:pt>
                <c:pt idx="7">
                  <c:v>38.159225617919688</c:v>
                </c:pt>
                <c:pt idx="8">
                  <c:v>0.89287890130494707</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58.576790954949445</c:v>
                </c:pt>
                <c:pt idx="4">
                  <c:v>18.616955858989154</c:v>
                </c:pt>
                <c:pt idx="5">
                  <c:v>21.203045300224858</c:v>
                </c:pt>
                <c:pt idx="6">
                  <c:v>39.052104519224635</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再エネ比較シート!$BL$72:$BL$161</c:f>
              <c:numCache>
                <c:formatCode>#,##0_);[Red]\(#,##0\)</c:formatCode>
                <c:ptCount val="90"/>
                <c:pt idx="0">
                  <c:v>0</c:v>
                </c:pt>
                <c:pt idx="1">
                  <c:v>0</c:v>
                </c:pt>
                <c:pt idx="2">
                  <c:v>0</c:v>
                </c:pt>
                <c:pt idx="3">
                  <c:v>0</c:v>
                </c:pt>
                <c:pt idx="4">
                  <c:v>-96148.135744935251</c:v>
                </c:pt>
                <c:pt idx="5">
                  <c:v>0</c:v>
                </c:pt>
                <c:pt idx="6">
                  <c:v>-115301.80304017382</c:v>
                </c:pt>
                <c:pt idx="7">
                  <c:v>0</c:v>
                </c:pt>
                <c:pt idx="8">
                  <c:v>0</c:v>
                </c:pt>
                <c:pt idx="9">
                  <c:v>0</c:v>
                </c:pt>
                <c:pt idx="10">
                  <c:v>-75344.618185099956</c:v>
                </c:pt>
                <c:pt idx="11">
                  <c:v>0</c:v>
                </c:pt>
                <c:pt idx="12">
                  <c:v>0</c:v>
                </c:pt>
                <c:pt idx="13">
                  <c:v>0</c:v>
                </c:pt>
                <c:pt idx="14">
                  <c:v>0</c:v>
                </c:pt>
                <c:pt idx="15">
                  <c:v>0</c:v>
                </c:pt>
                <c:pt idx="16">
                  <c:v>0</c:v>
                </c:pt>
                <c:pt idx="17">
                  <c:v>-3422887.1968448348</c:v>
                </c:pt>
                <c:pt idx="18">
                  <c:v>-231481.65127309691</c:v>
                </c:pt>
                <c:pt idx="19">
                  <c:v>0</c:v>
                </c:pt>
                <c:pt idx="20">
                  <c:v>-706106.25246586336</c:v>
                </c:pt>
                <c:pt idx="21">
                  <c:v>0</c:v>
                </c:pt>
                <c:pt idx="22">
                  <c:v>0</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再エネ比較シート!$BM$72:$BM$161</c:f>
              <c:numCache>
                <c:formatCode>#,##0_);[Red]\(#,##0\)</c:formatCode>
                <c:ptCount val="90"/>
                <c:pt idx="0">
                  <c:v>1820180.3026436293</c:v>
                </c:pt>
                <c:pt idx="1">
                  <c:v>3280473.1226461497</c:v>
                </c:pt>
                <c:pt idx="2">
                  <c:v>321269.96221556392</c:v>
                </c:pt>
                <c:pt idx="3">
                  <c:v>230323.7425311573</c:v>
                </c:pt>
                <c:pt idx="4">
                  <c:v>0</c:v>
                </c:pt>
                <c:pt idx="5">
                  <c:v>997011.67429667618</c:v>
                </c:pt>
                <c:pt idx="6">
                  <c:v>0</c:v>
                </c:pt>
                <c:pt idx="7">
                  <c:v>5020323.9189535649</c:v>
                </c:pt>
                <c:pt idx="8">
                  <c:v>115066.92379995483</c:v>
                </c:pt>
                <c:pt idx="9">
                  <c:v>337261.89945152961</c:v>
                </c:pt>
                <c:pt idx="10">
                  <c:v>0</c:v>
                </c:pt>
                <c:pt idx="11">
                  <c:v>6385601.661504128</c:v>
                </c:pt>
                <c:pt idx="12">
                  <c:v>1317355.2121613594</c:v>
                </c:pt>
                <c:pt idx="13">
                  <c:v>1988842.2255347264</c:v>
                </c:pt>
                <c:pt idx="14">
                  <c:v>431855.71972534998</c:v>
                </c:pt>
                <c:pt idx="15">
                  <c:v>2019080.1835461427</c:v>
                </c:pt>
                <c:pt idx="16">
                  <c:v>3003487.3970771367</c:v>
                </c:pt>
                <c:pt idx="17">
                  <c:v>0</c:v>
                </c:pt>
                <c:pt idx="18">
                  <c:v>0</c:v>
                </c:pt>
                <c:pt idx="19">
                  <c:v>431189.4499185193</c:v>
                </c:pt>
                <c:pt idx="20">
                  <c:v>0</c:v>
                </c:pt>
                <c:pt idx="21">
                  <c:v>2046786.8004460859</c:v>
                </c:pt>
                <c:pt idx="22">
                  <c:v>3536925.9577414966</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再エネ比較シート!$BK$72:$BK$161</c:f>
              <c:numCache>
                <c:formatCode>#,##0_);[Red]\(#,##0\)</c:formatCode>
                <c:ptCount val="90"/>
                <c:pt idx="0">
                  <c:v>1820180.3026436293</c:v>
                </c:pt>
                <c:pt idx="1">
                  <c:v>3280473.1226461497</c:v>
                </c:pt>
                <c:pt idx="2">
                  <c:v>321269.96221556392</c:v>
                </c:pt>
                <c:pt idx="3">
                  <c:v>230323.7425311573</c:v>
                </c:pt>
                <c:pt idx="4">
                  <c:v>-96148.135744935251</c:v>
                </c:pt>
                <c:pt idx="5">
                  <c:v>997011.67429667618</c:v>
                </c:pt>
                <c:pt idx="6">
                  <c:v>-115301.80304017382</c:v>
                </c:pt>
                <c:pt idx="7">
                  <c:v>5020323.9189535649</c:v>
                </c:pt>
                <c:pt idx="8">
                  <c:v>115066.92379995483</c:v>
                </c:pt>
                <c:pt idx="9">
                  <c:v>337261.89945152961</c:v>
                </c:pt>
                <c:pt idx="10">
                  <c:v>-75344.618185099956</c:v>
                </c:pt>
                <c:pt idx="11">
                  <c:v>6385601.661504128</c:v>
                </c:pt>
                <c:pt idx="12">
                  <c:v>1317355.2121613594</c:v>
                </c:pt>
                <c:pt idx="13">
                  <c:v>1988842.2255347264</c:v>
                </c:pt>
                <c:pt idx="14">
                  <c:v>431855.71972534998</c:v>
                </c:pt>
                <c:pt idx="15">
                  <c:v>2019080.1835461427</c:v>
                </c:pt>
                <c:pt idx="16">
                  <c:v>3003487.3970771367</c:v>
                </c:pt>
                <c:pt idx="17">
                  <c:v>-3422887.1968448348</c:v>
                </c:pt>
                <c:pt idx="18">
                  <c:v>-231481.65127309691</c:v>
                </c:pt>
                <c:pt idx="19">
                  <c:v>431189.4499185193</c:v>
                </c:pt>
                <c:pt idx="20">
                  <c:v>-706106.25246586336</c:v>
                </c:pt>
                <c:pt idx="21">
                  <c:v>2046786.8004460859</c:v>
                </c:pt>
                <c:pt idx="22">
                  <c:v>3536925.9577414966</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再エネ比較シート!$BJ$72:$BJ$161</c:f>
              <c:numCache>
                <c:formatCode>#,##0_);[Red]\(#,##0\)</c:formatCode>
                <c:ptCount val="90"/>
                <c:pt idx="0">
                  <c:v>33307.074356370664</c:v>
                </c:pt>
                <c:pt idx="1">
                  <c:v>237408.36935385008</c:v>
                </c:pt>
                <c:pt idx="2">
                  <c:v>126931.33378443611</c:v>
                </c:pt>
                <c:pt idx="3">
                  <c:v>131596.5124688427</c:v>
                </c:pt>
                <c:pt idx="4">
                  <c:v>359580.75674493524</c:v>
                </c:pt>
                <c:pt idx="5">
                  <c:v>1125651.519703324</c:v>
                </c:pt>
                <c:pt idx="6">
                  <c:v>227236.24904017383</c:v>
                </c:pt>
                <c:pt idx="7">
                  <c:v>229940.9360464357</c:v>
                </c:pt>
                <c:pt idx="8">
                  <c:v>102968.46020004519</c:v>
                </c:pt>
                <c:pt idx="9">
                  <c:v>1881180.9685484706</c:v>
                </c:pt>
                <c:pt idx="10">
                  <c:v>170097.28518509996</c:v>
                </c:pt>
                <c:pt idx="11">
                  <c:v>207695.10149587152</c:v>
                </c:pt>
                <c:pt idx="12">
                  <c:v>51630.363838640653</c:v>
                </c:pt>
                <c:pt idx="13">
                  <c:v>85537.392465273675</c:v>
                </c:pt>
                <c:pt idx="14">
                  <c:v>193224.78727465001</c:v>
                </c:pt>
                <c:pt idx="15">
                  <c:v>702942.82445385715</c:v>
                </c:pt>
                <c:pt idx="16">
                  <c:v>1934659.036922863</c:v>
                </c:pt>
                <c:pt idx="17">
                  <c:v>9035586.7358448338</c:v>
                </c:pt>
                <c:pt idx="18">
                  <c:v>4112213.3542730962</c:v>
                </c:pt>
                <c:pt idx="19">
                  <c:v>356797.85108148068</c:v>
                </c:pt>
                <c:pt idx="20">
                  <c:v>851204.23946586333</c:v>
                </c:pt>
                <c:pt idx="21">
                  <c:v>784047.8125539145</c:v>
                </c:pt>
                <c:pt idx="22">
                  <c:v>349951.41725850385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再エネ比較シート!$BJ$72:$BJ$161</c:f>
              <c:numCache>
                <c:formatCode>#,##0_);[Red]\(#,##0\)</c:formatCode>
                <c:ptCount val="90"/>
                <c:pt idx="0">
                  <c:v>33307.074356370664</c:v>
                </c:pt>
                <c:pt idx="1">
                  <c:v>237408.36935385008</c:v>
                </c:pt>
                <c:pt idx="2">
                  <c:v>126931.33378443611</c:v>
                </c:pt>
                <c:pt idx="3">
                  <c:v>131596.5124688427</c:v>
                </c:pt>
                <c:pt idx="4">
                  <c:v>359580.75674493524</c:v>
                </c:pt>
                <c:pt idx="5">
                  <c:v>1125651.519703324</c:v>
                </c:pt>
                <c:pt idx="6">
                  <c:v>227236.24904017383</c:v>
                </c:pt>
                <c:pt idx="7">
                  <c:v>229940.9360464357</c:v>
                </c:pt>
                <c:pt idx="8">
                  <c:v>102968.46020004519</c:v>
                </c:pt>
                <c:pt idx="9">
                  <c:v>1881180.9685484706</c:v>
                </c:pt>
                <c:pt idx="10">
                  <c:v>170097.28518509996</c:v>
                </c:pt>
                <c:pt idx="11">
                  <c:v>207695.10149587152</c:v>
                </c:pt>
                <c:pt idx="12">
                  <c:v>51630.363838640653</c:v>
                </c:pt>
                <c:pt idx="13">
                  <c:v>85537.392465273675</c:v>
                </c:pt>
                <c:pt idx="14">
                  <c:v>193224.78727465001</c:v>
                </c:pt>
                <c:pt idx="15">
                  <c:v>702942.82445385715</c:v>
                </c:pt>
                <c:pt idx="16">
                  <c:v>1934659.036922863</c:v>
                </c:pt>
                <c:pt idx="17">
                  <c:v>9035586.7358448338</c:v>
                </c:pt>
                <c:pt idx="18">
                  <c:v>4112213.3542730962</c:v>
                </c:pt>
                <c:pt idx="19">
                  <c:v>356797.85108148068</c:v>
                </c:pt>
                <c:pt idx="20">
                  <c:v>851204.23946586333</c:v>
                </c:pt>
                <c:pt idx="21">
                  <c:v>784047.8125539145</c:v>
                </c:pt>
                <c:pt idx="22">
                  <c:v>349951.41725850385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再エネ比較シート!$BE$72:$BE$161</c:f>
              <c:numCache>
                <c:formatCode>#,##0_);[Red]\(#,##0\)</c:formatCode>
                <c:ptCount val="90"/>
                <c:pt idx="0">
                  <c:v>231435.85299999994</c:v>
                </c:pt>
                <c:pt idx="1">
                  <c:v>1753870.6920000003</c:v>
                </c:pt>
                <c:pt idx="2">
                  <c:v>397768.23600000003</c:v>
                </c:pt>
                <c:pt idx="3">
                  <c:v>357278.734</c:v>
                </c:pt>
                <c:pt idx="4">
                  <c:v>210208.296</c:v>
                </c:pt>
                <c:pt idx="5">
                  <c:v>1991109.588</c:v>
                </c:pt>
                <c:pt idx="6">
                  <c:v>111934.44600000001</c:v>
                </c:pt>
                <c:pt idx="7">
                  <c:v>1703058.4469999999</c:v>
                </c:pt>
                <c:pt idx="8">
                  <c:v>190881.28100000002</c:v>
                </c:pt>
                <c:pt idx="9">
                  <c:v>1868851.706</c:v>
                </c:pt>
                <c:pt idx="10">
                  <c:v>93440.603000000003</c:v>
                </c:pt>
                <c:pt idx="11">
                  <c:v>2987603.9419999998</c:v>
                </c:pt>
                <c:pt idx="12">
                  <c:v>955746.72100000002</c:v>
                </c:pt>
                <c:pt idx="13">
                  <c:v>1620458.8570000001</c:v>
                </c:pt>
                <c:pt idx="14">
                  <c:v>376095.40300000005</c:v>
                </c:pt>
                <c:pt idx="15">
                  <c:v>774727.68700000003</c:v>
                </c:pt>
                <c:pt idx="16">
                  <c:v>4006473.8109999998</c:v>
                </c:pt>
                <c:pt idx="17">
                  <c:v>4465654.9399999995</c:v>
                </c:pt>
                <c:pt idx="18">
                  <c:v>3618744.1019999995</c:v>
                </c:pt>
                <c:pt idx="19">
                  <c:v>636347.07299999997</c:v>
                </c:pt>
                <c:pt idx="20">
                  <c:v>145097.98699999999</c:v>
                </c:pt>
                <c:pt idx="21">
                  <c:v>2383213.6750000003</c:v>
                </c:pt>
                <c:pt idx="22">
                  <c:v>2554330.3880000003</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再エネ比較シート!$BF$72:$BF$161</c:f>
              <c:numCache>
                <c:formatCode>#,##0_);[Red]\(#,##0\)</c:formatCode>
                <c:ptCount val="90"/>
                <c:pt idx="0">
                  <c:v>1574804.3219999999</c:v>
                </c:pt>
                <c:pt idx="1">
                  <c:v>1757604.0679999997</c:v>
                </c:pt>
                <c:pt idx="2">
                  <c:v>50433.06</c:v>
                </c:pt>
                <c:pt idx="3">
                  <c:v>4641.5209999999997</c:v>
                </c:pt>
                <c:pt idx="4">
                  <c:v>49457.19000000001</c:v>
                </c:pt>
                <c:pt idx="5">
                  <c:v>127972.944</c:v>
                </c:pt>
                <c:pt idx="6">
                  <c:v>0</c:v>
                </c:pt>
                <c:pt idx="7">
                  <c:v>3512635.338</c:v>
                </c:pt>
                <c:pt idx="8">
                  <c:v>27154.102999999999</c:v>
                </c:pt>
                <c:pt idx="9">
                  <c:v>334592.52500000002</c:v>
                </c:pt>
                <c:pt idx="10">
                  <c:v>1312.0640000000003</c:v>
                </c:pt>
                <c:pt idx="11">
                  <c:v>3538598.0529999994</c:v>
                </c:pt>
                <c:pt idx="12">
                  <c:v>386638.74400000006</c:v>
                </c:pt>
                <c:pt idx="13">
                  <c:v>452387.46899999998</c:v>
                </c:pt>
                <c:pt idx="14">
                  <c:v>248985.10399999996</c:v>
                </c:pt>
                <c:pt idx="15">
                  <c:v>1920238.179</c:v>
                </c:pt>
                <c:pt idx="16">
                  <c:v>931318.78599999985</c:v>
                </c:pt>
                <c:pt idx="17">
                  <c:v>1104151.4750000001</c:v>
                </c:pt>
                <c:pt idx="18">
                  <c:v>246734.465</c:v>
                </c:pt>
                <c:pt idx="19">
                  <c:v>146274.18599999999</c:v>
                </c:pt>
                <c:pt idx="20">
                  <c:v>0</c:v>
                </c:pt>
                <c:pt idx="21">
                  <c:v>433025.86700000003</c:v>
                </c:pt>
                <c:pt idx="22">
                  <c:v>1311139.5060000001</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再エネ比較シート!$BG$72:$BG$161</c:f>
              <c:numCache>
                <c:formatCode>#,##0_);[Red]\(#,##0\)</c:formatCode>
                <c:ptCount val="90"/>
                <c:pt idx="0">
                  <c:v>47247.20199999999</c:v>
                </c:pt>
                <c:pt idx="1">
                  <c:v>6406.732</c:v>
                </c:pt>
                <c:pt idx="2">
                  <c:v>0</c:v>
                </c:pt>
                <c:pt idx="3">
                  <c:v>0</c:v>
                </c:pt>
                <c:pt idx="4">
                  <c:v>3767.1350000000002</c:v>
                </c:pt>
                <c:pt idx="5">
                  <c:v>3580.6619999999998</c:v>
                </c:pt>
                <c:pt idx="6">
                  <c:v>0</c:v>
                </c:pt>
                <c:pt idx="7">
                  <c:v>34571.07</c:v>
                </c:pt>
                <c:pt idx="8">
                  <c:v>0</c:v>
                </c:pt>
                <c:pt idx="9">
                  <c:v>14998.637000000001</c:v>
                </c:pt>
                <c:pt idx="10">
                  <c:v>0</c:v>
                </c:pt>
                <c:pt idx="11">
                  <c:v>67094.767999999996</c:v>
                </c:pt>
                <c:pt idx="12">
                  <c:v>26600.111000000001</c:v>
                </c:pt>
                <c:pt idx="13">
                  <c:v>1533.2919999999997</c:v>
                </c:pt>
                <c:pt idx="14">
                  <c:v>0</c:v>
                </c:pt>
                <c:pt idx="15">
                  <c:v>27057.142</c:v>
                </c:pt>
                <c:pt idx="16">
                  <c:v>353.83699999999999</c:v>
                </c:pt>
                <c:pt idx="17">
                  <c:v>42893.124000000003</c:v>
                </c:pt>
                <c:pt idx="18">
                  <c:v>15253.136</c:v>
                </c:pt>
                <c:pt idx="19">
                  <c:v>5366.0420000000004</c:v>
                </c:pt>
                <c:pt idx="20">
                  <c:v>0</c:v>
                </c:pt>
                <c:pt idx="21">
                  <c:v>14595.071</c:v>
                </c:pt>
                <c:pt idx="22">
                  <c:v>21407.481</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再エネ比較シート!$BI$72:$BI$161</c:f>
              <c:numCache>
                <c:formatCode>#,##0_);[Red]\(#,##0\)</c:formatCode>
                <c:ptCount val="90"/>
                <c:pt idx="0">
                  <c:v>1853487.3769999999</c:v>
                </c:pt>
                <c:pt idx="1">
                  <c:v>3517881.4919999996</c:v>
                </c:pt>
                <c:pt idx="2">
                  <c:v>448201.29600000003</c:v>
                </c:pt>
                <c:pt idx="3">
                  <c:v>361920.255</c:v>
                </c:pt>
                <c:pt idx="4">
                  <c:v>263432.62099999998</c:v>
                </c:pt>
                <c:pt idx="5">
                  <c:v>2122663.1940000001</c:v>
                </c:pt>
                <c:pt idx="6">
                  <c:v>111934.44600000001</c:v>
                </c:pt>
                <c:pt idx="7">
                  <c:v>5250264.8550000004</c:v>
                </c:pt>
                <c:pt idx="8">
                  <c:v>218035.38400000002</c:v>
                </c:pt>
                <c:pt idx="9">
                  <c:v>2218442.8680000002</c:v>
                </c:pt>
                <c:pt idx="10">
                  <c:v>94752.667000000001</c:v>
                </c:pt>
                <c:pt idx="11">
                  <c:v>6593296.7629999993</c:v>
                </c:pt>
                <c:pt idx="12">
                  <c:v>1368985.5760000001</c:v>
                </c:pt>
                <c:pt idx="13">
                  <c:v>2074379.618</c:v>
                </c:pt>
                <c:pt idx="14">
                  <c:v>625080.50699999998</c:v>
                </c:pt>
                <c:pt idx="15">
                  <c:v>2722023.0079999999</c:v>
                </c:pt>
                <c:pt idx="16">
                  <c:v>4938146.4339999994</c:v>
                </c:pt>
                <c:pt idx="17">
                  <c:v>5612699.5389999989</c:v>
                </c:pt>
                <c:pt idx="18">
                  <c:v>3880731.7029999993</c:v>
                </c:pt>
                <c:pt idx="19">
                  <c:v>787987.30099999998</c:v>
                </c:pt>
                <c:pt idx="20">
                  <c:v>145097.98699999999</c:v>
                </c:pt>
                <c:pt idx="21">
                  <c:v>2830834.6130000004</c:v>
                </c:pt>
                <c:pt idx="22">
                  <c:v>3886877.3750000005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再エネ比較シート!$CO$13:$CO$42</c:f>
              <c:numCache>
                <c:formatCode>0.0%</c:formatCode>
                <c:ptCount val="30"/>
                <c:pt idx="0">
                  <c:v>5.908251668797046E-2</c:v>
                </c:pt>
                <c:pt idx="1">
                  <c:v>9.7766540244416347E-2</c:v>
                </c:pt>
                <c:pt idx="2">
                  <c:v>7.6976711755682617E-2</c:v>
                </c:pt>
                <c:pt idx="3">
                  <c:v>1.2311265969802556E-2</c:v>
                </c:pt>
                <c:pt idx="4">
                  <c:v>0.12337662337662338</c:v>
                </c:pt>
                <c:pt idx="5">
                  <c:v>9.967051070840198E-2</c:v>
                </c:pt>
                <c:pt idx="6">
                  <c:v>1.4073914911903738E-2</c:v>
                </c:pt>
                <c:pt idx="7">
                  <c:v>4.5614529072223006E-2</c:v>
                </c:pt>
                <c:pt idx="8">
                  <c:v>7.9125199655977391E-2</c:v>
                </c:pt>
                <c:pt idx="9">
                  <c:v>6.3861861038783066E-2</c:v>
                </c:pt>
                <c:pt idx="10">
                  <c:v>7.3277527366387638E-2</c:v>
                </c:pt>
                <c:pt idx="11">
                  <c:v>6.6520238468779413E-2</c:v>
                </c:pt>
                <c:pt idx="12">
                  <c:v>4.1344577184352305E-2</c:v>
                </c:pt>
                <c:pt idx="13">
                  <c:v>2.3664813138497349E-2</c:v>
                </c:pt>
                <c:pt idx="14">
                  <c:v>8.2916368834882057E-2</c:v>
                </c:pt>
                <c:pt idx="15">
                  <c:v>3.8636099150471316E-2</c:v>
                </c:pt>
                <c:pt idx="16">
                  <c:v>1.9333607568901685E-2</c:v>
                </c:pt>
                <c:pt idx="17">
                  <c:v>9.1735800893426936E-2</c:v>
                </c:pt>
                <c:pt idx="18">
                  <c:v>5.4155415541554154E-2</c:v>
                </c:pt>
                <c:pt idx="19">
                  <c:v>7.8540145985401461E-2</c:v>
                </c:pt>
                <c:pt idx="20">
                  <c:v>0.13727830832196453</c:v>
                </c:pt>
                <c:pt idx="21">
                  <c:v>5.6402221905711439E-2</c:v>
                </c:pt>
                <c:pt idx="22">
                  <c:v>4.3612789155738914E-2</c:v>
                </c:pt>
                <c:pt idx="23">
                  <c:v>4.9733570159857902E-2</c:v>
                </c:pt>
                <c:pt idx="24">
                  <c:v>8.7993531869020342E-2</c:v>
                </c:pt>
                <c:pt idx="25">
                  <c:v>3.0205565655153126E-2</c:v>
                </c:pt>
                <c:pt idx="26">
                  <c:v>0.14801699716713881</c:v>
                </c:pt>
                <c:pt idx="27">
                  <c:v>7.5457767277023038E-2</c:v>
                </c:pt>
                <c:pt idx="28">
                  <c:v>9.364248317127899E-2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再エネ比較シート!$CC$13:$CC$42</c:f>
              <c:numCache>
                <c:formatCode>0.0%</c:formatCode>
                <c:ptCount val="30"/>
                <c:pt idx="0">
                  <c:v>2.6936872564170253E-2</c:v>
                </c:pt>
                <c:pt idx="1">
                  <c:v>2.9400508932032537E-2</c:v>
                </c:pt>
                <c:pt idx="2">
                  <c:v>2.590272572531023E-2</c:v>
                </c:pt>
                <c:pt idx="3">
                  <c:v>7.121381492552193E-3</c:v>
                </c:pt>
                <c:pt idx="4">
                  <c:v>2.6929340572426519E-2</c:v>
                </c:pt>
                <c:pt idx="5">
                  <c:v>2.2400980224688404E-2</c:v>
                </c:pt>
                <c:pt idx="6">
                  <c:v>7.9199997515390537E-3</c:v>
                </c:pt>
                <c:pt idx="7">
                  <c:v>3.3327662611504348E-2</c:v>
                </c:pt>
                <c:pt idx="8">
                  <c:v>4.8194433101275191E-2</c:v>
                </c:pt>
                <c:pt idx="9">
                  <c:v>8.7129952449352885E-3</c:v>
                </c:pt>
                <c:pt idx="10">
                  <c:v>1.9771625768935635E-2</c:v>
                </c:pt>
                <c:pt idx="11">
                  <c:v>2.38821433364933E-2</c:v>
                </c:pt>
                <c:pt idx="12">
                  <c:v>2.428454048007498E-2</c:v>
                </c:pt>
                <c:pt idx="13">
                  <c:v>1.3346115356698423E-2</c:v>
                </c:pt>
                <c:pt idx="14">
                  <c:v>4.4766977829406494E-2</c:v>
                </c:pt>
                <c:pt idx="15">
                  <c:v>2.8145057635926587E-2</c:v>
                </c:pt>
                <c:pt idx="16">
                  <c:v>9.4253535491868861E-3</c:v>
                </c:pt>
                <c:pt idx="17">
                  <c:v>6.1778452245925793E-3</c:v>
                </c:pt>
                <c:pt idx="18">
                  <c:v>5.0342879931637496E-2</c:v>
                </c:pt>
                <c:pt idx="19">
                  <c:v>3.6770491980865558E-2</c:v>
                </c:pt>
                <c:pt idx="20">
                  <c:v>2.4513563931697457E-2</c:v>
                </c:pt>
                <c:pt idx="21">
                  <c:v>3.0971854993223663E-2</c:v>
                </c:pt>
                <c:pt idx="22">
                  <c:v>2.9716728311407592E-2</c:v>
                </c:pt>
                <c:pt idx="23">
                  <c:v>2.5559383333303796E-2</c:v>
                </c:pt>
                <c:pt idx="24">
                  <c:v>2.2168369199758699E-2</c:v>
                </c:pt>
                <c:pt idx="25">
                  <c:v>1.4972813393839693E-2</c:v>
                </c:pt>
                <c:pt idx="26">
                  <c:v>5.1255122807571572E-2</c:v>
                </c:pt>
                <c:pt idx="27">
                  <c:v>3.9252724770200399E-2</c:v>
                </c:pt>
                <c:pt idx="28">
                  <c:v>4.6758801442827493E-2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再エネ比較シート!$CD$13:$CD$42</c:f>
              <c:numCache>
                <c:formatCode>0.0%</c:formatCode>
                <c:ptCount val="30"/>
                <c:pt idx="0">
                  <c:v>0.26611410195731838</c:v>
                </c:pt>
                <c:pt idx="1">
                  <c:v>7.8885441238428111E-2</c:v>
                </c:pt>
                <c:pt idx="2">
                  <c:v>0.14779402721472151</c:v>
                </c:pt>
                <c:pt idx="3">
                  <c:v>1.0177868268737201E-2</c:v>
                </c:pt>
                <c:pt idx="4">
                  <c:v>0.27788854639484367</c:v>
                </c:pt>
                <c:pt idx="5">
                  <c:v>0.11038229267412013</c:v>
                </c:pt>
                <c:pt idx="6">
                  <c:v>0.71471346689142679</c:v>
                </c:pt>
                <c:pt idx="7">
                  <c:v>0.29703917397306473</c:v>
                </c:pt>
                <c:pt idx="8">
                  <c:v>0.33431749905790425</c:v>
                </c:pt>
                <c:pt idx="9">
                  <c:v>2.7416510199294974E-2</c:v>
                </c:pt>
                <c:pt idx="10">
                  <c:v>1.4429079401062209E-2</c:v>
                </c:pt>
                <c:pt idx="11">
                  <c:v>0.30468146293753945</c:v>
                </c:pt>
                <c:pt idx="12">
                  <c:v>0.14881221802610056</c:v>
                </c:pt>
                <c:pt idx="13">
                  <c:v>7.9901855952573694E-2</c:v>
                </c:pt>
                <c:pt idx="14">
                  <c:v>0.59710839692793705</c:v>
                </c:pt>
                <c:pt idx="15">
                  <c:v>1.1384540280504203</c:v>
                </c:pt>
                <c:pt idx="16">
                  <c:v>0.21521073814927572</c:v>
                </c:pt>
                <c:pt idx="17">
                  <c:v>0.11394291271849204</c:v>
                </c:pt>
                <c:pt idx="18">
                  <c:v>2.4921547356871936</c:v>
                </c:pt>
                <c:pt idx="19">
                  <c:v>1.0237087875570412</c:v>
                </c:pt>
                <c:pt idx="20">
                  <c:v>0.16053434517500773</c:v>
                </c:pt>
                <c:pt idx="21">
                  <c:v>6.1730894443137514E-2</c:v>
                </c:pt>
                <c:pt idx="22">
                  <c:v>2.0903825865648491</c:v>
                </c:pt>
                <c:pt idx="23">
                  <c:v>0.68219338119054884</c:v>
                </c:pt>
                <c:pt idx="24">
                  <c:v>0.1508001140982673</c:v>
                </c:pt>
                <c:pt idx="25">
                  <c:v>1.3582312499982574</c:v>
                </c:pt>
                <c:pt idx="26">
                  <c:v>0.43141004172228037</c:v>
                </c:pt>
                <c:pt idx="27">
                  <c:v>0.82601720299908088</c:v>
                </c:pt>
                <c:pt idx="28">
                  <c:v>0.13620773193735683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再エネ比較シート!$CE$13:$CE$42</c:f>
              <c:numCache>
                <c:formatCode>0.0%</c:formatCode>
                <c:ptCount val="30"/>
                <c:pt idx="0">
                  <c:v>0</c:v>
                </c:pt>
                <c:pt idx="1">
                  <c:v>3.2058133699785113E-4</c:v>
                </c:pt>
                <c:pt idx="2">
                  <c:v>0</c:v>
                </c:pt>
                <c:pt idx="3">
                  <c:v>0</c:v>
                </c:pt>
                <c:pt idx="4">
                  <c:v>0</c:v>
                </c:pt>
                <c:pt idx="5">
                  <c:v>0</c:v>
                </c:pt>
                <c:pt idx="6">
                  <c:v>3.5971925810627045E-4</c:v>
                </c:pt>
                <c:pt idx="7">
                  <c:v>0</c:v>
                </c:pt>
                <c:pt idx="8">
                  <c:v>0</c:v>
                </c:pt>
                <c:pt idx="9">
                  <c:v>0</c:v>
                </c:pt>
                <c:pt idx="10">
                  <c:v>2.6752313082156049E-4</c:v>
                </c:pt>
                <c:pt idx="11">
                  <c:v>6.8554067957148733E-5</c:v>
                </c:pt>
                <c:pt idx="12">
                  <c:v>0</c:v>
                </c:pt>
                <c:pt idx="13">
                  <c:v>0</c:v>
                </c:pt>
                <c:pt idx="14">
                  <c:v>0</c:v>
                </c:pt>
                <c:pt idx="15">
                  <c:v>0</c:v>
                </c:pt>
                <c:pt idx="16">
                  <c:v>0</c:v>
                </c:pt>
                <c:pt idx="17">
                  <c:v>0</c:v>
                </c:pt>
                <c:pt idx="18">
                  <c:v>0</c:v>
                </c:pt>
                <c:pt idx="19">
                  <c:v>0</c:v>
                </c:pt>
                <c:pt idx="20">
                  <c:v>0</c:v>
                </c:pt>
                <c:pt idx="21">
                  <c:v>0</c:v>
                </c:pt>
                <c:pt idx="22">
                  <c:v>4.0658093734500956E-3</c:v>
                </c:pt>
                <c:pt idx="23">
                  <c:v>0.70770347893748797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再エネ比較シート!$CF$13:$CF$42</c:f>
              <c:numCache>
                <c:formatCode>0.0%</c:formatCode>
                <c:ptCount val="30"/>
                <c:pt idx="0">
                  <c:v>0</c:v>
                </c:pt>
                <c:pt idx="1">
                  <c:v>0</c:v>
                </c:pt>
                <c:pt idx="2">
                  <c:v>2.1417220163554578E-3</c:v>
                </c:pt>
                <c:pt idx="3">
                  <c:v>0</c:v>
                </c:pt>
                <c:pt idx="4">
                  <c:v>0</c:v>
                </c:pt>
                <c:pt idx="5">
                  <c:v>0</c:v>
                </c:pt>
                <c:pt idx="6">
                  <c:v>0</c:v>
                </c:pt>
                <c:pt idx="7">
                  <c:v>0</c:v>
                </c:pt>
                <c:pt idx="8">
                  <c:v>0</c:v>
                </c:pt>
                <c:pt idx="9">
                  <c:v>2.5426462499421368E-3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1.2167934008828422E-2</c:v>
                </c:pt>
                <c:pt idx="24">
                  <c:v>0</c:v>
                </c:pt>
                <c:pt idx="25">
                  <c:v>0</c:v>
                </c:pt>
                <c:pt idx="26">
                  <c:v>1.7820395446415552E-3</c:v>
                </c:pt>
                <c:pt idx="27">
                  <c:v>3.717532073813172E-2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4.3191827089937455E-2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1.7276730835974981E-2</c:v>
                </c:pt>
                <c:pt idx="12">
                  <c:v>0</c:v>
                </c:pt>
                <c:pt idx="13">
                  <c:v>8.9324859666119388E-2</c:v>
                </c:pt>
                <c:pt idx="14">
                  <c:v>0</c:v>
                </c:pt>
                <c:pt idx="15">
                  <c:v>0</c:v>
                </c:pt>
                <c:pt idx="16">
                  <c:v>0</c:v>
                </c:pt>
                <c:pt idx="17">
                  <c:v>0</c:v>
                </c:pt>
                <c:pt idx="18">
                  <c:v>0</c:v>
                </c:pt>
                <c:pt idx="19">
                  <c:v>4.1909220312721977E-2</c:v>
                </c:pt>
                <c:pt idx="20">
                  <c:v>0</c:v>
                </c:pt>
                <c:pt idx="21">
                  <c:v>0.13019325588792841</c:v>
                </c:pt>
                <c:pt idx="22">
                  <c:v>0</c:v>
                </c:pt>
                <c:pt idx="23">
                  <c:v>0.11262377944381528</c:v>
                </c:pt>
                <c:pt idx="24">
                  <c:v>0</c:v>
                </c:pt>
                <c:pt idx="25">
                  <c:v>0.26218944776842978</c:v>
                </c:pt>
                <c:pt idx="26">
                  <c:v>0.86447875782611616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再エネ比較シート!$CI$13:$CI$42</c:f>
              <c:numCache>
                <c:formatCode>0.0%</c:formatCode>
                <c:ptCount val="30"/>
                <c:pt idx="0">
                  <c:v>0.29305097452148859</c:v>
                </c:pt>
                <c:pt idx="1">
                  <c:v>0.1086065315074585</c:v>
                </c:pt>
                <c:pt idx="2">
                  <c:v>0.17583847495638719</c:v>
                </c:pt>
                <c:pt idx="3">
                  <c:v>1.7299249761289392E-2</c:v>
                </c:pt>
                <c:pt idx="4">
                  <c:v>0.30481788696727019</c:v>
                </c:pt>
                <c:pt idx="5">
                  <c:v>0.13278327289880854</c:v>
                </c:pt>
                <c:pt idx="6">
                  <c:v>0.7229931859010722</c:v>
                </c:pt>
                <c:pt idx="7">
                  <c:v>0.33036683658456906</c:v>
                </c:pt>
                <c:pt idx="8">
                  <c:v>0.38251193215917945</c:v>
                </c:pt>
                <c:pt idx="9">
                  <c:v>3.8672151694172402E-2</c:v>
                </c:pt>
                <c:pt idx="10">
                  <c:v>3.4468228300819408E-2</c:v>
                </c:pt>
                <c:pt idx="11">
                  <c:v>0.38910071826790232</c:v>
                </c:pt>
                <c:pt idx="12">
                  <c:v>0.17309675850617554</c:v>
                </c:pt>
                <c:pt idx="13">
                  <c:v>0.18257283097539151</c:v>
                </c:pt>
                <c:pt idx="14">
                  <c:v>0.64187537475734346</c:v>
                </c:pt>
                <c:pt idx="15">
                  <c:v>1.1665990856863468</c:v>
                </c:pt>
                <c:pt idx="16">
                  <c:v>0.2246360916984626</c:v>
                </c:pt>
                <c:pt idx="17">
                  <c:v>0.12012075794308462</c:v>
                </c:pt>
                <c:pt idx="18">
                  <c:v>2.542497615618831</c:v>
                </c:pt>
                <c:pt idx="19">
                  <c:v>1.1023884998506286</c:v>
                </c:pt>
                <c:pt idx="20">
                  <c:v>0.18504790910670518</c:v>
                </c:pt>
                <c:pt idx="21">
                  <c:v>0.22289600532428958</c:v>
                </c:pt>
                <c:pt idx="22">
                  <c:v>2.1241651242497066</c:v>
                </c:pt>
                <c:pt idx="23">
                  <c:v>1.5402479569139844</c:v>
                </c:pt>
                <c:pt idx="24">
                  <c:v>0.172968483298026</c:v>
                </c:pt>
                <c:pt idx="25">
                  <c:v>1.6353935111605269</c:v>
                </c:pt>
                <c:pt idx="26">
                  <c:v>1.3489259619006098</c:v>
                </c:pt>
                <c:pt idx="27">
                  <c:v>0.90244524850741292</c:v>
                </c:pt>
                <c:pt idx="28">
                  <c:v>0.18296653338018429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再エネ比較シート!$BE$13:$BE$42</c:f>
              <c:numCache>
                <c:formatCode>#,##0_);[Red]\(#,##0\)</c:formatCode>
                <c:ptCount val="30"/>
                <c:pt idx="0">
                  <c:v>2015.0000000000025</c:v>
                </c:pt>
                <c:pt idx="1">
                  <c:v>3287.1000000000085</c:v>
                </c:pt>
                <c:pt idx="2">
                  <c:v>2643.1000000000013</c:v>
                </c:pt>
                <c:pt idx="3">
                  <c:v>616.03</c:v>
                </c:pt>
                <c:pt idx="4">
                  <c:v>3886.0000000000077</c:v>
                </c:pt>
                <c:pt idx="5">
                  <c:v>3659.4900000000034</c:v>
                </c:pt>
                <c:pt idx="6">
                  <c:v>777.18999999999937</c:v>
                </c:pt>
                <c:pt idx="7">
                  <c:v>1575</c:v>
                </c:pt>
                <c:pt idx="8">
                  <c:v>3258.8379999999993</c:v>
                </c:pt>
                <c:pt idx="9">
                  <c:v>1965.9999999999964</c:v>
                </c:pt>
                <c:pt idx="10">
                  <c:v>2568.7000000000003</c:v>
                </c:pt>
                <c:pt idx="11">
                  <c:v>2018.0000000000005</c:v>
                </c:pt>
                <c:pt idx="12">
                  <c:v>1724.0999999999992</c:v>
                </c:pt>
                <c:pt idx="13">
                  <c:v>950.12299999999971</c:v>
                </c:pt>
                <c:pt idx="14">
                  <c:v>2891.1800000000017</c:v>
                </c:pt>
                <c:pt idx="15">
                  <c:v>1699.1499999999996</c:v>
                </c:pt>
                <c:pt idx="16">
                  <c:v>684.17499999999995</c:v>
                </c:pt>
                <c:pt idx="17">
                  <c:v>2734.9000000000015</c:v>
                </c:pt>
                <c:pt idx="18">
                  <c:v>1820.7</c:v>
                </c:pt>
                <c:pt idx="19">
                  <c:v>2540.7000000000003</c:v>
                </c:pt>
                <c:pt idx="20">
                  <c:v>3856.0000000000059</c:v>
                </c:pt>
                <c:pt idx="21">
                  <c:v>2053.1590000000015</c:v>
                </c:pt>
                <c:pt idx="22">
                  <c:v>1548.0000000000002</c:v>
                </c:pt>
                <c:pt idx="23">
                  <c:v>1471.0000000000005</c:v>
                </c:pt>
                <c:pt idx="24">
                  <c:v>3104.8500000000031</c:v>
                </c:pt>
                <c:pt idx="25">
                  <c:v>1052.2999999999997</c:v>
                </c:pt>
                <c:pt idx="26">
                  <c:v>5920.3650000000071</c:v>
                </c:pt>
                <c:pt idx="27">
                  <c:v>2797.7000000000012</c:v>
                </c:pt>
                <c:pt idx="28">
                  <c:v>2679.7000000000007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再エネ比較シート!$BF$13:$BF$42</c:f>
              <c:numCache>
                <c:formatCode>#,##0_);[Red]\(#,##0\)</c:formatCode>
                <c:ptCount val="30"/>
                <c:pt idx="0">
                  <c:v>18060.900000000001</c:v>
                </c:pt>
                <c:pt idx="1">
                  <c:v>8001.9999999999964</c:v>
                </c:pt>
                <c:pt idx="2">
                  <c:v>13682.599999999997</c:v>
                </c:pt>
                <c:pt idx="3">
                  <c:v>798.8</c:v>
                </c:pt>
                <c:pt idx="4">
                  <c:v>36382.400000000031</c:v>
                </c:pt>
                <c:pt idx="5">
                  <c:v>16360.500000000005</c:v>
                </c:pt>
                <c:pt idx="6">
                  <c:v>63632.299999999996</c:v>
                </c:pt>
                <c:pt idx="7">
                  <c:v>12736.000000000002</c:v>
                </c:pt>
                <c:pt idx="8">
                  <c:v>20510.14000000001</c:v>
                </c:pt>
                <c:pt idx="9">
                  <c:v>5612.7000000000007</c:v>
                </c:pt>
                <c:pt idx="10">
                  <c:v>1700.8</c:v>
                </c:pt>
                <c:pt idx="11">
                  <c:v>23358.100000000009</c:v>
                </c:pt>
                <c:pt idx="12">
                  <c:v>9585.5000000000018</c:v>
                </c:pt>
                <c:pt idx="13">
                  <c:v>5160.8999999999996</c:v>
                </c:pt>
                <c:pt idx="14">
                  <c:v>34987.600000000006</c:v>
                </c:pt>
                <c:pt idx="15">
                  <c:v>62357.500000000065</c:v>
                </c:pt>
                <c:pt idx="16">
                  <c:v>14173.500000000002</c:v>
                </c:pt>
                <c:pt idx="17">
                  <c:v>45765.199999999983</c:v>
                </c:pt>
                <c:pt idx="18">
                  <c:v>81774.700000000012</c:v>
                </c:pt>
                <c:pt idx="19">
                  <c:v>64176.199999999975</c:v>
                </c:pt>
                <c:pt idx="20">
                  <c:v>22910.899999999998</c:v>
                </c:pt>
                <c:pt idx="21">
                  <c:v>3712.8000000000006</c:v>
                </c:pt>
                <c:pt idx="22">
                  <c:v>98795.999999999898</c:v>
                </c:pt>
                <c:pt idx="23">
                  <c:v>35621.599999999999</c:v>
                </c:pt>
                <c:pt idx="24">
                  <c:v>19162.499999999996</c:v>
                </c:pt>
                <c:pt idx="25">
                  <c:v>86607.1</c:v>
                </c:pt>
                <c:pt idx="26">
                  <c:v>45211.099999999969</c:v>
                </c:pt>
                <c:pt idx="27">
                  <c:v>53415.100000000006</c:v>
                </c:pt>
                <c:pt idx="28">
                  <c:v>7082.1999999999989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再エネ比較シート!$BG$13:$BG$42</c:f>
              <c:numCache>
                <c:formatCode>#,##0_);[Red]\(#,##0\)</c:formatCode>
                <c:ptCount val="30"/>
                <c:pt idx="0">
                  <c:v>0</c:v>
                </c:pt>
                <c:pt idx="1">
                  <c:v>19.8</c:v>
                </c:pt>
                <c:pt idx="2">
                  <c:v>0</c:v>
                </c:pt>
                <c:pt idx="3">
                  <c:v>0</c:v>
                </c:pt>
                <c:pt idx="4">
                  <c:v>0</c:v>
                </c:pt>
                <c:pt idx="5">
                  <c:v>0</c:v>
                </c:pt>
                <c:pt idx="6">
                  <c:v>19.5</c:v>
                </c:pt>
                <c:pt idx="7">
                  <c:v>0</c:v>
                </c:pt>
                <c:pt idx="8">
                  <c:v>0</c:v>
                </c:pt>
                <c:pt idx="9">
                  <c:v>0</c:v>
                </c:pt>
                <c:pt idx="10">
                  <c:v>19.2</c:v>
                </c:pt>
                <c:pt idx="11">
                  <c:v>3.2</c:v>
                </c:pt>
                <c:pt idx="12">
                  <c:v>0</c:v>
                </c:pt>
                <c:pt idx="13">
                  <c:v>0</c:v>
                </c:pt>
                <c:pt idx="14">
                  <c:v>0</c:v>
                </c:pt>
                <c:pt idx="15">
                  <c:v>0</c:v>
                </c:pt>
                <c:pt idx="16">
                  <c:v>0</c:v>
                </c:pt>
                <c:pt idx="17">
                  <c:v>0</c:v>
                </c:pt>
                <c:pt idx="18">
                  <c:v>0</c:v>
                </c:pt>
                <c:pt idx="19">
                  <c:v>0</c:v>
                </c:pt>
                <c:pt idx="20">
                  <c:v>0</c:v>
                </c:pt>
                <c:pt idx="21">
                  <c:v>0</c:v>
                </c:pt>
                <c:pt idx="22">
                  <c:v>117</c:v>
                </c:pt>
                <c:pt idx="23">
                  <c:v>22500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再エネ比較シート!$BH$13:$BH$42</c:f>
              <c:numCache>
                <c:formatCode>#,##0_);[Red]\(#,##0\)</c:formatCode>
                <c:ptCount val="30"/>
                <c:pt idx="0">
                  <c:v>0</c:v>
                </c:pt>
                <c:pt idx="1">
                  <c:v>0</c:v>
                </c:pt>
                <c:pt idx="2">
                  <c:v>49.9</c:v>
                </c:pt>
                <c:pt idx="3">
                  <c:v>0</c:v>
                </c:pt>
                <c:pt idx="4">
                  <c:v>0</c:v>
                </c:pt>
                <c:pt idx="5">
                  <c:v>0</c:v>
                </c:pt>
                <c:pt idx="6">
                  <c:v>0</c:v>
                </c:pt>
                <c:pt idx="7">
                  <c:v>0</c:v>
                </c:pt>
                <c:pt idx="8">
                  <c:v>0</c:v>
                </c:pt>
                <c:pt idx="9">
                  <c:v>131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159.9</c:v>
                </c:pt>
                <c:pt idx="24">
                  <c:v>0</c:v>
                </c:pt>
                <c:pt idx="25">
                  <c:v>0</c:v>
                </c:pt>
                <c:pt idx="26">
                  <c:v>47</c:v>
                </c:pt>
                <c:pt idx="27">
                  <c:v>605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625</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250</c:v>
                </c:pt>
                <c:pt idx="12">
                  <c:v>0</c:v>
                </c:pt>
                <c:pt idx="13">
                  <c:v>1089</c:v>
                </c:pt>
                <c:pt idx="14">
                  <c:v>0</c:v>
                </c:pt>
                <c:pt idx="15">
                  <c:v>0</c:v>
                </c:pt>
                <c:pt idx="16">
                  <c:v>0</c:v>
                </c:pt>
                <c:pt idx="17">
                  <c:v>0</c:v>
                </c:pt>
                <c:pt idx="18">
                  <c:v>0</c:v>
                </c:pt>
                <c:pt idx="19">
                  <c:v>495.9</c:v>
                </c:pt>
                <c:pt idx="20">
                  <c:v>0</c:v>
                </c:pt>
                <c:pt idx="21">
                  <c:v>1478</c:v>
                </c:pt>
                <c:pt idx="22">
                  <c:v>0</c:v>
                </c:pt>
                <c:pt idx="23">
                  <c:v>1110</c:v>
                </c:pt>
                <c:pt idx="24">
                  <c:v>0</c:v>
                </c:pt>
                <c:pt idx="25">
                  <c:v>3155.6</c:v>
                </c:pt>
                <c:pt idx="26">
                  <c:v>17100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再エネ比較シート!$BK$13:$BK$42</c:f>
              <c:numCache>
                <c:formatCode>#,##0_);[Red]\(#,##0\)</c:formatCode>
                <c:ptCount val="30"/>
                <c:pt idx="0">
                  <c:v>20075.900000000005</c:v>
                </c:pt>
                <c:pt idx="1">
                  <c:v>11308.900000000005</c:v>
                </c:pt>
                <c:pt idx="2">
                  <c:v>16375.599999999997</c:v>
                </c:pt>
                <c:pt idx="3">
                  <c:v>1414.83</c:v>
                </c:pt>
                <c:pt idx="4">
                  <c:v>40268.400000000038</c:v>
                </c:pt>
                <c:pt idx="5">
                  <c:v>20019.990000000009</c:v>
                </c:pt>
                <c:pt idx="6">
                  <c:v>64428.99</c:v>
                </c:pt>
                <c:pt idx="7">
                  <c:v>14311.000000000002</c:v>
                </c:pt>
                <c:pt idx="8">
                  <c:v>23768.97800000001</c:v>
                </c:pt>
                <c:pt idx="9">
                  <c:v>7709.6999999999971</c:v>
                </c:pt>
                <c:pt idx="10">
                  <c:v>4288.7</c:v>
                </c:pt>
                <c:pt idx="11">
                  <c:v>26254.30000000001</c:v>
                </c:pt>
                <c:pt idx="12">
                  <c:v>11309.6</c:v>
                </c:pt>
                <c:pt idx="13">
                  <c:v>7200.0229999999992</c:v>
                </c:pt>
                <c:pt idx="14">
                  <c:v>37878.780000000006</c:v>
                </c:pt>
                <c:pt idx="15">
                  <c:v>64056.650000000067</c:v>
                </c:pt>
                <c:pt idx="16">
                  <c:v>14857.675000000001</c:v>
                </c:pt>
                <c:pt idx="17">
                  <c:v>48500.099999999984</c:v>
                </c:pt>
                <c:pt idx="18">
                  <c:v>83595.400000000009</c:v>
                </c:pt>
                <c:pt idx="19">
                  <c:v>67212.799999999974</c:v>
                </c:pt>
                <c:pt idx="20">
                  <c:v>26766.900000000005</c:v>
                </c:pt>
                <c:pt idx="21">
                  <c:v>7243.9590000000026</c:v>
                </c:pt>
                <c:pt idx="22">
                  <c:v>100460.9999999999</c:v>
                </c:pt>
                <c:pt idx="23">
                  <c:v>60862.5</c:v>
                </c:pt>
                <c:pt idx="24">
                  <c:v>22267.35</c:v>
                </c:pt>
                <c:pt idx="25">
                  <c:v>90815.000000000015</c:v>
                </c:pt>
                <c:pt idx="26">
                  <c:v>68278.464999999967</c:v>
                </c:pt>
                <c:pt idx="27">
                  <c:v>56817.80000000001</c:v>
                </c:pt>
                <c:pt idx="28">
                  <c:v>9761.9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再エネ比較シート!$BO$13:$BO$42</c:f>
              <c:numCache>
                <c:formatCode>#,##0_);[Red]\(#,##0\)</c:formatCode>
                <c:ptCount val="30"/>
                <c:pt idx="0">
                  <c:v>2418.241800000003</c:v>
                </c:pt>
                <c:pt idx="1">
                  <c:v>3944.91445200001</c:v>
                </c:pt>
                <c:pt idx="2">
                  <c:v>3172.0371720000012</c:v>
                </c:pt>
                <c:pt idx="3">
                  <c:v>739.30992359999993</c:v>
                </c:pt>
                <c:pt idx="4">
                  <c:v>4663.6663200000094</c:v>
                </c:pt>
                <c:pt idx="5">
                  <c:v>4391.8271388000039</c:v>
                </c:pt>
                <c:pt idx="6">
                  <c:v>932.72126279999929</c:v>
                </c:pt>
                <c:pt idx="7">
                  <c:v>1890.1890000000001</c:v>
                </c:pt>
                <c:pt idx="8">
                  <c:v>3910.9966605599989</c:v>
                </c:pt>
                <c:pt idx="9">
                  <c:v>2359.4359199999953</c:v>
                </c:pt>
                <c:pt idx="10">
                  <c:v>3082.7482439999999</c:v>
                </c:pt>
                <c:pt idx="11">
                  <c:v>2421.8421600000006</c:v>
                </c:pt>
                <c:pt idx="12">
                  <c:v>2069.1268919999989</c:v>
                </c:pt>
                <c:pt idx="13">
                  <c:v>1140.2616147599995</c:v>
                </c:pt>
                <c:pt idx="14">
                  <c:v>3469.7629416000018</c:v>
                </c:pt>
                <c:pt idx="15">
                  <c:v>2039.1838979999993</c:v>
                </c:pt>
                <c:pt idx="16">
                  <c:v>821.09210099999984</c:v>
                </c:pt>
                <c:pt idx="17">
                  <c:v>3282.2081880000014</c:v>
                </c:pt>
                <c:pt idx="18">
                  <c:v>2185.0584840000001</c:v>
                </c:pt>
                <c:pt idx="19">
                  <c:v>3049.1448840000007</c:v>
                </c:pt>
                <c:pt idx="20">
                  <c:v>4627.6627200000066</c:v>
                </c:pt>
                <c:pt idx="21">
                  <c:v>2464.0371790800018</c:v>
                </c:pt>
                <c:pt idx="22">
                  <c:v>1857.7857600000002</c:v>
                </c:pt>
                <c:pt idx="23">
                  <c:v>1765.3765200000005</c:v>
                </c:pt>
                <c:pt idx="24">
                  <c:v>3726.1925820000038</c:v>
                </c:pt>
                <c:pt idx="25">
                  <c:v>1262.8862759999993</c:v>
                </c:pt>
                <c:pt idx="26">
                  <c:v>7105.148443800008</c:v>
                </c:pt>
                <c:pt idx="27">
                  <c:v>3357.5757240000007</c:v>
                </c:pt>
                <c:pt idx="28">
                  <c:v>3215.9615640000002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再エネ比較シート!$BP$13:$BP$42</c:f>
              <c:numCache>
                <c:formatCode>#,##0_);[Red]\(#,##0\)</c:formatCode>
                <c:ptCount val="30"/>
                <c:pt idx="0">
                  <c:v>23890.236084000004</c:v>
                </c:pt>
                <c:pt idx="1">
                  <c:v>10584.725519999996</c:v>
                </c:pt>
                <c:pt idx="2">
                  <c:v>18098.795975999998</c:v>
                </c:pt>
                <c:pt idx="3">
                  <c:v>1056.6206879999997</c:v>
                </c:pt>
                <c:pt idx="4">
                  <c:v>48125.183424000039</c:v>
                </c:pt>
                <c:pt idx="5">
                  <c:v>21641.014980000007</c:v>
                </c:pt>
                <c:pt idx="6">
                  <c:v>84170.26114799999</c:v>
                </c:pt>
                <c:pt idx="7">
                  <c:v>16846.671360000004</c:v>
                </c:pt>
                <c:pt idx="8">
                  <c:v>27129.992786400016</c:v>
                </c:pt>
                <c:pt idx="9">
                  <c:v>7424.2550520000004</c:v>
                </c:pt>
                <c:pt idx="10">
                  <c:v>2249.7502079999995</c:v>
                </c:pt>
                <c:pt idx="11">
                  <c:v>30897.160356000011</c:v>
                </c:pt>
                <c:pt idx="12">
                  <c:v>12679.315980000003</c:v>
                </c:pt>
                <c:pt idx="13">
                  <c:v>6826.6320839999998</c:v>
                </c:pt>
                <c:pt idx="14">
                  <c:v>46280.197776000015</c:v>
                </c:pt>
                <c:pt idx="15">
                  <c:v>82484.006700000071</c:v>
                </c:pt>
                <c:pt idx="16">
                  <c:v>18748.138860000003</c:v>
                </c:pt>
                <c:pt idx="17">
                  <c:v>60536.375951999973</c:v>
                </c:pt>
                <c:pt idx="18">
                  <c:v>108168.30217200003</c:v>
                </c:pt>
                <c:pt idx="19">
                  <c:v>84889.710311999981</c:v>
                </c:pt>
                <c:pt idx="20">
                  <c:v>30305.622083999995</c:v>
                </c:pt>
                <c:pt idx="21">
                  <c:v>4911.143328000001</c:v>
                </c:pt>
                <c:pt idx="22">
                  <c:v>130683.39695999987</c:v>
                </c:pt>
                <c:pt idx="23">
                  <c:v>47118.827615999995</c:v>
                </c:pt>
                <c:pt idx="24">
                  <c:v>25347.388499999997</c:v>
                </c:pt>
                <c:pt idx="25">
                  <c:v>114560.407596</c:v>
                </c:pt>
                <c:pt idx="26">
                  <c:v>59803.434635999954</c:v>
                </c:pt>
                <c:pt idx="27">
                  <c:v>70655.357676000014</c:v>
                </c:pt>
                <c:pt idx="28">
                  <c:v>9368.050871999998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再エネ比較シート!$BQ$13:$BQ$42</c:f>
              <c:numCache>
                <c:formatCode>#,##0_);[Red]\(#,##0\)</c:formatCode>
                <c:ptCount val="30"/>
                <c:pt idx="0">
                  <c:v>0</c:v>
                </c:pt>
                <c:pt idx="1">
                  <c:v>43.015104000000001</c:v>
                </c:pt>
                <c:pt idx="2">
                  <c:v>0</c:v>
                </c:pt>
                <c:pt idx="3">
                  <c:v>0</c:v>
                </c:pt>
                <c:pt idx="4">
                  <c:v>0</c:v>
                </c:pt>
                <c:pt idx="5">
                  <c:v>0</c:v>
                </c:pt>
                <c:pt idx="6">
                  <c:v>42.36336</c:v>
                </c:pt>
                <c:pt idx="7">
                  <c:v>0</c:v>
                </c:pt>
                <c:pt idx="8">
                  <c:v>0</c:v>
                </c:pt>
                <c:pt idx="9">
                  <c:v>0</c:v>
                </c:pt>
                <c:pt idx="10">
                  <c:v>41.711615999999992</c:v>
                </c:pt>
                <c:pt idx="11">
                  <c:v>6.9519360000000008</c:v>
                </c:pt>
                <c:pt idx="12">
                  <c:v>0</c:v>
                </c:pt>
                <c:pt idx="13">
                  <c:v>0</c:v>
                </c:pt>
                <c:pt idx="14">
                  <c:v>0</c:v>
                </c:pt>
                <c:pt idx="15">
                  <c:v>0</c:v>
                </c:pt>
                <c:pt idx="16">
                  <c:v>0</c:v>
                </c:pt>
                <c:pt idx="17">
                  <c:v>0</c:v>
                </c:pt>
                <c:pt idx="18">
                  <c:v>0</c:v>
                </c:pt>
                <c:pt idx="19">
                  <c:v>0</c:v>
                </c:pt>
                <c:pt idx="20">
                  <c:v>0</c:v>
                </c:pt>
                <c:pt idx="21">
                  <c:v>0</c:v>
                </c:pt>
                <c:pt idx="22">
                  <c:v>254.18015999999997</c:v>
                </c:pt>
                <c:pt idx="23">
                  <c:v>48880.800000000003</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再エネ比較シート!$BR$13:$BR$42</c:f>
              <c:numCache>
                <c:formatCode>#,##0_);[Red]\(#,##0\)</c:formatCode>
                <c:ptCount val="30"/>
                <c:pt idx="0">
                  <c:v>0</c:v>
                </c:pt>
                <c:pt idx="1">
                  <c:v>0</c:v>
                </c:pt>
                <c:pt idx="2">
                  <c:v>262.27440000000001</c:v>
                </c:pt>
                <c:pt idx="3">
                  <c:v>0</c:v>
                </c:pt>
                <c:pt idx="4">
                  <c:v>0</c:v>
                </c:pt>
                <c:pt idx="5">
                  <c:v>0</c:v>
                </c:pt>
                <c:pt idx="6">
                  <c:v>0</c:v>
                </c:pt>
                <c:pt idx="7">
                  <c:v>0</c:v>
                </c:pt>
                <c:pt idx="8">
                  <c:v>0</c:v>
                </c:pt>
                <c:pt idx="9">
                  <c:v>688.53599999999994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840.43439999999998</c:v>
                </c:pt>
                <c:pt idx="24">
                  <c:v>0</c:v>
                </c:pt>
                <c:pt idx="25">
                  <c:v>0</c:v>
                </c:pt>
                <c:pt idx="26">
                  <c:v>247.03200000000001</c:v>
                </c:pt>
                <c:pt idx="27">
                  <c:v>3179.88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4380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1752</c:v>
                </c:pt>
                <c:pt idx="12">
                  <c:v>0</c:v>
                </c:pt>
                <c:pt idx="13">
                  <c:v>7631.7120000000004</c:v>
                </c:pt>
                <c:pt idx="14">
                  <c:v>0</c:v>
                </c:pt>
                <c:pt idx="15">
                  <c:v>0</c:v>
                </c:pt>
                <c:pt idx="16">
                  <c:v>0</c:v>
                </c:pt>
                <c:pt idx="17">
                  <c:v>0</c:v>
                </c:pt>
                <c:pt idx="18">
                  <c:v>0</c:v>
                </c:pt>
                <c:pt idx="19">
                  <c:v>3475.2672000000002</c:v>
                </c:pt>
                <c:pt idx="20">
                  <c:v>0</c:v>
                </c:pt>
                <c:pt idx="21">
                  <c:v>10357.824000000001</c:v>
                </c:pt>
                <c:pt idx="22">
                  <c:v>0</c:v>
                </c:pt>
                <c:pt idx="23">
                  <c:v>7778.88</c:v>
                </c:pt>
                <c:pt idx="24">
                  <c:v>0</c:v>
                </c:pt>
                <c:pt idx="25">
                  <c:v>22114.444800000001</c:v>
                </c:pt>
                <c:pt idx="26">
                  <c:v>119836.8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再エネ比較シート!$BU$13:$BU$42</c:f>
              <c:numCache>
                <c:formatCode>#,##0_);[Red]\(#,##0\)</c:formatCode>
                <c:ptCount val="30"/>
                <c:pt idx="0">
                  <c:v>26308.477884000007</c:v>
                </c:pt>
                <c:pt idx="1">
                  <c:v>14572.655076000006</c:v>
                </c:pt>
                <c:pt idx="2">
                  <c:v>21533.107547999996</c:v>
                </c:pt>
                <c:pt idx="3">
                  <c:v>1795.9306115999998</c:v>
                </c:pt>
                <c:pt idx="4">
                  <c:v>52788.84974400005</c:v>
                </c:pt>
                <c:pt idx="5">
                  <c:v>26032.84211880001</c:v>
                </c:pt>
                <c:pt idx="6">
                  <c:v>85145.345770799991</c:v>
                </c:pt>
                <c:pt idx="7">
                  <c:v>18736.860360000002</c:v>
                </c:pt>
                <c:pt idx="8">
                  <c:v>31040.989446960015</c:v>
                </c:pt>
                <c:pt idx="9">
                  <c:v>10472.226971999997</c:v>
                </c:pt>
                <c:pt idx="10">
                  <c:v>5374.2100679999994</c:v>
                </c:pt>
                <c:pt idx="11">
                  <c:v>39457.954452000013</c:v>
                </c:pt>
                <c:pt idx="12">
                  <c:v>14748.442872000001</c:v>
                </c:pt>
                <c:pt idx="13">
                  <c:v>15598.605698759999</c:v>
                </c:pt>
                <c:pt idx="14">
                  <c:v>49749.960717600014</c:v>
                </c:pt>
                <c:pt idx="15">
                  <c:v>84523.190598000074</c:v>
                </c:pt>
                <c:pt idx="16">
                  <c:v>19569.230961000001</c:v>
                </c:pt>
                <c:pt idx="17">
                  <c:v>63818.584139999977</c:v>
                </c:pt>
                <c:pt idx="18">
                  <c:v>110353.36065600002</c:v>
                </c:pt>
                <c:pt idx="19">
                  <c:v>91414.122395999977</c:v>
                </c:pt>
                <c:pt idx="20">
                  <c:v>34933.284804000003</c:v>
                </c:pt>
                <c:pt idx="21">
                  <c:v>17733.004507080004</c:v>
                </c:pt>
                <c:pt idx="22">
                  <c:v>132795.36287999986</c:v>
                </c:pt>
                <c:pt idx="23">
                  <c:v>106384.31853600001</c:v>
                </c:pt>
                <c:pt idx="24">
                  <c:v>29073.581082000001</c:v>
                </c:pt>
                <c:pt idx="25">
                  <c:v>137937.73867200001</c:v>
                </c:pt>
                <c:pt idx="26">
                  <c:v>186992.41507979998</c:v>
                </c:pt>
                <c:pt idx="27">
                  <c:v>77192.813400000014</c:v>
                </c:pt>
                <c:pt idx="28">
                  <c:v>12584.012435999997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世羅町</c:v>
                </c:pt>
              </c:strCache>
            </c:strRef>
          </c:cat>
          <c:val>
            <c:numRef>
              <c:f>①CO2排出量の現状把握!$AX$43:$AX$45</c:f>
              <c:numCache>
                <c:formatCode>0%</c:formatCode>
                <c:ptCount val="3"/>
                <c:pt idx="0">
                  <c:v>0.42072759503743129</c:v>
                </c:pt>
                <c:pt idx="1">
                  <c:v>0.64642530349777494</c:v>
                </c:pt>
                <c:pt idx="2">
                  <c:v>0.4261714163569385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世羅町</c:v>
                </c:pt>
              </c:strCache>
            </c:strRef>
          </c:cat>
          <c:val>
            <c:numRef>
              <c:f>①CO2排出量の現状把握!$AY$43:$AY$45</c:f>
              <c:numCache>
                <c:formatCode>0%</c:formatCode>
                <c:ptCount val="3"/>
                <c:pt idx="0">
                  <c:v>0.19118662390594171</c:v>
                </c:pt>
                <c:pt idx="1">
                  <c:v>0.11814717851680621</c:v>
                </c:pt>
                <c:pt idx="2">
                  <c:v>0.13544638272830528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世羅町</c:v>
                </c:pt>
              </c:strCache>
            </c:strRef>
          </c:cat>
          <c:val>
            <c:numRef>
              <c:f>①CO2排出量の現状把握!$AZ$43:$AZ$45</c:f>
              <c:numCache>
                <c:formatCode>0%</c:formatCode>
                <c:ptCount val="3"/>
                <c:pt idx="0">
                  <c:v>0.18034974026133399</c:v>
                </c:pt>
                <c:pt idx="1">
                  <c:v>0.11010116879900597</c:v>
                </c:pt>
                <c:pt idx="2">
                  <c:v>0.15426129870492075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世羅町</c:v>
                </c:pt>
              </c:strCache>
            </c:strRef>
          </c:cat>
          <c:val>
            <c:numRef>
              <c:f>①CO2排出量の現状把握!$BA$43:$BA$45</c:f>
              <c:numCache>
                <c:formatCode>0%</c:formatCode>
                <c:ptCount val="3"/>
                <c:pt idx="0">
                  <c:v>0.19226168778726088</c:v>
                </c:pt>
                <c:pt idx="1">
                  <c:v>0.11913833580759255</c:v>
                </c:pt>
                <c:pt idx="2">
                  <c:v>0.28412090220983538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世羅町</c:v>
                </c:pt>
              </c:strCache>
            </c:strRef>
          </c:cat>
          <c:val>
            <c:numRef>
              <c:f>①CO2排出量の現状把握!$BB$43:$BB$45</c:f>
              <c:numCache>
                <c:formatCode>0%</c:formatCode>
                <c:ptCount val="3"/>
                <c:pt idx="0">
                  <c:v>1.5474353008032191E-2</c:v>
                </c:pt>
                <c:pt idx="1">
                  <c:v>6.1880133788204811E-3</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4702</c:v>
                </c:pt>
                <c:pt idx="1">
                  <c:v>4702</c:v>
                </c:pt>
                <c:pt idx="2">
                  <c:v>4702</c:v>
                </c:pt>
                <c:pt idx="3">
                  <c:v>4702</c:v>
                </c:pt>
                <c:pt idx="4">
                  <c:v>4702</c:v>
                </c:pt>
                <c:pt idx="5">
                  <c:v>4675</c:v>
                </c:pt>
                <c:pt idx="6">
                  <c:v>4675</c:v>
                </c:pt>
                <c:pt idx="7">
                  <c:v>4675</c:v>
                </c:pt>
                <c:pt idx="8">
                  <c:v>4675</c:v>
                </c:pt>
                <c:pt idx="9">
                  <c:v>4675</c:v>
                </c:pt>
                <c:pt idx="10">
                  <c:v>4675</c:v>
                </c:pt>
                <c:pt idx="11">
                  <c:v>4473</c:v>
                </c:pt>
                <c:pt idx="12">
                  <c:v>4473</c:v>
                </c:pt>
                <c:pt idx="13">
                  <c:v>4473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18269</c:v>
                </c:pt>
                <c:pt idx="1">
                  <c:v>18010</c:v>
                </c:pt>
                <c:pt idx="2">
                  <c:v>17753</c:v>
                </c:pt>
                <c:pt idx="3">
                  <c:v>17768</c:v>
                </c:pt>
                <c:pt idx="4">
                  <c:v>17635</c:v>
                </c:pt>
                <c:pt idx="5">
                  <c:v>17347</c:v>
                </c:pt>
                <c:pt idx="6">
                  <c:v>17077</c:v>
                </c:pt>
                <c:pt idx="7">
                  <c:v>16845</c:v>
                </c:pt>
                <c:pt idx="8">
                  <c:v>16585</c:v>
                </c:pt>
                <c:pt idx="9">
                  <c:v>16309</c:v>
                </c:pt>
                <c:pt idx="10">
                  <c:v>16072</c:v>
                </c:pt>
                <c:pt idx="11">
                  <c:v>15725</c:v>
                </c:pt>
                <c:pt idx="12">
                  <c:v>15452</c:v>
                </c:pt>
                <c:pt idx="13">
                  <c:v>15167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世羅町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1689</v>
      </c>
      <c r="B9" s="70">
        <v>290</v>
      </c>
      <c r="C9" s="70">
        <v>1</v>
      </c>
      <c r="D9" s="70">
        <v>18</v>
      </c>
      <c r="E9" s="70">
        <v>1990</v>
      </c>
      <c r="F9" s="70" t="s">
        <v>787</v>
      </c>
      <c r="G9" s="70" t="s">
        <v>1690</v>
      </c>
      <c r="H9" s="70" t="s">
        <v>1691</v>
      </c>
      <c r="I9" s="148"/>
      <c r="J9" s="71">
        <v>68.216568815392804</v>
      </c>
      <c r="K9" s="71">
        <v>2.3750773885632208</v>
      </c>
      <c r="L9" s="71">
        <v>22.09943935360905</v>
      </c>
      <c r="M9" s="71">
        <v>9.2520526654456408</v>
      </c>
      <c r="N9" s="71">
        <v>27.162932529083179</v>
      </c>
      <c r="O9" s="71">
        <v>13.512866481951541</v>
      </c>
      <c r="P9" s="71">
        <v>26.378531186076259</v>
      </c>
      <c r="Q9" s="71">
        <v>1.38729714809536</v>
      </c>
      <c r="R9" s="71">
        <v>0</v>
      </c>
      <c r="S9" s="71">
        <v>1.5946627821465491</v>
      </c>
      <c r="T9" s="72"/>
      <c r="U9" s="71">
        <v>1447507</v>
      </c>
      <c r="V9" s="71">
        <v>732</v>
      </c>
      <c r="W9" s="71">
        <v>291</v>
      </c>
      <c r="X9" s="71">
        <v>3846</v>
      </c>
      <c r="Y9" s="71">
        <v>5965</v>
      </c>
      <c r="Z9" s="71">
        <v>5558</v>
      </c>
      <c r="AA9" s="71">
        <v>6405</v>
      </c>
      <c r="AB9" s="71">
        <v>22525</v>
      </c>
      <c r="AC9" s="71">
        <v>0</v>
      </c>
      <c r="AD9" s="71">
        <v>1.5946627821465491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1692</v>
      </c>
      <c r="B10" s="70">
        <v>291</v>
      </c>
      <c r="C10" s="70">
        <v>2</v>
      </c>
      <c r="D10" s="70">
        <v>18</v>
      </c>
      <c r="E10" s="70">
        <v>2005</v>
      </c>
      <c r="F10" s="70" t="s">
        <v>789</v>
      </c>
      <c r="G10" s="70" t="s">
        <v>1690</v>
      </c>
      <c r="H10" s="70" t="s">
        <v>1691</v>
      </c>
      <c r="I10" s="148"/>
      <c r="J10" s="71">
        <v>84.191971838764388</v>
      </c>
      <c r="K10" s="71">
        <v>2.2046378361335091</v>
      </c>
      <c r="L10" s="71">
        <v>31.16103089465771</v>
      </c>
      <c r="M10" s="71">
        <v>17.486802024443829</v>
      </c>
      <c r="N10" s="71">
        <v>45.270103683337723</v>
      </c>
      <c r="O10" s="71">
        <v>21.35026206806014</v>
      </c>
      <c r="P10" s="71">
        <v>28.024741730274709</v>
      </c>
      <c r="Q10" s="71">
        <v>1.2379076275533001</v>
      </c>
      <c r="R10" s="71">
        <v>0</v>
      </c>
      <c r="S10" s="71">
        <v>1.4121174801362091</v>
      </c>
      <c r="T10" s="72"/>
      <c r="U10" s="71">
        <v>2102513</v>
      </c>
      <c r="V10" s="71">
        <v>743</v>
      </c>
      <c r="W10" s="71">
        <v>319</v>
      </c>
      <c r="X10" s="71">
        <v>2907</v>
      </c>
      <c r="Y10" s="71">
        <v>6907</v>
      </c>
      <c r="Z10" s="71">
        <v>10162</v>
      </c>
      <c r="AA10" s="71">
        <v>5573</v>
      </c>
      <c r="AB10" s="71">
        <v>21012</v>
      </c>
      <c r="AC10" s="71">
        <v>0</v>
      </c>
      <c r="AD10" s="71">
        <v>1.4121174801362091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1693</v>
      </c>
      <c r="B11" s="70">
        <v>292</v>
      </c>
      <c r="C11" s="70">
        <v>3</v>
      </c>
      <c r="D11" s="70">
        <v>18</v>
      </c>
      <c r="E11" s="70">
        <v>2006</v>
      </c>
      <c r="F11" s="70" t="s">
        <v>790</v>
      </c>
      <c r="G11" s="70" t="s">
        <v>1690</v>
      </c>
      <c r="H11" s="70" t="s">
        <v>1691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1694</v>
      </c>
      <c r="B12" s="70">
        <v>293</v>
      </c>
      <c r="C12" s="70">
        <v>4</v>
      </c>
      <c r="D12" s="70">
        <v>18</v>
      </c>
      <c r="E12" s="70">
        <v>2007</v>
      </c>
      <c r="F12" s="70" t="s">
        <v>791</v>
      </c>
      <c r="G12" s="70" t="s">
        <v>1690</v>
      </c>
      <c r="H12" s="70" t="s">
        <v>1691</v>
      </c>
      <c r="I12" s="148"/>
      <c r="J12" s="71">
        <v>56.510947011832897</v>
      </c>
      <c r="K12" s="71">
        <v>2.3690270423055502</v>
      </c>
      <c r="L12" s="71">
        <v>23.09089124027194</v>
      </c>
      <c r="M12" s="71">
        <v>17.354365685606769</v>
      </c>
      <c r="N12" s="71">
        <v>39.115176967094143</v>
      </c>
      <c r="O12" s="71">
        <v>20.465194943514351</v>
      </c>
      <c r="P12" s="71">
        <v>27.636385633018691</v>
      </c>
      <c r="Q12" s="71">
        <v>1.26640361433488</v>
      </c>
      <c r="R12" s="71">
        <v>0</v>
      </c>
      <c r="S12" s="71">
        <v>1.455423718853214</v>
      </c>
      <c r="T12" s="72"/>
      <c r="U12" s="71">
        <v>2193023</v>
      </c>
      <c r="V12" s="71">
        <v>745</v>
      </c>
      <c r="W12" s="71">
        <v>274</v>
      </c>
      <c r="X12" s="71">
        <v>3756</v>
      </c>
      <c r="Y12" s="71">
        <v>6932</v>
      </c>
      <c r="Z12" s="71">
        <v>10126</v>
      </c>
      <c r="AA12" s="71">
        <v>5412</v>
      </c>
      <c r="AB12" s="71">
        <v>20359</v>
      </c>
      <c r="AC12" s="71">
        <v>0</v>
      </c>
      <c r="AD12" s="71">
        <v>1.455423718853214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1695</v>
      </c>
      <c r="B13" s="70">
        <v>294</v>
      </c>
      <c r="C13" s="70">
        <v>5</v>
      </c>
      <c r="D13" s="70">
        <v>18</v>
      </c>
      <c r="E13" s="70">
        <v>2008</v>
      </c>
      <c r="F13" s="70" t="s">
        <v>792</v>
      </c>
      <c r="G13" s="70" t="s">
        <v>1690</v>
      </c>
      <c r="H13" s="70" t="s">
        <v>1691</v>
      </c>
      <c r="I13" s="148"/>
      <c r="J13" s="71">
        <v>48.129004570324817</v>
      </c>
      <c r="K13" s="71">
        <v>1.7078258441012359</v>
      </c>
      <c r="L13" s="71">
        <v>20.53613731519588</v>
      </c>
      <c r="M13" s="71">
        <v>18.291529246713019</v>
      </c>
      <c r="N13" s="71">
        <v>37.31856374216607</v>
      </c>
      <c r="O13" s="71">
        <v>19.855216955386101</v>
      </c>
      <c r="P13" s="71">
        <v>27.028512837860291</v>
      </c>
      <c r="Q13" s="71">
        <v>1.2277355066423601</v>
      </c>
      <c r="R13" s="71">
        <v>0</v>
      </c>
      <c r="S13" s="71">
        <v>1.48564072200208</v>
      </c>
      <c r="T13" s="72"/>
      <c r="U13" s="71">
        <v>2048099</v>
      </c>
      <c r="V13" s="71">
        <v>745</v>
      </c>
      <c r="W13" s="71">
        <v>274</v>
      </c>
      <c r="X13" s="71">
        <v>3756</v>
      </c>
      <c r="Y13" s="71">
        <v>6954</v>
      </c>
      <c r="Z13" s="71">
        <v>10169</v>
      </c>
      <c r="AA13" s="71">
        <v>5299</v>
      </c>
      <c r="AB13" s="71">
        <v>20062</v>
      </c>
      <c r="AC13" s="71">
        <v>0</v>
      </c>
      <c r="AD13" s="71">
        <v>1.48564072200208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1696</v>
      </c>
      <c r="B14" s="70">
        <v>295</v>
      </c>
      <c r="C14" s="70">
        <v>6</v>
      </c>
      <c r="D14" s="70">
        <v>18</v>
      </c>
      <c r="E14" s="70">
        <v>2009</v>
      </c>
      <c r="F14" s="70" t="s">
        <v>176</v>
      </c>
      <c r="G14" s="70" t="s">
        <v>1690</v>
      </c>
      <c r="H14" s="70" t="s">
        <v>1691</v>
      </c>
      <c r="I14" s="148"/>
      <c r="J14" s="71">
        <v>46.71099869977418</v>
      </c>
      <c r="K14" s="71">
        <v>1.6276609512793581</v>
      </c>
      <c r="L14" s="71">
        <v>21.4996286255802</v>
      </c>
      <c r="M14" s="71">
        <v>17.969955408783552</v>
      </c>
      <c r="N14" s="71">
        <v>38.251780780434373</v>
      </c>
      <c r="O14" s="71">
        <v>20.19091366043444</v>
      </c>
      <c r="P14" s="71">
        <v>25.71673280248956</v>
      </c>
      <c r="Q14" s="71">
        <v>1.1502651777339601</v>
      </c>
      <c r="R14" s="71">
        <v>0</v>
      </c>
      <c r="S14" s="71">
        <v>1.1880541836264089</v>
      </c>
      <c r="T14" s="72"/>
      <c r="U14" s="71">
        <v>1877507</v>
      </c>
      <c r="V14" s="71">
        <v>738</v>
      </c>
      <c r="W14" s="71">
        <v>360</v>
      </c>
      <c r="X14" s="71">
        <v>3774</v>
      </c>
      <c r="Y14" s="71">
        <v>6980</v>
      </c>
      <c r="Z14" s="71">
        <v>10207</v>
      </c>
      <c r="AA14" s="71">
        <v>5176</v>
      </c>
      <c r="AB14" s="71">
        <v>19731</v>
      </c>
      <c r="AC14" s="71">
        <v>0</v>
      </c>
      <c r="AD14" s="71">
        <v>1.1880541836264089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1697</v>
      </c>
      <c r="B15" s="70">
        <v>296</v>
      </c>
      <c r="C15" s="70">
        <v>7</v>
      </c>
      <c r="D15" s="70">
        <v>18</v>
      </c>
      <c r="E15" s="70">
        <v>2010</v>
      </c>
      <c r="F15" s="70" t="s">
        <v>177</v>
      </c>
      <c r="G15" s="70" t="s">
        <v>1690</v>
      </c>
      <c r="H15" s="70" t="s">
        <v>1691</v>
      </c>
      <c r="I15" s="148"/>
      <c r="J15" s="71">
        <v>47.955100213431827</v>
      </c>
      <c r="K15" s="71">
        <v>1.8909547358814709</v>
      </c>
      <c r="L15" s="71">
        <v>19.8466559356538</v>
      </c>
      <c r="M15" s="71">
        <v>17.0759873358353</v>
      </c>
      <c r="N15" s="71">
        <v>39.090573852896888</v>
      </c>
      <c r="O15" s="71">
        <v>20.0679895789875</v>
      </c>
      <c r="P15" s="71">
        <v>25.988150070421572</v>
      </c>
      <c r="Q15" s="71">
        <v>1.1856297733258401</v>
      </c>
      <c r="R15" s="71">
        <v>0</v>
      </c>
      <c r="S15" s="71">
        <v>1.599238137203959</v>
      </c>
      <c r="T15" s="72"/>
      <c r="U15" s="71">
        <v>1900342</v>
      </c>
      <c r="V15" s="71">
        <v>738</v>
      </c>
      <c r="W15" s="71">
        <v>360</v>
      </c>
      <c r="X15" s="71">
        <v>3774</v>
      </c>
      <c r="Y15" s="71">
        <v>6991</v>
      </c>
      <c r="Z15" s="71">
        <v>10192</v>
      </c>
      <c r="AA15" s="71">
        <v>5100</v>
      </c>
      <c r="AB15" s="71">
        <v>19488</v>
      </c>
      <c r="AC15" s="71">
        <v>0</v>
      </c>
      <c r="AD15" s="71">
        <v>1.599238137203959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5.2919999999999998</v>
      </c>
      <c r="BK15" s="71">
        <v>0</v>
      </c>
      <c r="BL15" s="71">
        <v>0</v>
      </c>
      <c r="BM15" s="71">
        <v>0</v>
      </c>
      <c r="BN15" s="72"/>
      <c r="BO15" s="71">
        <v>0</v>
      </c>
      <c r="BP15" s="71">
        <v>0</v>
      </c>
      <c r="BQ15" s="71">
        <v>1</v>
      </c>
      <c r="BR15" s="71">
        <v>0</v>
      </c>
      <c r="BS15" s="71">
        <v>0</v>
      </c>
      <c r="BT15" s="71">
        <v>0</v>
      </c>
      <c r="BU15"/>
      <c r="BV15" s="70">
        <v>5.2919999999999998</v>
      </c>
      <c r="BW15" s="70">
        <v>0</v>
      </c>
      <c r="BX15" s="70">
        <v>0</v>
      </c>
      <c r="BY15" s="70">
        <v>0</v>
      </c>
      <c r="BZ15" s="70">
        <v>0</v>
      </c>
      <c r="CA15" s="70">
        <v>0</v>
      </c>
      <c r="CB15" s="70">
        <v>0</v>
      </c>
      <c r="CC15" s="70">
        <v>0</v>
      </c>
      <c r="CD15" s="70">
        <v>0</v>
      </c>
    </row>
    <row r="16" spans="1:82">
      <c r="A16" s="70" t="s">
        <v>1698</v>
      </c>
      <c r="B16" s="70">
        <v>297</v>
      </c>
      <c r="C16" s="70">
        <v>8</v>
      </c>
      <c r="D16" s="70">
        <v>18</v>
      </c>
      <c r="E16" s="70">
        <v>2011</v>
      </c>
      <c r="F16" s="70" t="s">
        <v>178</v>
      </c>
      <c r="G16" s="70" t="s">
        <v>1690</v>
      </c>
      <c r="H16" s="70" t="s">
        <v>1691</v>
      </c>
      <c r="I16" s="148"/>
      <c r="J16" s="71">
        <v>54.928289960908401</v>
      </c>
      <c r="K16" s="71">
        <v>2.1988341631627928</v>
      </c>
      <c r="L16" s="71">
        <v>17.96979447682714</v>
      </c>
      <c r="M16" s="71">
        <v>20.115061986671058</v>
      </c>
      <c r="N16" s="71">
        <v>44.421128377269874</v>
      </c>
      <c r="O16" s="71">
        <v>19.675971035317168</v>
      </c>
      <c r="P16" s="71">
        <v>24.475071973103514</v>
      </c>
      <c r="Q16" s="71">
        <v>1.34550442250129</v>
      </c>
      <c r="R16" s="71">
        <v>0</v>
      </c>
      <c r="S16" s="71">
        <v>1.590111119928161</v>
      </c>
      <c r="T16" s="72"/>
      <c r="U16" s="71">
        <v>2061590</v>
      </c>
      <c r="V16" s="71">
        <v>738</v>
      </c>
      <c r="W16" s="71">
        <v>360</v>
      </c>
      <c r="X16" s="71">
        <v>3774</v>
      </c>
      <c r="Y16" s="71">
        <v>6976</v>
      </c>
      <c r="Z16" s="71">
        <v>10210</v>
      </c>
      <c r="AA16" s="71">
        <v>4946</v>
      </c>
      <c r="AB16" s="71">
        <v>19173</v>
      </c>
      <c r="AC16" s="71">
        <v>0</v>
      </c>
      <c r="AD16" s="71">
        <v>1.590111119928161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5.6420000000000003</v>
      </c>
      <c r="BK16" s="71">
        <v>0</v>
      </c>
      <c r="BL16" s="71">
        <v>0</v>
      </c>
      <c r="BM16" s="71">
        <v>0</v>
      </c>
      <c r="BN16" s="72"/>
      <c r="BO16" s="71">
        <v>0</v>
      </c>
      <c r="BP16" s="71">
        <v>0</v>
      </c>
      <c r="BQ16" s="71">
        <v>1</v>
      </c>
      <c r="BR16" s="71">
        <v>0</v>
      </c>
      <c r="BS16" s="71">
        <v>0</v>
      </c>
      <c r="BT16" s="71">
        <v>0</v>
      </c>
      <c r="BU16"/>
      <c r="BV16" s="70">
        <v>5.6420000000000003</v>
      </c>
      <c r="BW16" s="70">
        <v>0</v>
      </c>
      <c r="BX16" s="70">
        <v>0</v>
      </c>
      <c r="BY16" s="70">
        <v>0</v>
      </c>
      <c r="BZ16" s="70">
        <v>0</v>
      </c>
      <c r="CA16" s="70">
        <v>0</v>
      </c>
      <c r="CB16" s="70">
        <v>0</v>
      </c>
      <c r="CC16" s="70">
        <v>0</v>
      </c>
      <c r="CD16" s="70">
        <v>0</v>
      </c>
    </row>
    <row r="17" spans="1:82">
      <c r="A17" s="70" t="s">
        <v>1699</v>
      </c>
      <c r="B17" s="70">
        <v>298</v>
      </c>
      <c r="C17" s="70">
        <v>9</v>
      </c>
      <c r="D17" s="70">
        <v>18</v>
      </c>
      <c r="E17" s="70">
        <v>2012</v>
      </c>
      <c r="F17" s="70" t="s">
        <v>179</v>
      </c>
      <c r="G17" s="70" t="s">
        <v>1690</v>
      </c>
      <c r="H17" s="70" t="s">
        <v>1691</v>
      </c>
      <c r="I17" s="148"/>
      <c r="J17" s="71">
        <v>55.362530554887023</v>
      </c>
      <c r="K17" s="71">
        <v>2.4182289496523102</v>
      </c>
      <c r="L17" s="71">
        <v>17.510755631295439</v>
      </c>
      <c r="M17" s="71">
        <v>21.811996768547029</v>
      </c>
      <c r="N17" s="71">
        <v>44.709393260264498</v>
      </c>
      <c r="O17" s="71">
        <v>19.570848831736694</v>
      </c>
      <c r="P17" s="71">
        <v>24.430188355834648</v>
      </c>
      <c r="Q17" s="71">
        <v>1.4433356792774701</v>
      </c>
      <c r="R17" s="71">
        <v>0</v>
      </c>
      <c r="S17" s="71">
        <v>0.97489436461026702</v>
      </c>
      <c r="T17" s="72"/>
      <c r="U17" s="71">
        <v>1839609</v>
      </c>
      <c r="V17" s="71">
        <v>738</v>
      </c>
      <c r="W17" s="71">
        <v>360</v>
      </c>
      <c r="X17" s="71">
        <v>3774</v>
      </c>
      <c r="Y17" s="71">
        <v>7009</v>
      </c>
      <c r="Z17" s="71">
        <v>10236</v>
      </c>
      <c r="AA17" s="71">
        <v>4909</v>
      </c>
      <c r="AB17" s="71">
        <v>18930</v>
      </c>
      <c r="AC17" s="71">
        <v>0</v>
      </c>
      <c r="AD17" s="71">
        <v>0.97489436461026702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6.5640000000000001</v>
      </c>
      <c r="BK17" s="71">
        <v>0</v>
      </c>
      <c r="BL17" s="71">
        <v>0</v>
      </c>
      <c r="BM17" s="71">
        <v>0</v>
      </c>
      <c r="BN17" s="72"/>
      <c r="BO17" s="71">
        <v>0</v>
      </c>
      <c r="BP17" s="71">
        <v>0</v>
      </c>
      <c r="BQ17" s="71">
        <v>1</v>
      </c>
      <c r="BR17" s="71">
        <v>0</v>
      </c>
      <c r="BS17" s="71">
        <v>0</v>
      </c>
      <c r="BT17" s="71">
        <v>0</v>
      </c>
      <c r="BU17"/>
      <c r="BV17" s="70">
        <v>6.5640000000000001</v>
      </c>
      <c r="BW17" s="70">
        <v>0</v>
      </c>
      <c r="BX17" s="70">
        <v>0</v>
      </c>
      <c r="BY17" s="70">
        <v>0</v>
      </c>
      <c r="BZ17" s="70">
        <v>0</v>
      </c>
      <c r="CA17" s="70">
        <v>0</v>
      </c>
      <c r="CB17" s="70">
        <v>0</v>
      </c>
      <c r="CC17" s="70">
        <v>0</v>
      </c>
      <c r="CD17" s="70">
        <v>0</v>
      </c>
    </row>
    <row r="18" spans="1:82">
      <c r="A18" s="70" t="s">
        <v>1700</v>
      </c>
      <c r="B18" s="70">
        <v>299</v>
      </c>
      <c r="C18" s="70">
        <v>10</v>
      </c>
      <c r="D18" s="70">
        <v>18</v>
      </c>
      <c r="E18" s="70">
        <v>2013</v>
      </c>
      <c r="F18" s="70" t="s">
        <v>180</v>
      </c>
      <c r="G18" s="70" t="s">
        <v>1690</v>
      </c>
      <c r="H18" s="70" t="s">
        <v>1691</v>
      </c>
      <c r="I18" s="148"/>
      <c r="J18" s="71">
        <v>54.297711509545358</v>
      </c>
      <c r="K18" s="71">
        <v>2.2348038553241629</v>
      </c>
      <c r="L18" s="71">
        <v>15.113557843357929</v>
      </c>
      <c r="M18" s="71">
        <v>20.330428985735558</v>
      </c>
      <c r="N18" s="71">
        <v>44.007024738705567</v>
      </c>
      <c r="O18" s="71">
        <v>18.831395734972155</v>
      </c>
      <c r="P18" s="71">
        <v>24.70706994776274</v>
      </c>
      <c r="Q18" s="71">
        <v>1.4536531642520401</v>
      </c>
      <c r="R18" s="71">
        <v>0</v>
      </c>
      <c r="S18" s="71">
        <v>1.336830423620976</v>
      </c>
      <c r="T18" s="72"/>
      <c r="U18" s="71">
        <v>1807293</v>
      </c>
      <c r="V18" s="71">
        <v>738</v>
      </c>
      <c r="W18" s="71">
        <v>360</v>
      </c>
      <c r="X18" s="71">
        <v>3774</v>
      </c>
      <c r="Y18" s="71">
        <v>7025</v>
      </c>
      <c r="Z18" s="71">
        <v>10289</v>
      </c>
      <c r="AA18" s="71">
        <v>4946</v>
      </c>
      <c r="AB18" s="71">
        <v>18792</v>
      </c>
      <c r="AC18" s="71">
        <v>0</v>
      </c>
      <c r="AD18" s="71">
        <v>1.336830423620976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6.4450000000000003</v>
      </c>
      <c r="BK18" s="71">
        <v>0</v>
      </c>
      <c r="BL18" s="71">
        <v>0</v>
      </c>
      <c r="BM18" s="71">
        <v>0</v>
      </c>
      <c r="BN18" s="72"/>
      <c r="BO18" s="71">
        <v>0</v>
      </c>
      <c r="BP18" s="71">
        <v>0</v>
      </c>
      <c r="BQ18" s="71">
        <v>1</v>
      </c>
      <c r="BR18" s="71">
        <v>0</v>
      </c>
      <c r="BS18" s="71">
        <v>0</v>
      </c>
      <c r="BT18" s="71">
        <v>0</v>
      </c>
      <c r="BU18"/>
      <c r="BV18" s="70">
        <v>6.4450000000000003</v>
      </c>
      <c r="BW18" s="70">
        <v>0</v>
      </c>
      <c r="BX18" s="70">
        <v>0</v>
      </c>
      <c r="BY18" s="70">
        <v>0</v>
      </c>
      <c r="BZ18" s="70">
        <v>0</v>
      </c>
      <c r="CA18" s="70">
        <v>0</v>
      </c>
      <c r="CB18" s="70">
        <v>0</v>
      </c>
      <c r="CC18" s="70">
        <v>0</v>
      </c>
      <c r="CD18" s="70">
        <v>0</v>
      </c>
    </row>
    <row r="19" spans="1:82">
      <c r="A19" s="70" t="s">
        <v>1701</v>
      </c>
      <c r="B19" s="70">
        <v>300</v>
      </c>
      <c r="C19" s="70">
        <v>11</v>
      </c>
      <c r="D19" s="70">
        <v>18</v>
      </c>
      <c r="E19" s="70">
        <v>2014</v>
      </c>
      <c r="F19" s="70" t="s">
        <v>181</v>
      </c>
      <c r="G19" s="70" t="s">
        <v>1690</v>
      </c>
      <c r="H19" s="70" t="s">
        <v>1691</v>
      </c>
      <c r="I19" s="148"/>
      <c r="J19" s="71">
        <v>48.348916706315777</v>
      </c>
      <c r="K19" s="71">
        <v>2.1730613795581668</v>
      </c>
      <c r="L19" s="71">
        <v>14.440098304846391</v>
      </c>
      <c r="M19" s="71">
        <v>18.870168875846431</v>
      </c>
      <c r="N19" s="71">
        <v>42.253007635642042</v>
      </c>
      <c r="O19" s="71">
        <v>18.013595208595309</v>
      </c>
      <c r="P19" s="71">
        <v>24.217870049655343</v>
      </c>
      <c r="Q19" s="71">
        <v>1.3758424037899</v>
      </c>
      <c r="R19" s="71">
        <v>0</v>
      </c>
      <c r="S19" s="71">
        <v>1.1741104630204831</v>
      </c>
      <c r="T19" s="72"/>
      <c r="U19" s="71">
        <v>1896655</v>
      </c>
      <c r="V19" s="71">
        <v>652</v>
      </c>
      <c r="W19" s="71">
        <v>284</v>
      </c>
      <c r="X19" s="71">
        <v>3425</v>
      </c>
      <c r="Y19" s="71">
        <v>7028</v>
      </c>
      <c r="Z19" s="71">
        <v>10366</v>
      </c>
      <c r="AA19" s="71">
        <v>4823</v>
      </c>
      <c r="AB19" s="71">
        <v>18538</v>
      </c>
      <c r="AC19" s="71">
        <v>0</v>
      </c>
      <c r="AD19" s="71">
        <v>1.1741104630204831</v>
      </c>
      <c r="AE19" s="72"/>
      <c r="AF19" s="71"/>
      <c r="AG19" s="71"/>
      <c r="AH19" s="71"/>
      <c r="AI19" s="71"/>
      <c r="AJ19" s="71"/>
      <c r="AK19" s="71"/>
      <c r="AL19" s="71"/>
      <c r="AM19" s="71"/>
      <c r="AN19" s="71"/>
      <c r="AO19" s="71"/>
      <c r="AP19" s="71"/>
      <c r="AQ19" s="72"/>
      <c r="AR19" s="71">
        <v>242</v>
      </c>
      <c r="AS19" s="71">
        <v>56</v>
      </c>
      <c r="AT19" s="71">
        <v>0</v>
      </c>
      <c r="AU19" s="71">
        <v>0</v>
      </c>
      <c r="AV19" s="71">
        <v>0</v>
      </c>
      <c r="AW19" s="71">
        <v>0</v>
      </c>
      <c r="AX19" s="71"/>
      <c r="AY19" s="72"/>
      <c r="AZ19" s="71">
        <v>999.80000000000007</v>
      </c>
      <c r="BA19" s="71">
        <v>4589.8999999999996</v>
      </c>
      <c r="BB19" s="71">
        <v>0</v>
      </c>
      <c r="BC19" s="71">
        <v>0</v>
      </c>
      <c r="BD19" s="71">
        <v>0</v>
      </c>
      <c r="BE19" s="71">
        <v>0</v>
      </c>
      <c r="BF19" s="71"/>
      <c r="BG19" s="72"/>
      <c r="BH19" s="71">
        <v>0</v>
      </c>
      <c r="BI19" s="71">
        <v>0</v>
      </c>
      <c r="BJ19" s="71">
        <v>6.5010000000000003</v>
      </c>
      <c r="BK19" s="71">
        <v>0</v>
      </c>
      <c r="BL19" s="71">
        <v>0</v>
      </c>
      <c r="BM19" s="71">
        <v>0</v>
      </c>
      <c r="BN19" s="72"/>
      <c r="BO19" s="71">
        <v>0</v>
      </c>
      <c r="BP19" s="71">
        <v>0</v>
      </c>
      <c r="BQ19" s="71">
        <v>1</v>
      </c>
      <c r="BR19" s="71">
        <v>0</v>
      </c>
      <c r="BS19" s="71">
        <v>0</v>
      </c>
      <c r="BT19" s="71">
        <v>0</v>
      </c>
      <c r="BU19"/>
      <c r="BV19" s="70">
        <v>6.5010000000000003</v>
      </c>
      <c r="BW19" s="70">
        <v>0</v>
      </c>
      <c r="BX19" s="70">
        <v>0</v>
      </c>
      <c r="BY19" s="70">
        <v>0</v>
      </c>
      <c r="BZ19" s="70">
        <v>0</v>
      </c>
      <c r="CA19" s="70">
        <v>0</v>
      </c>
      <c r="CB19" s="70">
        <v>0</v>
      </c>
      <c r="CC19" s="70">
        <v>0</v>
      </c>
      <c r="CD19" s="70">
        <v>0</v>
      </c>
    </row>
    <row r="20" spans="1:82">
      <c r="A20" s="70" t="s">
        <v>1702</v>
      </c>
      <c r="B20" s="70">
        <v>301</v>
      </c>
      <c r="C20" s="70">
        <v>12</v>
      </c>
      <c r="D20" s="70">
        <v>18</v>
      </c>
      <c r="E20" s="70">
        <v>2015</v>
      </c>
      <c r="F20" s="70" t="s">
        <v>182</v>
      </c>
      <c r="G20" s="70" t="s">
        <v>1690</v>
      </c>
      <c r="H20" s="70" t="s">
        <v>1691</v>
      </c>
      <c r="I20" s="148"/>
      <c r="J20" s="71">
        <v>60.133751713967072</v>
      </c>
      <c r="K20" s="71">
        <v>2.0937104279335661</v>
      </c>
      <c r="L20" s="71">
        <v>12.76336973552503</v>
      </c>
      <c r="M20" s="71">
        <v>16.334842074062781</v>
      </c>
      <c r="N20" s="71">
        <v>39.285631340822967</v>
      </c>
      <c r="O20" s="71">
        <v>17.673209473096087</v>
      </c>
      <c r="P20" s="71">
        <v>24.04101703031678</v>
      </c>
      <c r="Q20" s="71">
        <v>1.3273170986174301</v>
      </c>
      <c r="R20" s="71">
        <v>0</v>
      </c>
      <c r="S20" s="71">
        <v>1.4376268279854669</v>
      </c>
      <c r="T20" s="72"/>
      <c r="U20" s="71">
        <v>2355399</v>
      </c>
      <c r="V20" s="71">
        <v>652</v>
      </c>
      <c r="W20" s="71">
        <v>284</v>
      </c>
      <c r="X20" s="71">
        <v>3425</v>
      </c>
      <c r="Y20" s="71">
        <v>7054</v>
      </c>
      <c r="Z20" s="71">
        <v>10268</v>
      </c>
      <c r="AA20" s="71">
        <v>4784</v>
      </c>
      <c r="AB20" s="71">
        <v>18269</v>
      </c>
      <c r="AC20" s="71">
        <v>0</v>
      </c>
      <c r="AD20" s="71">
        <v>1.4376268279854669</v>
      </c>
      <c r="AE20" s="72"/>
      <c r="AF20" s="71">
        <v>32936194.773351371</v>
      </c>
      <c r="AG20" s="71">
        <v>1632761.431155141</v>
      </c>
      <c r="AH20" s="71">
        <v>1920539.990093475</v>
      </c>
      <c r="AI20" s="71">
        <v>20914137.26314516</v>
      </c>
      <c r="AJ20" s="71">
        <v>37522528.710892387</v>
      </c>
      <c r="AK20" s="71">
        <v>0</v>
      </c>
      <c r="AL20" s="71">
        <v>0</v>
      </c>
      <c r="AM20" s="71">
        <v>2503689.814427319</v>
      </c>
      <c r="AN20" s="71">
        <v>0</v>
      </c>
      <c r="AO20" s="71">
        <v>0</v>
      </c>
      <c r="AP20" s="71">
        <v>97429851.98306486</v>
      </c>
      <c r="AQ20" s="72"/>
      <c r="AR20" s="71">
        <v>278</v>
      </c>
      <c r="AS20" s="71">
        <v>78</v>
      </c>
      <c r="AT20" s="71">
        <v>0</v>
      </c>
      <c r="AU20" s="71">
        <v>0</v>
      </c>
      <c r="AV20" s="71">
        <v>0</v>
      </c>
      <c r="AW20" s="71">
        <v>0</v>
      </c>
      <c r="AX20" s="71"/>
      <c r="AY20" s="72"/>
      <c r="AZ20" s="71">
        <v>1157.9000000000001</v>
      </c>
      <c r="BA20" s="71">
        <v>7167.9</v>
      </c>
      <c r="BB20" s="71">
        <v>0</v>
      </c>
      <c r="BC20" s="71">
        <v>0</v>
      </c>
      <c r="BD20" s="71">
        <v>0</v>
      </c>
      <c r="BE20" s="71">
        <v>0</v>
      </c>
      <c r="BF20" s="71"/>
      <c r="BG20" s="72"/>
      <c r="BH20" s="71">
        <v>0</v>
      </c>
      <c r="BI20" s="71">
        <v>0</v>
      </c>
      <c r="BJ20" s="71">
        <v>6.8769999999999998</v>
      </c>
      <c r="BK20" s="71">
        <v>0</v>
      </c>
      <c r="BL20" s="71">
        <v>0</v>
      </c>
      <c r="BM20" s="71">
        <v>0</v>
      </c>
      <c r="BN20" s="72"/>
      <c r="BO20" s="71">
        <v>0</v>
      </c>
      <c r="BP20" s="71">
        <v>0</v>
      </c>
      <c r="BQ20" s="71">
        <v>1</v>
      </c>
      <c r="BR20" s="71">
        <v>0</v>
      </c>
      <c r="BS20" s="71">
        <v>0</v>
      </c>
      <c r="BT20" s="71">
        <v>0</v>
      </c>
      <c r="BU20"/>
      <c r="BV20" s="70">
        <v>6.8769999999999998</v>
      </c>
      <c r="BW20" s="70">
        <v>0</v>
      </c>
      <c r="BX20" s="70">
        <v>0</v>
      </c>
      <c r="BY20" s="70">
        <v>0</v>
      </c>
      <c r="BZ20" s="70">
        <v>0</v>
      </c>
      <c r="CA20" s="70">
        <v>0</v>
      </c>
      <c r="CB20" s="70">
        <v>0</v>
      </c>
      <c r="CC20" s="70">
        <v>0</v>
      </c>
      <c r="CD20" s="70">
        <v>0</v>
      </c>
    </row>
    <row r="21" spans="1:82">
      <c r="A21" s="70" t="s">
        <v>1703</v>
      </c>
      <c r="B21" s="70">
        <v>302</v>
      </c>
      <c r="C21" s="70">
        <v>13</v>
      </c>
      <c r="D21" s="70">
        <v>18</v>
      </c>
      <c r="E21" s="70">
        <v>2016</v>
      </c>
      <c r="F21" s="70" t="s">
        <v>155</v>
      </c>
      <c r="G21" s="70" t="s">
        <v>1690</v>
      </c>
      <c r="H21" s="70" t="s">
        <v>1691</v>
      </c>
      <c r="I21" s="148"/>
      <c r="J21" s="71">
        <v>51.779018871097549</v>
      </c>
      <c r="K21" s="71">
        <v>1.9271615683261212</v>
      </c>
      <c r="L21" s="71">
        <v>15.859301100859446</v>
      </c>
      <c r="M21" s="71">
        <v>15.370390514092756</v>
      </c>
      <c r="N21" s="71">
        <v>42.619112680000768</v>
      </c>
      <c r="O21" s="71">
        <v>17.331073309496659</v>
      </c>
      <c r="P21" s="71">
        <v>23.555083936326362</v>
      </c>
      <c r="Q21" s="71">
        <v>1.2721534536298738</v>
      </c>
      <c r="R21" s="71">
        <v>0</v>
      </c>
      <c r="S21" s="71">
        <v>1.5644158647215523</v>
      </c>
      <c r="T21" s="72"/>
      <c r="U21" s="71">
        <v>2321532</v>
      </c>
      <c r="V21" s="71">
        <v>652</v>
      </c>
      <c r="W21" s="71">
        <v>284</v>
      </c>
      <c r="X21" s="71">
        <v>3425</v>
      </c>
      <c r="Y21" s="71">
        <v>7055</v>
      </c>
      <c r="Z21" s="71">
        <v>10193</v>
      </c>
      <c r="AA21" s="71">
        <v>4848</v>
      </c>
      <c r="AB21" s="71">
        <v>18011</v>
      </c>
      <c r="AC21" s="71">
        <v>0</v>
      </c>
      <c r="AD21" s="71">
        <v>1.564415864721552</v>
      </c>
      <c r="AE21" s="72"/>
      <c r="AF21" s="71">
        <v>28389333.853201039</v>
      </c>
      <c r="AG21" s="71">
        <v>1530358.0506443691</v>
      </c>
      <c r="AH21" s="71">
        <v>1759508.792824426</v>
      </c>
      <c r="AI21" s="71">
        <v>21353494.555512641</v>
      </c>
      <c r="AJ21" s="71">
        <v>37975483.072276779</v>
      </c>
      <c r="AK21" s="71">
        <v>0</v>
      </c>
      <c r="AL21" s="71">
        <v>0</v>
      </c>
      <c r="AM21" s="71">
        <v>2470249.648467483</v>
      </c>
      <c r="AN21" s="71">
        <v>0</v>
      </c>
      <c r="AO21" s="71">
        <v>0</v>
      </c>
      <c r="AP21" s="71">
        <v>93478427.972926736</v>
      </c>
      <c r="AQ21" s="72"/>
      <c r="AR21" s="71">
        <v>302</v>
      </c>
      <c r="AS21" s="71">
        <v>80</v>
      </c>
      <c r="AT21" s="71">
        <v>0</v>
      </c>
      <c r="AU21" s="71">
        <v>0</v>
      </c>
      <c r="AV21" s="71">
        <v>0</v>
      </c>
      <c r="AW21" s="71">
        <v>0</v>
      </c>
      <c r="AX21" s="71"/>
      <c r="AY21" s="72"/>
      <c r="AZ21" s="71">
        <v>1303.0999999999999</v>
      </c>
      <c r="BA21" s="71">
        <v>7239.4</v>
      </c>
      <c r="BB21" s="71">
        <v>0</v>
      </c>
      <c r="BC21" s="71">
        <v>0</v>
      </c>
      <c r="BD21" s="71">
        <v>0</v>
      </c>
      <c r="BE21" s="71">
        <v>0</v>
      </c>
      <c r="BF21" s="71"/>
      <c r="BG21" s="72"/>
      <c r="BH21" s="71">
        <v>0</v>
      </c>
      <c r="BI21" s="71">
        <v>0</v>
      </c>
      <c r="BJ21" s="71">
        <v>7.5019999999999998</v>
      </c>
      <c r="BK21" s="71">
        <v>0</v>
      </c>
      <c r="BL21" s="71">
        <v>0</v>
      </c>
      <c r="BM21" s="71">
        <v>0</v>
      </c>
      <c r="BN21" s="72"/>
      <c r="BO21" s="71">
        <v>0</v>
      </c>
      <c r="BP21" s="71">
        <v>0</v>
      </c>
      <c r="BQ21" s="71">
        <v>1</v>
      </c>
      <c r="BR21" s="71">
        <v>0</v>
      </c>
      <c r="BS21" s="71">
        <v>0</v>
      </c>
      <c r="BT21" s="71">
        <v>0</v>
      </c>
      <c r="BU21"/>
      <c r="BV21" s="70">
        <v>7.5019999999999998</v>
      </c>
      <c r="BW21" s="70">
        <v>0</v>
      </c>
      <c r="BX21" s="70">
        <v>0</v>
      </c>
      <c r="BY21" s="70">
        <v>0</v>
      </c>
      <c r="BZ21" s="70">
        <v>0</v>
      </c>
      <c r="CA21" s="70">
        <v>0</v>
      </c>
      <c r="CB21" s="70">
        <v>0</v>
      </c>
      <c r="CC21" s="70">
        <v>0</v>
      </c>
      <c r="CD21" s="70">
        <v>0</v>
      </c>
    </row>
    <row r="22" spans="1:82">
      <c r="A22" s="70" t="s">
        <v>1704</v>
      </c>
      <c r="B22" s="70">
        <v>303</v>
      </c>
      <c r="C22" s="70">
        <v>14</v>
      </c>
      <c r="D22" s="70">
        <v>18</v>
      </c>
      <c r="E22" s="70">
        <v>2017</v>
      </c>
      <c r="F22" s="70" t="s">
        <v>156</v>
      </c>
      <c r="G22" s="70" t="s">
        <v>1690</v>
      </c>
      <c r="H22" s="70" t="s">
        <v>1691</v>
      </c>
      <c r="I22" s="148"/>
      <c r="J22" s="71">
        <v>51.974464475643465</v>
      </c>
      <c r="K22" s="71">
        <v>2.1089256124892426</v>
      </c>
      <c r="L22" s="71">
        <v>15.478871683387942</v>
      </c>
      <c r="M22" s="71">
        <v>13.705866222814016</v>
      </c>
      <c r="N22" s="71">
        <v>38.519688754422795</v>
      </c>
      <c r="O22" s="71">
        <v>17.068342052496529</v>
      </c>
      <c r="P22" s="71">
        <v>23.106538383539327</v>
      </c>
      <c r="Q22" s="71">
        <v>1.20397245315645</v>
      </c>
      <c r="R22" s="71">
        <v>0</v>
      </c>
      <c r="S22" s="71">
        <v>1.7940380538794236</v>
      </c>
      <c r="T22" s="72"/>
      <c r="U22" s="71">
        <v>2378180</v>
      </c>
      <c r="V22" s="71">
        <v>652</v>
      </c>
      <c r="W22" s="71">
        <v>284</v>
      </c>
      <c r="X22" s="71">
        <v>3425</v>
      </c>
      <c r="Y22" s="71">
        <v>7045</v>
      </c>
      <c r="Z22" s="71">
        <v>10205</v>
      </c>
      <c r="AA22" s="71">
        <v>4786</v>
      </c>
      <c r="AB22" s="71">
        <v>17627</v>
      </c>
      <c r="AC22" s="71">
        <v>0</v>
      </c>
      <c r="AD22" s="71">
        <v>1.7940380538794241</v>
      </c>
      <c r="AE22" s="72"/>
      <c r="AF22" s="71">
        <v>30277968.447533522</v>
      </c>
      <c r="AG22" s="71">
        <v>1640121.30655385</v>
      </c>
      <c r="AH22" s="71">
        <v>2379030.8374631801</v>
      </c>
      <c r="AI22" s="71">
        <v>19869198.23946074</v>
      </c>
      <c r="AJ22" s="71">
        <v>38287034.671118237</v>
      </c>
      <c r="AK22" s="71">
        <v>0</v>
      </c>
      <c r="AL22" s="71">
        <v>0</v>
      </c>
      <c r="AM22" s="71">
        <v>2421366.0321062892</v>
      </c>
      <c r="AN22" s="71">
        <v>0</v>
      </c>
      <c r="AO22" s="71">
        <v>0</v>
      </c>
      <c r="AP22" s="71">
        <v>94874719.53423582</v>
      </c>
      <c r="AQ22" s="72"/>
      <c r="AR22" s="71">
        <v>313</v>
      </c>
      <c r="AS22" s="71">
        <v>92</v>
      </c>
      <c r="AT22" s="71">
        <v>0</v>
      </c>
      <c r="AU22" s="71">
        <v>0</v>
      </c>
      <c r="AV22" s="71">
        <v>0</v>
      </c>
      <c r="AW22" s="71">
        <v>0</v>
      </c>
      <c r="AX22" s="71"/>
      <c r="AY22" s="72"/>
      <c r="AZ22" s="71">
        <v>1382.7</v>
      </c>
      <c r="BA22" s="71">
        <v>8657.3999999999978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1705</v>
      </c>
      <c r="B23" s="70">
        <v>304</v>
      </c>
      <c r="C23" s="70">
        <v>15</v>
      </c>
      <c r="D23" s="70">
        <v>18</v>
      </c>
      <c r="E23" s="70">
        <v>2018</v>
      </c>
      <c r="F23" s="70" t="s">
        <v>183</v>
      </c>
      <c r="G23" s="70" t="s">
        <v>1690</v>
      </c>
      <c r="H23" s="70" t="s">
        <v>1691</v>
      </c>
      <c r="I23" s="148"/>
      <c r="J23" s="71">
        <v>51.618258168715357</v>
      </c>
      <c r="K23" s="71">
        <v>1.9679850149306211</v>
      </c>
      <c r="L23" s="71">
        <v>14.284533483709023</v>
      </c>
      <c r="M23" s="71">
        <v>14.858378500693869</v>
      </c>
      <c r="N23" s="71">
        <v>37.249187254769772</v>
      </c>
      <c r="O23" s="71">
        <v>16.747665156021693</v>
      </c>
      <c r="P23" s="71">
        <v>22.87653041597332</v>
      </c>
      <c r="Q23" s="71">
        <v>1.0968687024777199</v>
      </c>
      <c r="R23" s="71">
        <v>0</v>
      </c>
      <c r="S23" s="71">
        <v>1.4323593502133813</v>
      </c>
      <c r="T23" s="72"/>
      <c r="U23" s="71">
        <v>2194347</v>
      </c>
      <c r="V23" s="71">
        <v>652</v>
      </c>
      <c r="W23" s="71">
        <v>284</v>
      </c>
      <c r="X23" s="71">
        <v>3425</v>
      </c>
      <c r="Y23" s="71">
        <v>7038</v>
      </c>
      <c r="Z23" s="71">
        <v>10205</v>
      </c>
      <c r="AA23" s="71">
        <v>4786</v>
      </c>
      <c r="AB23" s="71">
        <v>17306</v>
      </c>
      <c r="AC23" s="71">
        <v>0</v>
      </c>
      <c r="AD23" s="71">
        <v>1.4323593502133809</v>
      </c>
      <c r="AE23" s="72"/>
      <c r="AF23" s="71">
        <v>29880333.330391921</v>
      </c>
      <c r="AG23" s="71">
        <v>1503618.8466546589</v>
      </c>
      <c r="AH23" s="71">
        <v>2264100.7525510979</v>
      </c>
      <c r="AI23" s="71">
        <v>21023665.163355701</v>
      </c>
      <c r="AJ23" s="71">
        <v>34747505.789396837</v>
      </c>
      <c r="AK23" s="71">
        <v>0</v>
      </c>
      <c r="AL23" s="71">
        <v>0</v>
      </c>
      <c r="AM23" s="71">
        <v>2382190.1219757949</v>
      </c>
      <c r="AN23" s="71">
        <v>0</v>
      </c>
      <c r="AO23" s="71">
        <v>0</v>
      </c>
      <c r="AP23" s="71">
        <v>91801414.004326001</v>
      </c>
      <c r="AQ23" s="72"/>
      <c r="AR23" s="71">
        <v>336</v>
      </c>
      <c r="AS23" s="71">
        <v>96</v>
      </c>
      <c r="AT23" s="71">
        <v>0</v>
      </c>
      <c r="AU23" s="71">
        <v>0</v>
      </c>
      <c r="AV23" s="71">
        <v>0</v>
      </c>
      <c r="AW23" s="71">
        <v>0</v>
      </c>
      <c r="AX23" s="71"/>
      <c r="AY23" s="72"/>
      <c r="AZ23" s="71">
        <v>1523.3000000000002</v>
      </c>
      <c r="BA23" s="71">
        <v>8855</v>
      </c>
      <c r="BB23" s="71">
        <v>0</v>
      </c>
      <c r="BC23" s="71">
        <v>0</v>
      </c>
      <c r="BD23" s="71">
        <v>0</v>
      </c>
      <c r="BE23" s="71">
        <v>0</v>
      </c>
      <c r="BF23" s="71"/>
      <c r="BG23" s="72"/>
      <c r="BH23" s="71">
        <v>0</v>
      </c>
      <c r="BI23" s="71">
        <v>0</v>
      </c>
      <c r="BJ23" s="71">
        <v>6.6479999999999997</v>
      </c>
      <c r="BK23" s="71">
        <v>0</v>
      </c>
      <c r="BL23" s="71">
        <v>0</v>
      </c>
      <c r="BM23" s="71">
        <v>0</v>
      </c>
      <c r="BN23" s="72"/>
      <c r="BO23" s="71">
        <v>0</v>
      </c>
      <c r="BP23" s="71">
        <v>0</v>
      </c>
      <c r="BQ23" s="71">
        <v>1</v>
      </c>
      <c r="BR23" s="71">
        <v>0</v>
      </c>
      <c r="BS23" s="71">
        <v>0</v>
      </c>
      <c r="BT23" s="71">
        <v>0</v>
      </c>
      <c r="BU23"/>
      <c r="BV23" s="70">
        <v>6.6479999999999997</v>
      </c>
      <c r="BW23" s="70">
        <v>0</v>
      </c>
      <c r="BX23" s="70">
        <v>0</v>
      </c>
      <c r="BY23" s="70">
        <v>0</v>
      </c>
      <c r="BZ23" s="70">
        <v>0</v>
      </c>
      <c r="CA23" s="70">
        <v>0</v>
      </c>
      <c r="CB23" s="70">
        <v>0</v>
      </c>
      <c r="CC23" s="70">
        <v>0</v>
      </c>
      <c r="CD23" s="70">
        <v>0</v>
      </c>
    </row>
    <row r="24" spans="1:82">
      <c r="A24" s="70" t="s">
        <v>1706</v>
      </c>
      <c r="B24" s="70">
        <v>305</v>
      </c>
      <c r="C24" s="70">
        <v>16</v>
      </c>
      <c r="D24" s="70">
        <v>18</v>
      </c>
      <c r="E24" s="70">
        <v>2019</v>
      </c>
      <c r="F24" s="70" t="s">
        <v>158</v>
      </c>
      <c r="G24" s="70" t="s">
        <v>1690</v>
      </c>
      <c r="H24" s="70" t="s">
        <v>1691</v>
      </c>
      <c r="I24" s="148"/>
      <c r="J24" s="71">
        <v>52.908664353739944</v>
      </c>
      <c r="K24" s="71">
        <v>1.746358691908668</v>
      </c>
      <c r="L24" s="71">
        <v>14.433735508889306</v>
      </c>
      <c r="M24" s="71">
        <v>13.759390031186589</v>
      </c>
      <c r="N24" s="71">
        <v>36.493525074286524</v>
      </c>
      <c r="O24" s="71">
        <v>16.111693744635613</v>
      </c>
      <c r="P24" s="71">
        <v>22.620436186156841</v>
      </c>
      <c r="Q24" s="71">
        <v>1.0501845161993499</v>
      </c>
      <c r="R24" s="71">
        <v>0</v>
      </c>
      <c r="S24" s="71">
        <v>1.5208368771187022</v>
      </c>
      <c r="T24" s="72"/>
      <c r="U24" s="71">
        <v>2259468</v>
      </c>
      <c r="V24" s="71">
        <v>652</v>
      </c>
      <c r="W24" s="71">
        <v>284</v>
      </c>
      <c r="X24" s="71">
        <v>3425</v>
      </c>
      <c r="Y24" s="71">
        <v>7019</v>
      </c>
      <c r="Z24" s="71">
        <v>10087</v>
      </c>
      <c r="AA24" s="71">
        <v>4697</v>
      </c>
      <c r="AB24" s="71">
        <v>17018</v>
      </c>
      <c r="AC24" s="71">
        <v>0</v>
      </c>
      <c r="AD24" s="71">
        <v>1.520836877118702</v>
      </c>
      <c r="AE24" s="72"/>
      <c r="AF24" s="71">
        <v>29836092.7765963</v>
      </c>
      <c r="AG24" s="71">
        <v>1317073.0025865161</v>
      </c>
      <c r="AH24" s="71">
        <v>2403786.888303787</v>
      </c>
      <c r="AI24" s="71">
        <v>20085341.212345589</v>
      </c>
      <c r="AJ24" s="71">
        <v>35280554.679952227</v>
      </c>
      <c r="AK24" s="71">
        <v>0</v>
      </c>
      <c r="AL24" s="71">
        <v>0</v>
      </c>
      <c r="AM24" s="71">
        <v>2317723.4885645905</v>
      </c>
      <c r="AN24" s="71">
        <v>0</v>
      </c>
      <c r="AO24" s="71">
        <v>0</v>
      </c>
      <c r="AP24" s="71">
        <v>91240572.048349008</v>
      </c>
      <c r="AQ24" s="72"/>
      <c r="AR24" s="71">
        <v>349</v>
      </c>
      <c r="AS24" s="71">
        <v>102</v>
      </c>
      <c r="AT24" s="71">
        <v>0</v>
      </c>
      <c r="AU24" s="71">
        <v>0</v>
      </c>
      <c r="AV24" s="71">
        <v>0</v>
      </c>
      <c r="AW24" s="71">
        <v>0</v>
      </c>
      <c r="AX24" s="71"/>
      <c r="AY24" s="72"/>
      <c r="AZ24" s="71">
        <v>1596.7</v>
      </c>
      <c r="BA24" s="71">
        <v>16102.9</v>
      </c>
      <c r="BB24" s="71">
        <v>0</v>
      </c>
      <c r="BC24" s="71">
        <v>0</v>
      </c>
      <c r="BD24" s="71">
        <v>0</v>
      </c>
      <c r="BE24" s="71">
        <v>0</v>
      </c>
      <c r="BF24" s="71"/>
      <c r="BG24" s="72"/>
      <c r="BH24" s="71">
        <v>0</v>
      </c>
      <c r="BI24" s="71">
        <v>0</v>
      </c>
      <c r="BJ24" s="71">
        <v>6.7329999999999997</v>
      </c>
      <c r="BK24" s="71">
        <v>0</v>
      </c>
      <c r="BL24" s="71">
        <v>0</v>
      </c>
      <c r="BM24" s="71">
        <v>0</v>
      </c>
      <c r="BN24" s="72"/>
      <c r="BO24" s="71">
        <v>0</v>
      </c>
      <c r="BP24" s="71">
        <v>0</v>
      </c>
      <c r="BQ24" s="71">
        <v>1</v>
      </c>
      <c r="BR24" s="71">
        <v>0</v>
      </c>
      <c r="BS24" s="71">
        <v>0</v>
      </c>
      <c r="BT24" s="71">
        <v>0</v>
      </c>
      <c r="BU24"/>
      <c r="BV24" s="70">
        <v>6.7329999999999997</v>
      </c>
      <c r="BW24" s="70">
        <v>0</v>
      </c>
      <c r="BX24" s="70">
        <v>0</v>
      </c>
      <c r="BY24" s="70">
        <v>0</v>
      </c>
      <c r="BZ24" s="70">
        <v>0</v>
      </c>
      <c r="CA24" s="70">
        <v>0</v>
      </c>
      <c r="CB24" s="70">
        <v>0</v>
      </c>
      <c r="CC24" s="70">
        <v>0</v>
      </c>
      <c r="CD24" s="70">
        <v>0</v>
      </c>
    </row>
    <row r="25" spans="1:82">
      <c r="A25" s="70" t="s">
        <v>1707</v>
      </c>
      <c r="B25" s="70">
        <v>306</v>
      </c>
      <c r="C25" s="70">
        <v>17</v>
      </c>
      <c r="D25" s="70">
        <v>18</v>
      </c>
      <c r="E25" s="70">
        <v>2020</v>
      </c>
      <c r="F25" s="70" t="s">
        <v>159</v>
      </c>
      <c r="G25" s="70" t="s">
        <v>1690</v>
      </c>
      <c r="H25" s="70" t="s">
        <v>1691</v>
      </c>
      <c r="I25" s="148"/>
      <c r="J25" s="71">
        <v>46.571111610972267</v>
      </c>
      <c r="K25" s="71">
        <v>1.9016883354878362</v>
      </c>
      <c r="L25" s="71">
        <v>12.089632453288907</v>
      </c>
      <c r="M25" s="71">
        <v>12.366023133761452</v>
      </c>
      <c r="N25" s="71">
        <v>31.955560456113179</v>
      </c>
      <c r="O25" s="71">
        <v>13.949588629353615</v>
      </c>
      <c r="P25" s="71">
        <v>21.363474327441743</v>
      </c>
      <c r="Q25" s="71">
        <v>0.98340590557058505</v>
      </c>
      <c r="R25" s="71">
        <v>0</v>
      </c>
      <c r="S25" s="71">
        <v>1.6964847786911119</v>
      </c>
      <c r="T25" s="72"/>
      <c r="U25" s="71">
        <v>2345096</v>
      </c>
      <c r="V25" s="71">
        <v>634</v>
      </c>
      <c r="W25" s="71">
        <v>257</v>
      </c>
      <c r="X25" s="71">
        <v>3341</v>
      </c>
      <c r="Y25" s="71">
        <v>7024</v>
      </c>
      <c r="Z25" s="71">
        <v>9968</v>
      </c>
      <c r="AA25" s="71">
        <v>4715</v>
      </c>
      <c r="AB25" s="71">
        <v>16679</v>
      </c>
      <c r="AC25" s="71">
        <v>0</v>
      </c>
      <c r="AD25" s="71">
        <v>1.6964847786911119</v>
      </c>
      <c r="AE25" s="72"/>
      <c r="AF25" s="71">
        <v>27441578.29397355</v>
      </c>
      <c r="AG25" s="71">
        <v>1465081.5309994735</v>
      </c>
      <c r="AH25" s="71">
        <v>2108072.3323990796</v>
      </c>
      <c r="AI25" s="71">
        <v>18880813.268500473</v>
      </c>
      <c r="AJ25" s="71">
        <v>33763552.999157593</v>
      </c>
      <c r="AK25" s="71"/>
      <c r="AL25" s="71"/>
      <c r="AM25" s="71">
        <v>2176794.8075549682</v>
      </c>
      <c r="AN25" s="71"/>
      <c r="AO25" s="71"/>
      <c r="AP25" s="71">
        <v>85835893.232585147</v>
      </c>
      <c r="AQ25" s="72"/>
      <c r="AR25" s="71">
        <v>358</v>
      </c>
      <c r="AS25" s="71">
        <v>121</v>
      </c>
      <c r="AT25" s="71">
        <v>0</v>
      </c>
      <c r="AU25" s="71">
        <v>0</v>
      </c>
      <c r="AV25" s="71">
        <v>0</v>
      </c>
      <c r="AW25" s="71">
        <v>0</v>
      </c>
      <c r="AX25" s="71"/>
      <c r="AY25" s="72"/>
      <c r="AZ25" s="71">
        <v>1643.900000000001</v>
      </c>
      <c r="BA25" s="71">
        <v>17021.400000000001</v>
      </c>
      <c r="BB25" s="71">
        <v>0</v>
      </c>
      <c r="BC25" s="71">
        <v>0</v>
      </c>
      <c r="BD25" s="71">
        <v>0</v>
      </c>
      <c r="BE25" s="71">
        <v>0</v>
      </c>
      <c r="BF25" s="71"/>
      <c r="BG25" s="72"/>
      <c r="BH25" s="71">
        <v>0</v>
      </c>
      <c r="BI25" s="71">
        <v>0</v>
      </c>
      <c r="BJ25" s="71">
        <v>6.7409999999999997</v>
      </c>
      <c r="BK25" s="71">
        <v>0</v>
      </c>
      <c r="BL25" s="71">
        <v>0</v>
      </c>
      <c r="BM25" s="71">
        <v>0</v>
      </c>
      <c r="BN25" s="72"/>
      <c r="BO25" s="71">
        <v>0</v>
      </c>
      <c r="BP25" s="71">
        <v>0</v>
      </c>
      <c r="BQ25" s="71">
        <v>1</v>
      </c>
      <c r="BR25" s="71">
        <v>0</v>
      </c>
      <c r="BS25" s="71">
        <v>0</v>
      </c>
      <c r="BT25" s="71">
        <v>0</v>
      </c>
      <c r="BU25"/>
      <c r="BV25" s="70">
        <v>6.7409999999999997</v>
      </c>
      <c r="BW25" s="70">
        <v>0</v>
      </c>
      <c r="BX25" s="70">
        <v>0</v>
      </c>
      <c r="BY25" s="70">
        <v>0</v>
      </c>
      <c r="BZ25" s="70">
        <v>0</v>
      </c>
      <c r="CA25" s="70">
        <v>0</v>
      </c>
      <c r="CB25" s="70">
        <v>0</v>
      </c>
      <c r="CC25" s="70">
        <v>0</v>
      </c>
      <c r="CD25" s="70">
        <v>0</v>
      </c>
    </row>
    <row r="26" spans="1:82">
      <c r="A26" s="70" t="s">
        <v>1708</v>
      </c>
      <c r="B26" s="70">
        <v>306</v>
      </c>
      <c r="C26" s="70">
        <v>18</v>
      </c>
      <c r="D26" s="70">
        <v>18</v>
      </c>
      <c r="E26" s="70">
        <v>2021</v>
      </c>
      <c r="F26" s="70" t="s">
        <v>160</v>
      </c>
      <c r="G26" s="1064" t="s">
        <v>1690</v>
      </c>
      <c r="H26" s="70" t="s">
        <v>1691</v>
      </c>
      <c r="I26" s="148"/>
      <c r="J26" s="71">
        <v>47.355112838896616</v>
      </c>
      <c r="K26" s="71">
        <v>2.2540378783658963</v>
      </c>
      <c r="L26" s="71">
        <v>9.6433171511123259</v>
      </c>
      <c r="M26" s="71">
        <v>14.0755348973039</v>
      </c>
      <c r="N26" s="71">
        <v>32.203776094839483</v>
      </c>
      <c r="O26" s="71">
        <v>13.512526803776115</v>
      </c>
      <c r="P26" s="71">
        <v>21.616029262373207</v>
      </c>
      <c r="Q26" s="71">
        <v>0.95684791602918196</v>
      </c>
      <c r="R26" s="71">
        <v>0</v>
      </c>
      <c r="S26" s="71">
        <v>1.529726293533523</v>
      </c>
      <c r="T26" s="72"/>
      <c r="U26" s="71">
        <v>2201014</v>
      </c>
      <c r="V26" s="71">
        <v>634</v>
      </c>
      <c r="W26" s="71">
        <v>257</v>
      </c>
      <c r="X26" s="71">
        <v>3341</v>
      </c>
      <c r="Y26" s="71">
        <v>6997</v>
      </c>
      <c r="Z26" s="71">
        <v>9942</v>
      </c>
      <c r="AA26" s="71">
        <v>4652</v>
      </c>
      <c r="AB26" s="71">
        <v>16388</v>
      </c>
      <c r="AC26" s="71">
        <v>0</v>
      </c>
      <c r="AD26" s="71">
        <v>1.529726293533523</v>
      </c>
      <c r="AE26" s="72"/>
      <c r="AF26" s="71">
        <v>27924818.550281458</v>
      </c>
      <c r="AG26" s="71">
        <v>1622166.7416877069</v>
      </c>
      <c r="AH26" s="71">
        <v>1617830.9761122176</v>
      </c>
      <c r="AI26" s="71">
        <v>21196826.292788845</v>
      </c>
      <c r="AJ26" s="71">
        <v>34838425.558839992</v>
      </c>
      <c r="AK26" s="71">
        <v>0</v>
      </c>
      <c r="AL26" s="71">
        <v>0</v>
      </c>
      <c r="AM26" s="71">
        <v>2151152.5933942744</v>
      </c>
      <c r="AN26" s="71">
        <v>0</v>
      </c>
      <c r="AO26" s="71">
        <v>0</v>
      </c>
      <c r="AP26" s="71">
        <v>89351220.713104501</v>
      </c>
      <c r="AQ26" s="72"/>
      <c r="AR26" s="71">
        <v>374</v>
      </c>
      <c r="AS26" s="71">
        <v>128</v>
      </c>
      <c r="AT26" s="71">
        <v>0</v>
      </c>
      <c r="AU26" s="71">
        <v>0</v>
      </c>
      <c r="AV26" s="71">
        <v>0</v>
      </c>
      <c r="AW26" s="71">
        <v>0</v>
      </c>
      <c r="AX26" s="71"/>
      <c r="AY26" s="72"/>
      <c r="AZ26" s="71">
        <v>1743.400000000001</v>
      </c>
      <c r="BA26" s="71">
        <v>17367.900000000001</v>
      </c>
      <c r="BB26" s="71">
        <v>0</v>
      </c>
      <c r="BC26" s="71">
        <v>0</v>
      </c>
      <c r="BD26" s="71">
        <v>0</v>
      </c>
      <c r="BE26" s="71">
        <v>0</v>
      </c>
      <c r="BF26" s="71"/>
      <c r="BG26" s="72"/>
      <c r="BH26" s="71">
        <v>0</v>
      </c>
      <c r="BI26" s="71">
        <v>0</v>
      </c>
      <c r="BJ26" s="71">
        <v>6.4039999999999999</v>
      </c>
      <c r="BK26" s="71">
        <v>0</v>
      </c>
      <c r="BL26" s="71">
        <v>0</v>
      </c>
      <c r="BM26" s="71">
        <v>0</v>
      </c>
      <c r="BN26" s="72"/>
      <c r="BO26" s="71">
        <v>0</v>
      </c>
      <c r="BP26" s="71">
        <v>0</v>
      </c>
      <c r="BQ26" s="71">
        <v>1</v>
      </c>
      <c r="BR26" s="71">
        <v>0</v>
      </c>
      <c r="BS26" s="71">
        <v>0</v>
      </c>
      <c r="BT26" s="71">
        <v>0</v>
      </c>
      <c r="BU26"/>
      <c r="BV26" s="70">
        <v>6.4039999999999999</v>
      </c>
      <c r="BW26" s="70">
        <v>0</v>
      </c>
      <c r="BX26" s="70">
        <v>0</v>
      </c>
      <c r="BY26" s="70">
        <v>0</v>
      </c>
      <c r="BZ26" s="70">
        <v>0</v>
      </c>
      <c r="CA26" s="70">
        <v>0</v>
      </c>
      <c r="CB26" s="70">
        <v>0</v>
      </c>
      <c r="CC26" s="70">
        <v>0</v>
      </c>
      <c r="CD26" s="70">
        <v>0</v>
      </c>
    </row>
    <row r="27" spans="1:82">
      <c r="A27" s="70" t="s">
        <v>1709</v>
      </c>
      <c r="B27" s="70">
        <v>306</v>
      </c>
      <c r="C27" s="70">
        <v>19</v>
      </c>
      <c r="D27" s="70">
        <v>18</v>
      </c>
      <c r="E27" s="70">
        <v>2022</v>
      </c>
      <c r="F27" s="70" t="s">
        <v>161</v>
      </c>
      <c r="G27" s="1064" t="s">
        <v>1690</v>
      </c>
      <c r="H27" s="70" t="s">
        <v>1691</v>
      </c>
      <c r="I27" s="148"/>
      <c r="J27" s="71">
        <v>40.623638526215608</v>
      </c>
      <c r="K27" s="71">
        <v>2.0618320096071541</v>
      </c>
      <c r="L27" s="71">
        <v>9.7404472037726997</v>
      </c>
      <c r="M27" s="71">
        <v>13.426641768243181</v>
      </c>
      <c r="N27" s="71">
        <v>34.305846050613731</v>
      </c>
      <c r="O27" s="71">
        <v>14.099074091713421</v>
      </c>
      <c r="P27" s="71">
        <v>21.337221764794016</v>
      </c>
      <c r="Q27" s="71">
        <v>0.94709802625397177</v>
      </c>
      <c r="R27" s="71">
        <v>0</v>
      </c>
      <c r="S27" s="71">
        <v>1.391792878256616</v>
      </c>
      <c r="T27" s="72"/>
      <c r="U27" s="71">
        <v>2400959</v>
      </c>
      <c r="V27" s="71">
        <v>634</v>
      </c>
      <c r="W27" s="71">
        <v>257</v>
      </c>
      <c r="X27" s="71">
        <v>3341</v>
      </c>
      <c r="Y27" s="71">
        <v>7041</v>
      </c>
      <c r="Z27" s="71">
        <v>9856</v>
      </c>
      <c r="AA27" s="71">
        <v>4662</v>
      </c>
      <c r="AB27" s="71">
        <v>16088</v>
      </c>
      <c r="AC27" s="71">
        <v>0</v>
      </c>
      <c r="AD27" s="71">
        <v>1.391792878256616</v>
      </c>
      <c r="AE27" s="72"/>
      <c r="AF27" s="71">
        <v>23826510.291967377</v>
      </c>
      <c r="AG27" s="71">
        <v>1700229.2239430028</v>
      </c>
      <c r="AH27" s="71">
        <v>1981688.1488678376</v>
      </c>
      <c r="AI27" s="71">
        <v>19849680.126881395</v>
      </c>
      <c r="AJ27" s="71">
        <v>40338900.748093575</v>
      </c>
      <c r="AK27" s="71">
        <v>0</v>
      </c>
      <c r="AL27" s="71">
        <v>0</v>
      </c>
      <c r="AM27" s="71">
        <v>2077399.9124216754</v>
      </c>
      <c r="AN27" s="71">
        <v>0</v>
      </c>
      <c r="AO27" s="71">
        <v>0</v>
      </c>
      <c r="AP27" s="71">
        <v>89774408.452174857</v>
      </c>
      <c r="AQ27" s="72"/>
      <c r="AR27" s="71">
        <v>393</v>
      </c>
      <c r="AS27" s="71">
        <v>137</v>
      </c>
      <c r="AT27" s="71">
        <v>0</v>
      </c>
      <c r="AU27" s="71">
        <v>0</v>
      </c>
      <c r="AV27" s="71">
        <v>0</v>
      </c>
      <c r="AW27" s="71">
        <v>0</v>
      </c>
      <c r="AX27" s="71"/>
      <c r="AY27" s="72"/>
      <c r="AZ27" s="71">
        <v>1863.8000000000015</v>
      </c>
      <c r="BA27" s="71">
        <v>17813.400000000001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1710</v>
      </c>
      <c r="B28" s="70">
        <v>306</v>
      </c>
      <c r="C28" s="70">
        <v>20</v>
      </c>
      <c r="D28" s="70">
        <v>18</v>
      </c>
      <c r="E28" s="70">
        <v>2023</v>
      </c>
      <c r="F28" s="70" t="s">
        <v>1539</v>
      </c>
      <c r="G28" s="70" t="s">
        <v>1690</v>
      </c>
      <c r="H28" s="70" t="s">
        <v>1691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416</v>
      </c>
      <c r="AS28" s="71">
        <v>142</v>
      </c>
      <c r="AT28" s="71">
        <v>0</v>
      </c>
      <c r="AU28" s="71">
        <v>0</v>
      </c>
      <c r="AV28" s="71">
        <v>0</v>
      </c>
      <c r="AW28" s="71">
        <v>0</v>
      </c>
      <c r="AX28" s="71"/>
      <c r="AY28" s="72"/>
      <c r="AZ28" s="71">
        <v>2015.0000000000025</v>
      </c>
      <c r="BA28" s="71">
        <v>18060.900000000001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1711</v>
      </c>
      <c r="B29" s="70">
        <v>306</v>
      </c>
      <c r="C29" s="70">
        <v>21</v>
      </c>
      <c r="D29" s="70">
        <v>18</v>
      </c>
      <c r="E29" s="70">
        <v>2024</v>
      </c>
      <c r="F29" s="70" t="s">
        <v>1554</v>
      </c>
      <c r="G29" s="70" t="s">
        <v>1690</v>
      </c>
      <c r="H29" s="70" t="s">
        <v>1691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1712</v>
      </c>
      <c r="B30" s="70">
        <v>52</v>
      </c>
      <c r="C30" s="70">
        <v>1</v>
      </c>
      <c r="D30" s="70">
        <v>4</v>
      </c>
      <c r="E30" s="70">
        <v>1990</v>
      </c>
      <c r="F30" s="70" t="s">
        <v>787</v>
      </c>
      <c r="G30" s="70" t="s">
        <v>1713</v>
      </c>
      <c r="H30" s="70" t="s">
        <v>1714</v>
      </c>
      <c r="I30" s="148"/>
      <c r="J30" s="71">
        <v>108.8996001920088</v>
      </c>
      <c r="K30" s="71">
        <v>1.6350431031720301</v>
      </c>
      <c r="L30" s="71">
        <v>0</v>
      </c>
      <c r="M30" s="71">
        <v>12.104613574003549</v>
      </c>
      <c r="N30" s="71">
        <v>10.09590669412651</v>
      </c>
      <c r="O30" s="71">
        <v>9.3919041417378235</v>
      </c>
      <c r="P30" s="71">
        <v>14.4227347718406</v>
      </c>
      <c r="Q30" s="71">
        <v>0.61515311499118797</v>
      </c>
      <c r="R30" s="71">
        <v>31.05666917548303</v>
      </c>
      <c r="S30" s="71">
        <v>0.65777762927374617</v>
      </c>
      <c r="T30" s="72"/>
      <c r="U30" s="71">
        <v>6550129</v>
      </c>
      <c r="V30" s="71">
        <v>438</v>
      </c>
      <c r="W30" s="71">
        <v>0</v>
      </c>
      <c r="X30" s="71">
        <v>3699</v>
      </c>
      <c r="Y30" s="71">
        <v>2969</v>
      </c>
      <c r="Z30" s="71">
        <v>3863</v>
      </c>
      <c r="AA30" s="71">
        <v>3502</v>
      </c>
      <c r="AB30" s="71">
        <v>9988</v>
      </c>
      <c r="AC30" s="71">
        <v>5379071</v>
      </c>
      <c r="AD30" s="71">
        <v>0.65777762927374617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1715</v>
      </c>
      <c r="B31" s="70">
        <v>53</v>
      </c>
      <c r="C31" s="70">
        <v>2</v>
      </c>
      <c r="D31" s="70">
        <v>4</v>
      </c>
      <c r="E31" s="70">
        <v>2005</v>
      </c>
      <c r="F31" s="70" t="s">
        <v>789</v>
      </c>
      <c r="G31" s="70" t="s">
        <v>1713</v>
      </c>
      <c r="H31" s="70" t="s">
        <v>1714</v>
      </c>
      <c r="I31" s="148"/>
      <c r="J31" s="71">
        <v>74.858585875899053</v>
      </c>
      <c r="K31" s="71">
        <v>1.4318028579329161</v>
      </c>
      <c r="L31" s="71">
        <v>0</v>
      </c>
      <c r="M31" s="71">
        <v>21.08350618673748</v>
      </c>
      <c r="N31" s="71">
        <v>19.778513021436591</v>
      </c>
      <c r="O31" s="71">
        <v>15.347733163469719</v>
      </c>
      <c r="P31" s="71">
        <v>13.295786315242481</v>
      </c>
      <c r="Q31" s="71">
        <v>0.75640091519878305</v>
      </c>
      <c r="R31" s="71">
        <v>35.5095208146574</v>
      </c>
      <c r="S31" s="71">
        <v>0</v>
      </c>
      <c r="T31" s="72"/>
      <c r="U31" s="71">
        <v>5673082</v>
      </c>
      <c r="V31" s="71">
        <v>493</v>
      </c>
      <c r="W31" s="71">
        <v>0</v>
      </c>
      <c r="X31" s="71">
        <v>3572</v>
      </c>
      <c r="Y31" s="71">
        <v>4768</v>
      </c>
      <c r="Z31" s="71">
        <v>7305</v>
      </c>
      <c r="AA31" s="71">
        <v>2644</v>
      </c>
      <c r="AB31" s="71">
        <v>12839</v>
      </c>
      <c r="AC31" s="71">
        <v>6279123.5</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1716</v>
      </c>
      <c r="B32" s="70">
        <v>54</v>
      </c>
      <c r="C32" s="70">
        <v>3</v>
      </c>
      <c r="D32" s="70">
        <v>4</v>
      </c>
      <c r="E32" s="70">
        <v>2006</v>
      </c>
      <c r="F32" s="70" t="s">
        <v>790</v>
      </c>
      <c r="G32" s="70" t="s">
        <v>1713</v>
      </c>
      <c r="H32" s="70" t="s">
        <v>1714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1717</v>
      </c>
      <c r="B33" s="70">
        <v>55</v>
      </c>
      <c r="C33" s="70">
        <v>4</v>
      </c>
      <c r="D33" s="70">
        <v>4</v>
      </c>
      <c r="E33" s="70">
        <v>2007</v>
      </c>
      <c r="F33" s="70" t="s">
        <v>791</v>
      </c>
      <c r="G33" s="70" t="s">
        <v>1713</v>
      </c>
      <c r="H33" s="70" t="s">
        <v>1714</v>
      </c>
      <c r="I33" s="148"/>
      <c r="J33" s="71">
        <v>72.066860844347275</v>
      </c>
      <c r="K33" s="71">
        <v>1.237042194493432</v>
      </c>
      <c r="L33" s="71">
        <v>0</v>
      </c>
      <c r="M33" s="71">
        <v>20.747940407432409</v>
      </c>
      <c r="N33" s="71">
        <v>20.795208853169601</v>
      </c>
      <c r="O33" s="71">
        <v>15.30342248788175</v>
      </c>
      <c r="P33" s="71">
        <v>13.65989127278732</v>
      </c>
      <c r="Q33" s="71">
        <v>0.81971937863869304</v>
      </c>
      <c r="R33" s="71">
        <v>37.612624299755879</v>
      </c>
      <c r="S33" s="71">
        <v>0</v>
      </c>
      <c r="T33" s="72"/>
      <c r="U33" s="71">
        <v>6444158</v>
      </c>
      <c r="V33" s="71">
        <v>462</v>
      </c>
      <c r="W33" s="71">
        <v>0</v>
      </c>
      <c r="X33" s="71">
        <v>4330</v>
      </c>
      <c r="Y33" s="71">
        <v>5063</v>
      </c>
      <c r="Z33" s="71">
        <v>7572</v>
      </c>
      <c r="AA33" s="71">
        <v>2675</v>
      </c>
      <c r="AB33" s="71">
        <v>13178</v>
      </c>
      <c r="AC33" s="71">
        <v>6841848.5</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1718</v>
      </c>
      <c r="B34" s="70">
        <v>56</v>
      </c>
      <c r="C34" s="70">
        <v>5</v>
      </c>
      <c r="D34" s="70">
        <v>4</v>
      </c>
      <c r="E34" s="70">
        <v>2008</v>
      </c>
      <c r="F34" s="70" t="s">
        <v>792</v>
      </c>
      <c r="G34" s="70" t="s">
        <v>1713</v>
      </c>
      <c r="H34" s="70" t="s">
        <v>1714</v>
      </c>
      <c r="I34" s="148"/>
      <c r="J34" s="71">
        <v>75.706763682356822</v>
      </c>
      <c r="K34" s="71">
        <v>0.93285882538581644</v>
      </c>
      <c r="L34" s="71">
        <v>0</v>
      </c>
      <c r="M34" s="71">
        <v>21.903082171502341</v>
      </c>
      <c r="N34" s="71">
        <v>18.652677586818989</v>
      </c>
      <c r="O34" s="71">
        <v>15.09105829955543</v>
      </c>
      <c r="P34" s="71">
        <v>13.557612214197521</v>
      </c>
      <c r="Q34" s="71">
        <v>0.82359009313094</v>
      </c>
      <c r="R34" s="71">
        <v>34.454973890484133</v>
      </c>
      <c r="S34" s="71">
        <v>0</v>
      </c>
      <c r="T34" s="72"/>
      <c r="U34" s="71">
        <v>7205274</v>
      </c>
      <c r="V34" s="71">
        <v>462</v>
      </c>
      <c r="W34" s="71">
        <v>0</v>
      </c>
      <c r="X34" s="71">
        <v>4330</v>
      </c>
      <c r="Y34" s="71">
        <v>5233</v>
      </c>
      <c r="Z34" s="71">
        <v>7729</v>
      </c>
      <c r="AA34" s="71">
        <v>2658</v>
      </c>
      <c r="AB34" s="71">
        <v>13458</v>
      </c>
      <c r="AC34" s="71">
        <v>6508070.5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1719</v>
      </c>
      <c r="B35" s="70">
        <v>57</v>
      </c>
      <c r="C35" s="70">
        <v>6</v>
      </c>
      <c r="D35" s="70">
        <v>4</v>
      </c>
      <c r="E35" s="70">
        <v>2009</v>
      </c>
      <c r="F35" s="70" t="s">
        <v>176</v>
      </c>
      <c r="G35" s="70" t="s">
        <v>1713</v>
      </c>
      <c r="H35" s="70" t="s">
        <v>1714</v>
      </c>
      <c r="I35" s="148"/>
      <c r="J35" s="71">
        <v>70.672257316001023</v>
      </c>
      <c r="K35" s="71">
        <v>1.0596954583054241</v>
      </c>
      <c r="L35" s="71">
        <v>0.31908976258197741</v>
      </c>
      <c r="M35" s="71">
        <v>26.26943542096398</v>
      </c>
      <c r="N35" s="71">
        <v>19.59369894846267</v>
      </c>
      <c r="O35" s="71">
        <v>15.674811388780499</v>
      </c>
      <c r="P35" s="71">
        <v>13.419802028501611</v>
      </c>
      <c r="Q35" s="71">
        <v>0.79255258685790198</v>
      </c>
      <c r="R35" s="71">
        <v>31.23848651875117</v>
      </c>
      <c r="S35" s="71">
        <v>0</v>
      </c>
      <c r="T35" s="72"/>
      <c r="U35" s="71">
        <v>5741923</v>
      </c>
      <c r="V35" s="71">
        <v>509</v>
      </c>
      <c r="W35" s="71">
        <v>6</v>
      </c>
      <c r="X35" s="71">
        <v>5441</v>
      </c>
      <c r="Y35" s="71">
        <v>5322</v>
      </c>
      <c r="Z35" s="71">
        <v>7924</v>
      </c>
      <c r="AA35" s="71">
        <v>2701</v>
      </c>
      <c r="AB35" s="71">
        <v>13595</v>
      </c>
      <c r="AC35" s="71">
        <v>5756430.5</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17.954000000000001</v>
      </c>
      <c r="BK35" s="71">
        <v>254.77600000000001</v>
      </c>
      <c r="BL35" s="71">
        <v>7</v>
      </c>
      <c r="BM35" s="71">
        <v>0</v>
      </c>
      <c r="BN35" s="72"/>
      <c r="BO35" s="71">
        <v>0</v>
      </c>
      <c r="BP35" s="71">
        <v>0</v>
      </c>
      <c r="BQ35" s="71">
        <v>3</v>
      </c>
      <c r="BR35" s="71">
        <v>2</v>
      </c>
      <c r="BS35" s="71">
        <v>1</v>
      </c>
      <c r="BT35" s="71">
        <v>0</v>
      </c>
      <c r="BU35"/>
      <c r="BV35" s="70">
        <v>276.29199999999997</v>
      </c>
      <c r="BW35" s="70">
        <v>0</v>
      </c>
      <c r="BX35" s="70">
        <v>0</v>
      </c>
      <c r="BY35" s="70">
        <v>0</v>
      </c>
      <c r="BZ35" s="70">
        <v>3.4380000000000002</v>
      </c>
      <c r="CA35" s="70">
        <v>0</v>
      </c>
      <c r="CB35" s="70">
        <v>0</v>
      </c>
      <c r="CC35" s="70">
        <v>0</v>
      </c>
      <c r="CD35" s="70">
        <v>0</v>
      </c>
    </row>
    <row r="36" spans="1:82">
      <c r="A36" s="70" t="s">
        <v>1720</v>
      </c>
      <c r="B36" s="70">
        <v>58</v>
      </c>
      <c r="C36" s="70">
        <v>7</v>
      </c>
      <c r="D36" s="70">
        <v>4</v>
      </c>
      <c r="E36" s="70">
        <v>2010</v>
      </c>
      <c r="F36" s="70" t="s">
        <v>177</v>
      </c>
      <c r="G36" s="70" t="s">
        <v>1713</v>
      </c>
      <c r="H36" s="70" t="s">
        <v>1714</v>
      </c>
      <c r="I36" s="148"/>
      <c r="J36" s="71">
        <v>69.241789793988119</v>
      </c>
      <c r="K36" s="71">
        <v>1.1079587538987921</v>
      </c>
      <c r="L36" s="71">
        <v>0.29620455743596358</v>
      </c>
      <c r="M36" s="71">
        <v>27.116452793474629</v>
      </c>
      <c r="N36" s="71">
        <v>22.77654805053956</v>
      </c>
      <c r="O36" s="71">
        <v>15.844496874226101</v>
      </c>
      <c r="P36" s="71">
        <v>13.99793102812707</v>
      </c>
      <c r="Q36" s="71">
        <v>0.83732669182489705</v>
      </c>
      <c r="R36" s="71">
        <v>33.872313328436668</v>
      </c>
      <c r="S36" s="71">
        <v>0</v>
      </c>
      <c r="T36" s="72"/>
      <c r="U36" s="71">
        <v>5643981</v>
      </c>
      <c r="V36" s="71">
        <v>509</v>
      </c>
      <c r="W36" s="71">
        <v>6</v>
      </c>
      <c r="X36" s="71">
        <v>5441</v>
      </c>
      <c r="Y36" s="71">
        <v>5446</v>
      </c>
      <c r="Z36" s="71">
        <v>8047</v>
      </c>
      <c r="AA36" s="71">
        <v>2747</v>
      </c>
      <c r="AB36" s="71">
        <v>13763</v>
      </c>
      <c r="AC36" s="71">
        <v>5915073.5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19.216000000000001</v>
      </c>
      <c r="BK36" s="71">
        <v>261.03399999999999</v>
      </c>
      <c r="BL36" s="71">
        <v>7.4740000000000002</v>
      </c>
      <c r="BM36" s="71">
        <v>0</v>
      </c>
      <c r="BN36" s="72"/>
      <c r="BO36" s="71">
        <v>0</v>
      </c>
      <c r="BP36" s="71">
        <v>0</v>
      </c>
      <c r="BQ36" s="71">
        <v>3</v>
      </c>
      <c r="BR36" s="71">
        <v>2</v>
      </c>
      <c r="BS36" s="71">
        <v>1</v>
      </c>
      <c r="BT36" s="71">
        <v>0</v>
      </c>
      <c r="BU36"/>
      <c r="BV36" s="70">
        <v>281.13400000000001</v>
      </c>
      <c r="BW36" s="70">
        <v>0</v>
      </c>
      <c r="BX36" s="70">
        <v>0</v>
      </c>
      <c r="BY36" s="70">
        <v>0</v>
      </c>
      <c r="BZ36" s="70">
        <v>3.3180000000000001</v>
      </c>
      <c r="CA36" s="70">
        <v>0</v>
      </c>
      <c r="CB36" s="70">
        <v>0</v>
      </c>
      <c r="CC36" s="70">
        <v>3.2719999999999998</v>
      </c>
      <c r="CD36" s="70">
        <v>0</v>
      </c>
    </row>
    <row r="37" spans="1:82">
      <c r="A37" s="70" t="s">
        <v>1721</v>
      </c>
      <c r="B37" s="70">
        <v>59</v>
      </c>
      <c r="C37" s="70">
        <v>8</v>
      </c>
      <c r="D37" s="70">
        <v>4</v>
      </c>
      <c r="E37" s="70">
        <v>2011</v>
      </c>
      <c r="F37" s="70" t="s">
        <v>178</v>
      </c>
      <c r="G37" s="70" t="s">
        <v>1713</v>
      </c>
      <c r="H37" s="70" t="s">
        <v>1714</v>
      </c>
      <c r="I37" s="148"/>
      <c r="J37" s="71">
        <v>74.554597259644524</v>
      </c>
      <c r="K37" s="71">
        <v>1.5294775024706739</v>
      </c>
      <c r="L37" s="71">
        <v>0.29459751389171562</v>
      </c>
      <c r="M37" s="71">
        <v>31.58105118262722</v>
      </c>
      <c r="N37" s="71">
        <v>23.950775509135681</v>
      </c>
      <c r="O37" s="71">
        <v>15.842914581914046</v>
      </c>
      <c r="P37" s="71">
        <v>13.949702363966599</v>
      </c>
      <c r="Q37" s="71">
        <v>0.978899556119049</v>
      </c>
      <c r="R37" s="71">
        <v>35.513188652234192</v>
      </c>
      <c r="S37" s="71">
        <v>0</v>
      </c>
      <c r="T37" s="72"/>
      <c r="U37" s="71">
        <v>5636009</v>
      </c>
      <c r="V37" s="71">
        <v>509</v>
      </c>
      <c r="W37" s="71">
        <v>6</v>
      </c>
      <c r="X37" s="71">
        <v>5441</v>
      </c>
      <c r="Y37" s="71">
        <v>5554</v>
      </c>
      <c r="Z37" s="71">
        <v>8221</v>
      </c>
      <c r="AA37" s="71">
        <v>2819</v>
      </c>
      <c r="AB37" s="71">
        <v>13949</v>
      </c>
      <c r="AC37" s="71">
        <v>6191360.5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17.905000000000001</v>
      </c>
      <c r="BK37" s="71">
        <v>283.851</v>
      </c>
      <c r="BL37" s="71">
        <v>7.6280000000000001</v>
      </c>
      <c r="BM37" s="71">
        <v>0</v>
      </c>
      <c r="BN37" s="72"/>
      <c r="BO37" s="71">
        <v>0</v>
      </c>
      <c r="BP37" s="71">
        <v>0</v>
      </c>
      <c r="BQ37" s="71">
        <v>3</v>
      </c>
      <c r="BR37" s="71">
        <v>2</v>
      </c>
      <c r="BS37" s="71">
        <v>1</v>
      </c>
      <c r="BT37" s="71">
        <v>0</v>
      </c>
      <c r="BU37"/>
      <c r="BV37" s="70">
        <v>305.59500000000003</v>
      </c>
      <c r="BW37" s="70">
        <v>0</v>
      </c>
      <c r="BX37" s="70">
        <v>0</v>
      </c>
      <c r="BY37" s="70">
        <v>0</v>
      </c>
      <c r="BZ37" s="70">
        <v>3.7890000000000001</v>
      </c>
      <c r="CA37" s="70">
        <v>0</v>
      </c>
      <c r="CB37" s="70">
        <v>0</v>
      </c>
      <c r="CC37" s="70">
        <v>0</v>
      </c>
      <c r="CD37" s="70">
        <v>0</v>
      </c>
    </row>
    <row r="38" spans="1:82">
      <c r="A38" s="70" t="s">
        <v>1722</v>
      </c>
      <c r="B38" s="70">
        <v>60</v>
      </c>
      <c r="C38" s="70">
        <v>9</v>
      </c>
      <c r="D38" s="70">
        <v>4</v>
      </c>
      <c r="E38" s="70">
        <v>2012</v>
      </c>
      <c r="F38" s="70" t="s">
        <v>179</v>
      </c>
      <c r="G38" s="70" t="s">
        <v>1713</v>
      </c>
      <c r="H38" s="70" t="s">
        <v>1714</v>
      </c>
      <c r="I38" s="148"/>
      <c r="J38" s="71">
        <v>76.138032651463234</v>
      </c>
      <c r="K38" s="71">
        <v>1.428169219304674</v>
      </c>
      <c r="L38" s="71">
        <v>0.29893757125556969</v>
      </c>
      <c r="M38" s="71">
        <v>29.822557757148271</v>
      </c>
      <c r="N38" s="71">
        <v>23.888570892635549</v>
      </c>
      <c r="O38" s="71">
        <v>16.154171725219161</v>
      </c>
      <c r="P38" s="71">
        <v>14.442128052277885</v>
      </c>
      <c r="Q38" s="71">
        <v>1.10953094584499</v>
      </c>
      <c r="R38" s="71">
        <v>40.170152692950538</v>
      </c>
      <c r="S38" s="71">
        <v>0</v>
      </c>
      <c r="T38" s="72"/>
      <c r="U38" s="71">
        <v>6053432</v>
      </c>
      <c r="V38" s="71">
        <v>509</v>
      </c>
      <c r="W38" s="71">
        <v>6</v>
      </c>
      <c r="X38" s="71">
        <v>5441</v>
      </c>
      <c r="Y38" s="71">
        <v>5900</v>
      </c>
      <c r="Z38" s="71">
        <v>8449</v>
      </c>
      <c r="AA38" s="71">
        <v>2902</v>
      </c>
      <c r="AB38" s="71">
        <v>14552</v>
      </c>
      <c r="AC38" s="71">
        <v>6821864.5</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17.8</v>
      </c>
      <c r="BK38" s="71">
        <v>280.322</v>
      </c>
      <c r="BL38" s="71">
        <v>8.6240000000000006</v>
      </c>
      <c r="BM38" s="71">
        <v>0</v>
      </c>
      <c r="BN38" s="72"/>
      <c r="BO38" s="71">
        <v>0</v>
      </c>
      <c r="BP38" s="71">
        <v>0</v>
      </c>
      <c r="BQ38" s="71">
        <v>3</v>
      </c>
      <c r="BR38" s="71">
        <v>2</v>
      </c>
      <c r="BS38" s="71">
        <v>1</v>
      </c>
      <c r="BT38" s="71">
        <v>0</v>
      </c>
      <c r="BU38"/>
      <c r="BV38" s="70">
        <v>306.74599999999998</v>
      </c>
      <c r="BW38" s="70">
        <v>0</v>
      </c>
      <c r="BX38" s="70">
        <v>0</v>
      </c>
      <c r="BY38" s="70">
        <v>0</v>
      </c>
      <c r="BZ38" s="70">
        <v>0</v>
      </c>
      <c r="CA38" s="70">
        <v>0</v>
      </c>
      <c r="CB38" s="70">
        <v>0</v>
      </c>
      <c r="CC38" s="70">
        <v>0</v>
      </c>
      <c r="CD38" s="70">
        <v>0</v>
      </c>
    </row>
    <row r="39" spans="1:82">
      <c r="A39" s="70" t="s">
        <v>1723</v>
      </c>
      <c r="B39" s="70">
        <v>61</v>
      </c>
      <c r="C39" s="70">
        <v>10</v>
      </c>
      <c r="D39" s="70">
        <v>4</v>
      </c>
      <c r="E39" s="70">
        <v>2013</v>
      </c>
      <c r="F39" s="70" t="s">
        <v>180</v>
      </c>
      <c r="G39" s="70" t="s">
        <v>1713</v>
      </c>
      <c r="H39" s="70" t="s">
        <v>1714</v>
      </c>
      <c r="I39" s="148"/>
      <c r="J39" s="71">
        <v>74.752233688872394</v>
      </c>
      <c r="K39" s="71">
        <v>1.24969822300246</v>
      </c>
      <c r="L39" s="71">
        <v>0.28357345892256458</v>
      </c>
      <c r="M39" s="71">
        <v>30.028677961228631</v>
      </c>
      <c r="N39" s="71">
        <v>24.866493018489649</v>
      </c>
      <c r="O39" s="71">
        <v>15.853586340395454</v>
      </c>
      <c r="P39" s="71">
        <v>14.616434829590331</v>
      </c>
      <c r="Q39" s="71">
        <v>1.13371332350351</v>
      </c>
      <c r="R39" s="71">
        <v>39.827166698913892</v>
      </c>
      <c r="S39" s="71">
        <v>0</v>
      </c>
      <c r="T39" s="72"/>
      <c r="U39" s="71">
        <v>5964174</v>
      </c>
      <c r="V39" s="71">
        <v>509</v>
      </c>
      <c r="W39" s="71">
        <v>6</v>
      </c>
      <c r="X39" s="71">
        <v>5441</v>
      </c>
      <c r="Y39" s="71">
        <v>5998</v>
      </c>
      <c r="Z39" s="71">
        <v>8662</v>
      </c>
      <c r="AA39" s="71">
        <v>2926</v>
      </c>
      <c r="AB39" s="71">
        <v>14656</v>
      </c>
      <c r="AC39" s="71">
        <v>6602221.5</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21.568000000000001</v>
      </c>
      <c r="BK39" s="71">
        <v>239.18199999999999</v>
      </c>
      <c r="BL39" s="71">
        <v>8.484</v>
      </c>
      <c r="BM39" s="71">
        <v>0</v>
      </c>
      <c r="BN39" s="72"/>
      <c r="BO39" s="71">
        <v>0</v>
      </c>
      <c r="BP39" s="71">
        <v>0</v>
      </c>
      <c r="BQ39" s="71">
        <v>3</v>
      </c>
      <c r="BR39" s="71">
        <v>2</v>
      </c>
      <c r="BS39" s="71">
        <v>1</v>
      </c>
      <c r="BT39" s="71">
        <v>0</v>
      </c>
      <c r="BU39"/>
      <c r="BV39" s="70">
        <v>265.07400000000001</v>
      </c>
      <c r="BW39" s="70">
        <v>0</v>
      </c>
      <c r="BX39" s="70">
        <v>0</v>
      </c>
      <c r="BY39" s="70">
        <v>0</v>
      </c>
      <c r="BZ39" s="70">
        <v>4.16</v>
      </c>
      <c r="CA39" s="70">
        <v>0</v>
      </c>
      <c r="CB39" s="70">
        <v>0</v>
      </c>
      <c r="CC39" s="70">
        <v>0</v>
      </c>
      <c r="CD39" s="70">
        <v>0</v>
      </c>
    </row>
    <row r="40" spans="1:82">
      <c r="A40" s="70" t="s">
        <v>1724</v>
      </c>
      <c r="B40" s="70">
        <v>62</v>
      </c>
      <c r="C40" s="70">
        <v>11</v>
      </c>
      <c r="D40" s="70">
        <v>4</v>
      </c>
      <c r="E40" s="70">
        <v>2014</v>
      </c>
      <c r="F40" s="70" t="s">
        <v>181</v>
      </c>
      <c r="G40" s="70" t="s">
        <v>1713</v>
      </c>
      <c r="H40" s="70" t="s">
        <v>1714</v>
      </c>
      <c r="I40" s="148"/>
      <c r="J40" s="71">
        <v>78.12428266204185</v>
      </c>
      <c r="K40" s="71">
        <v>1.485400662606813</v>
      </c>
      <c r="L40" s="71">
        <v>0.5024584888883542</v>
      </c>
      <c r="M40" s="71">
        <v>30.893587478138191</v>
      </c>
      <c r="N40" s="71">
        <v>22.62536415594888</v>
      </c>
      <c r="O40" s="71">
        <v>15.40522106156641</v>
      </c>
      <c r="P40" s="71">
        <v>14.767728761359397</v>
      </c>
      <c r="Q40" s="71">
        <v>1.0950037126721399</v>
      </c>
      <c r="R40" s="71">
        <v>40.414269621517981</v>
      </c>
      <c r="S40" s="71">
        <v>0</v>
      </c>
      <c r="T40" s="72"/>
      <c r="U40" s="71">
        <v>6522292</v>
      </c>
      <c r="V40" s="71">
        <v>511</v>
      </c>
      <c r="W40" s="71">
        <v>11</v>
      </c>
      <c r="X40" s="71">
        <v>5484</v>
      </c>
      <c r="Y40" s="71">
        <v>6100</v>
      </c>
      <c r="Z40" s="71">
        <v>8865</v>
      </c>
      <c r="AA40" s="71">
        <v>2941</v>
      </c>
      <c r="AB40" s="71">
        <v>14754</v>
      </c>
      <c r="AC40" s="71">
        <v>6720612.5</v>
      </c>
      <c r="AD40" s="71">
        <v>0</v>
      </c>
      <c r="AE40" s="72"/>
      <c r="AF40" s="71"/>
      <c r="AG40" s="71"/>
      <c r="AH40" s="71"/>
      <c r="AI40" s="71"/>
      <c r="AJ40" s="71"/>
      <c r="AK40" s="71"/>
      <c r="AL40" s="71"/>
      <c r="AM40" s="71"/>
      <c r="AN40" s="71"/>
      <c r="AO40" s="71"/>
      <c r="AP40" s="71"/>
      <c r="AQ40" s="72"/>
      <c r="AR40" s="71">
        <v>250</v>
      </c>
      <c r="AS40" s="71">
        <v>90</v>
      </c>
      <c r="AT40" s="71">
        <v>0</v>
      </c>
      <c r="AU40" s="71">
        <v>0</v>
      </c>
      <c r="AV40" s="71">
        <v>0</v>
      </c>
      <c r="AW40" s="71">
        <v>0</v>
      </c>
      <c r="AX40" s="71"/>
      <c r="AY40" s="72"/>
      <c r="AZ40" s="71">
        <v>1072.4000000000001</v>
      </c>
      <c r="BA40" s="71">
        <v>4825</v>
      </c>
      <c r="BB40" s="71">
        <v>0</v>
      </c>
      <c r="BC40" s="71">
        <v>0</v>
      </c>
      <c r="BD40" s="71">
        <v>0</v>
      </c>
      <c r="BE40" s="71">
        <v>0</v>
      </c>
      <c r="BF40" s="71"/>
      <c r="BG40" s="72"/>
      <c r="BH40" s="71">
        <v>0</v>
      </c>
      <c r="BI40" s="71">
        <v>0</v>
      </c>
      <c r="BJ40" s="71">
        <v>20.428999999999998</v>
      </c>
      <c r="BK40" s="71">
        <v>273.90899999999999</v>
      </c>
      <c r="BL40" s="71">
        <v>8.1379999999999999</v>
      </c>
      <c r="BM40" s="71">
        <v>0</v>
      </c>
      <c r="BN40" s="72"/>
      <c r="BO40" s="71">
        <v>0</v>
      </c>
      <c r="BP40" s="71">
        <v>0</v>
      </c>
      <c r="BQ40" s="71">
        <v>3</v>
      </c>
      <c r="BR40" s="71">
        <v>2</v>
      </c>
      <c r="BS40" s="71">
        <v>1</v>
      </c>
      <c r="BT40" s="71">
        <v>0</v>
      </c>
      <c r="BU40"/>
      <c r="BV40" s="70">
        <v>298.577</v>
      </c>
      <c r="BW40" s="70">
        <v>0</v>
      </c>
      <c r="BX40" s="70">
        <v>0</v>
      </c>
      <c r="BY40" s="70">
        <v>0</v>
      </c>
      <c r="BZ40" s="70">
        <v>3.899</v>
      </c>
      <c r="CA40" s="70">
        <v>0</v>
      </c>
      <c r="CB40" s="70">
        <v>0</v>
      </c>
      <c r="CC40" s="70">
        <v>0</v>
      </c>
      <c r="CD40" s="70">
        <v>0</v>
      </c>
    </row>
    <row r="41" spans="1:82">
      <c r="A41" s="70" t="s">
        <v>1725</v>
      </c>
      <c r="B41" s="70">
        <v>63</v>
      </c>
      <c r="C41" s="70">
        <v>12</v>
      </c>
      <c r="D41" s="70">
        <v>4</v>
      </c>
      <c r="E41" s="70">
        <v>2015</v>
      </c>
      <c r="F41" s="70" t="s">
        <v>182</v>
      </c>
      <c r="G41" s="70" t="s">
        <v>1713</v>
      </c>
      <c r="H41" s="70" t="s">
        <v>1714</v>
      </c>
      <c r="I41" s="148"/>
      <c r="J41" s="71">
        <v>74.876382976727129</v>
      </c>
      <c r="K41" s="71">
        <v>1.4055234498691751</v>
      </c>
      <c r="L41" s="71">
        <v>0.93026658624139813</v>
      </c>
      <c r="M41" s="71">
        <v>25.251816606776892</v>
      </c>
      <c r="N41" s="71">
        <v>21.56345792366557</v>
      </c>
      <c r="O41" s="71">
        <v>15.537208990420568</v>
      </c>
      <c r="P41" s="71">
        <v>14.945230904716157</v>
      </c>
      <c r="Q41" s="71">
        <v>1.0841439457862601</v>
      </c>
      <c r="R41" s="71">
        <v>41.071091845762915</v>
      </c>
      <c r="S41" s="71">
        <v>0</v>
      </c>
      <c r="T41" s="72"/>
      <c r="U41" s="71">
        <v>6515399</v>
      </c>
      <c r="V41" s="71">
        <v>511</v>
      </c>
      <c r="W41" s="71">
        <v>11</v>
      </c>
      <c r="X41" s="71">
        <v>5484</v>
      </c>
      <c r="Y41" s="71">
        <v>6205</v>
      </c>
      <c r="Z41" s="71">
        <v>9027</v>
      </c>
      <c r="AA41" s="71">
        <v>2974</v>
      </c>
      <c r="AB41" s="71">
        <v>14922</v>
      </c>
      <c r="AC41" s="71">
        <v>7020433</v>
      </c>
      <c r="AD41" s="71">
        <v>0</v>
      </c>
      <c r="AE41" s="72"/>
      <c r="AF41" s="71">
        <v>51024511.193317778</v>
      </c>
      <c r="AG41" s="71">
        <v>1047228.2520192791</v>
      </c>
      <c r="AH41" s="71">
        <v>149856.97161985969</v>
      </c>
      <c r="AI41" s="71">
        <v>36245373.220317438</v>
      </c>
      <c r="AJ41" s="71">
        <v>31855606.796953321</v>
      </c>
      <c r="AK41" s="71">
        <v>0</v>
      </c>
      <c r="AL41" s="71">
        <v>0</v>
      </c>
      <c r="AM41" s="71">
        <v>2044997.504564259</v>
      </c>
      <c r="AN41" s="71">
        <v>0</v>
      </c>
      <c r="AO41" s="71">
        <v>0</v>
      </c>
      <c r="AP41" s="71">
        <v>122367573.93879193</v>
      </c>
      <c r="AQ41" s="72"/>
      <c r="AR41" s="71">
        <v>288</v>
      </c>
      <c r="AS41" s="71">
        <v>132</v>
      </c>
      <c r="AT41" s="71">
        <v>0</v>
      </c>
      <c r="AU41" s="71">
        <v>0</v>
      </c>
      <c r="AV41" s="71">
        <v>0</v>
      </c>
      <c r="AW41" s="71">
        <v>0</v>
      </c>
      <c r="AX41" s="71"/>
      <c r="AY41" s="72"/>
      <c r="AZ41" s="71">
        <v>1237</v>
      </c>
      <c r="BA41" s="71">
        <v>5638.2</v>
      </c>
      <c r="BB41" s="71">
        <v>0</v>
      </c>
      <c r="BC41" s="71">
        <v>0</v>
      </c>
      <c r="BD41" s="71">
        <v>0</v>
      </c>
      <c r="BE41" s="71">
        <v>0</v>
      </c>
      <c r="BF41" s="71"/>
      <c r="BG41" s="72"/>
      <c r="BH41" s="71">
        <v>0</v>
      </c>
      <c r="BI41" s="71">
        <v>0</v>
      </c>
      <c r="BJ41" s="71">
        <v>11.627000000000001</v>
      </c>
      <c r="BK41" s="71">
        <v>262.97399999999999</v>
      </c>
      <c r="BL41" s="71">
        <v>8.2010000000000005</v>
      </c>
      <c r="BM41" s="71">
        <v>0</v>
      </c>
      <c r="BN41" s="72"/>
      <c r="BO41" s="71">
        <v>0</v>
      </c>
      <c r="BP41" s="71">
        <v>0</v>
      </c>
      <c r="BQ41" s="71">
        <v>2</v>
      </c>
      <c r="BR41" s="71">
        <v>2</v>
      </c>
      <c r="BS41" s="71">
        <v>1</v>
      </c>
      <c r="BT41" s="71">
        <v>0</v>
      </c>
      <c r="BU41"/>
      <c r="BV41" s="70">
        <v>279.02499999999998</v>
      </c>
      <c r="BW41" s="70">
        <v>0</v>
      </c>
      <c r="BX41" s="70">
        <v>0</v>
      </c>
      <c r="BY41" s="70">
        <v>0</v>
      </c>
      <c r="BZ41" s="70">
        <v>3.7770000000000001</v>
      </c>
      <c r="CA41" s="70">
        <v>0</v>
      </c>
      <c r="CB41" s="70">
        <v>0</v>
      </c>
      <c r="CC41" s="70">
        <v>0</v>
      </c>
      <c r="CD41" s="70">
        <v>0</v>
      </c>
    </row>
    <row r="42" spans="1:82">
      <c r="A42" s="70" t="s">
        <v>1726</v>
      </c>
      <c r="B42" s="70">
        <v>64</v>
      </c>
      <c r="C42" s="70">
        <v>13</v>
      </c>
      <c r="D42" s="70">
        <v>4</v>
      </c>
      <c r="E42" s="70">
        <v>2016</v>
      </c>
      <c r="F42" s="70" t="s">
        <v>155</v>
      </c>
      <c r="G42" s="70" t="s">
        <v>1713</v>
      </c>
      <c r="H42" s="70" t="s">
        <v>1714</v>
      </c>
      <c r="I42" s="148"/>
      <c r="J42" s="71">
        <v>79.950441990355358</v>
      </c>
      <c r="K42" s="71">
        <v>1.315587812211005</v>
      </c>
      <c r="L42" s="71">
        <v>0.54592896721002482</v>
      </c>
      <c r="M42" s="71">
        <v>24.466062561060269</v>
      </c>
      <c r="N42" s="71">
        <v>22.200538221946363</v>
      </c>
      <c r="O42" s="71">
        <v>15.627381024976337</v>
      </c>
      <c r="P42" s="71">
        <v>15.139777546533198</v>
      </c>
      <c r="Q42" s="71">
        <v>1.0578558811290111</v>
      </c>
      <c r="R42" s="71">
        <v>41.473561124923783</v>
      </c>
      <c r="S42" s="71">
        <v>0</v>
      </c>
      <c r="T42" s="72"/>
      <c r="U42" s="71">
        <v>6378884</v>
      </c>
      <c r="V42" s="71">
        <v>511</v>
      </c>
      <c r="W42" s="71">
        <v>11</v>
      </c>
      <c r="X42" s="71">
        <v>5484</v>
      </c>
      <c r="Y42" s="71">
        <v>6290</v>
      </c>
      <c r="Z42" s="71">
        <v>9191</v>
      </c>
      <c r="AA42" s="71">
        <v>3116</v>
      </c>
      <c r="AB42" s="71">
        <v>14977</v>
      </c>
      <c r="AC42" s="71">
        <v>7083275.9959655534</v>
      </c>
      <c r="AD42" s="71">
        <v>0</v>
      </c>
      <c r="AE42" s="72"/>
      <c r="AF42" s="71">
        <v>55634948.705393247</v>
      </c>
      <c r="AG42" s="71">
        <v>963835.07810935739</v>
      </c>
      <c r="AH42" s="71">
        <v>70848.803997561539</v>
      </c>
      <c r="AI42" s="71">
        <v>37277530.069091707</v>
      </c>
      <c r="AJ42" s="71">
        <v>32782977.696796011</v>
      </c>
      <c r="AK42" s="71">
        <v>0</v>
      </c>
      <c r="AL42" s="71">
        <v>0</v>
      </c>
      <c r="AM42" s="71">
        <v>2054129.6421685349</v>
      </c>
      <c r="AN42" s="71">
        <v>0</v>
      </c>
      <c r="AO42" s="71">
        <v>0</v>
      </c>
      <c r="AP42" s="71">
        <v>128784269.99555643</v>
      </c>
      <c r="AQ42" s="72"/>
      <c r="AR42" s="71">
        <v>324</v>
      </c>
      <c r="AS42" s="71">
        <v>152</v>
      </c>
      <c r="AT42" s="71">
        <v>0</v>
      </c>
      <c r="AU42" s="71">
        <v>0</v>
      </c>
      <c r="AV42" s="71">
        <v>0</v>
      </c>
      <c r="AW42" s="71">
        <v>0</v>
      </c>
      <c r="AX42" s="71"/>
      <c r="AY42" s="72"/>
      <c r="AZ42" s="71">
        <v>1426.3</v>
      </c>
      <c r="BA42" s="71">
        <v>6081.6</v>
      </c>
      <c r="BB42" s="71">
        <v>0</v>
      </c>
      <c r="BC42" s="71">
        <v>0</v>
      </c>
      <c r="BD42" s="71">
        <v>0</v>
      </c>
      <c r="BE42" s="71">
        <v>0</v>
      </c>
      <c r="BF42" s="71"/>
      <c r="BG42" s="72"/>
      <c r="BH42" s="71">
        <v>0</v>
      </c>
      <c r="BI42" s="71">
        <v>0</v>
      </c>
      <c r="BJ42" s="71">
        <v>19.218</v>
      </c>
      <c r="BK42" s="71">
        <v>258.32299999999998</v>
      </c>
      <c r="BL42" s="71">
        <v>8.5190000000000001</v>
      </c>
      <c r="BM42" s="71">
        <v>0</v>
      </c>
      <c r="BN42" s="72"/>
      <c r="BO42" s="71">
        <v>0</v>
      </c>
      <c r="BP42" s="71">
        <v>0</v>
      </c>
      <c r="BQ42" s="71">
        <v>3</v>
      </c>
      <c r="BR42" s="71">
        <v>2</v>
      </c>
      <c r="BS42" s="71">
        <v>1</v>
      </c>
      <c r="BT42" s="71">
        <v>0</v>
      </c>
      <c r="BU42"/>
      <c r="BV42" s="70">
        <v>282.49099999999999</v>
      </c>
      <c r="BW42" s="70">
        <v>0</v>
      </c>
      <c r="BX42" s="70">
        <v>0</v>
      </c>
      <c r="BY42" s="70">
        <v>0</v>
      </c>
      <c r="BZ42" s="70">
        <v>3.569</v>
      </c>
      <c r="CA42" s="70">
        <v>0</v>
      </c>
      <c r="CB42" s="70">
        <v>0</v>
      </c>
      <c r="CC42" s="70">
        <v>0</v>
      </c>
      <c r="CD42" s="70">
        <v>0</v>
      </c>
    </row>
    <row r="43" spans="1:82">
      <c r="A43" s="70" t="s">
        <v>1727</v>
      </c>
      <c r="B43" s="70">
        <v>65</v>
      </c>
      <c r="C43" s="70">
        <v>14</v>
      </c>
      <c r="D43" s="70">
        <v>4</v>
      </c>
      <c r="E43" s="70">
        <v>2017</v>
      </c>
      <c r="F43" s="70" t="s">
        <v>156</v>
      </c>
      <c r="G43" s="70" t="s">
        <v>1713</v>
      </c>
      <c r="H43" s="70" t="s">
        <v>1714</v>
      </c>
      <c r="I43" s="148"/>
      <c r="J43" s="71">
        <v>81.00996041111074</v>
      </c>
      <c r="K43" s="71">
        <v>1.3281878329317158</v>
      </c>
      <c r="L43" s="71">
        <v>0.5334764315103665</v>
      </c>
      <c r="M43" s="71">
        <v>23.114964015281327</v>
      </c>
      <c r="N43" s="71">
        <v>21.989073469550654</v>
      </c>
      <c r="O43" s="71">
        <v>15.663402579287604</v>
      </c>
      <c r="P43" s="71">
        <v>15.174226940966172</v>
      </c>
      <c r="Q43" s="71">
        <v>1.026453623761</v>
      </c>
      <c r="R43" s="71">
        <v>39.451681548195566</v>
      </c>
      <c r="S43" s="71">
        <v>0</v>
      </c>
      <c r="T43" s="72"/>
      <c r="U43" s="71">
        <v>6907000.9999999991</v>
      </c>
      <c r="V43" s="71">
        <v>511</v>
      </c>
      <c r="W43" s="71">
        <v>11</v>
      </c>
      <c r="X43" s="71">
        <v>5484</v>
      </c>
      <c r="Y43" s="71">
        <v>6427</v>
      </c>
      <c r="Z43" s="71">
        <v>9365</v>
      </c>
      <c r="AA43" s="71">
        <v>3143</v>
      </c>
      <c r="AB43" s="71">
        <v>15028</v>
      </c>
      <c r="AC43" s="71">
        <v>6871653.9999999981</v>
      </c>
      <c r="AD43" s="71">
        <v>0</v>
      </c>
      <c r="AE43" s="72"/>
      <c r="AF43" s="71">
        <v>61493185.83417467</v>
      </c>
      <c r="AG43" s="71">
        <v>1015270.107630275</v>
      </c>
      <c r="AH43" s="71">
        <v>86729.819385537354</v>
      </c>
      <c r="AI43" s="71">
        <v>36649534.1349044</v>
      </c>
      <c r="AJ43" s="71">
        <v>31561213.783611491</v>
      </c>
      <c r="AK43" s="71">
        <v>0</v>
      </c>
      <c r="AL43" s="71">
        <v>0</v>
      </c>
      <c r="AM43" s="71">
        <v>2064349.5053323479</v>
      </c>
      <c r="AN43" s="71">
        <v>0</v>
      </c>
      <c r="AO43" s="71">
        <v>0</v>
      </c>
      <c r="AP43" s="71">
        <v>132870283.18503873</v>
      </c>
      <c r="AQ43" s="72"/>
      <c r="AR43" s="71">
        <v>356</v>
      </c>
      <c r="AS43" s="71">
        <v>174</v>
      </c>
      <c r="AT43" s="71">
        <v>1</v>
      </c>
      <c r="AU43" s="71">
        <v>0</v>
      </c>
      <c r="AV43" s="71">
        <v>0</v>
      </c>
      <c r="AW43" s="71">
        <v>0</v>
      </c>
      <c r="AX43" s="71"/>
      <c r="AY43" s="72"/>
      <c r="AZ43" s="71">
        <v>1595.7</v>
      </c>
      <c r="BA43" s="71">
        <v>6599</v>
      </c>
      <c r="BB43" s="71">
        <v>19.8</v>
      </c>
      <c r="BC43" s="71">
        <v>0</v>
      </c>
      <c r="BD43" s="71">
        <v>0</v>
      </c>
      <c r="BE43" s="71">
        <v>0</v>
      </c>
      <c r="BF43" s="71"/>
      <c r="BG43" s="72"/>
      <c r="BH43" s="71">
        <v>0</v>
      </c>
      <c r="BI43" s="71">
        <v>0</v>
      </c>
      <c r="BJ43" s="71">
        <v>17.774000000000001</v>
      </c>
      <c r="BK43" s="71">
        <v>267.214</v>
      </c>
      <c r="BL43" s="71">
        <v>8.5850000000000009</v>
      </c>
      <c r="BM43" s="71">
        <v>0</v>
      </c>
      <c r="BN43" s="72"/>
      <c r="BO43" s="71">
        <v>0</v>
      </c>
      <c r="BP43" s="71">
        <v>0</v>
      </c>
      <c r="BQ43" s="71">
        <v>3</v>
      </c>
      <c r="BR43" s="71">
        <v>2</v>
      </c>
      <c r="BS43" s="71">
        <v>1</v>
      </c>
      <c r="BT43" s="71">
        <v>0</v>
      </c>
      <c r="BU43"/>
      <c r="BV43" s="70">
        <v>289.94600000000003</v>
      </c>
      <c r="BW43" s="70">
        <v>0</v>
      </c>
      <c r="BX43" s="70">
        <v>0</v>
      </c>
      <c r="BY43" s="70">
        <v>0</v>
      </c>
      <c r="BZ43" s="70">
        <v>3.6269999999999998</v>
      </c>
      <c r="CA43" s="70">
        <v>0</v>
      </c>
      <c r="CB43" s="70">
        <v>0</v>
      </c>
      <c r="CC43" s="70">
        <v>0</v>
      </c>
      <c r="CD43" s="70">
        <v>0</v>
      </c>
    </row>
    <row r="44" spans="1:82">
      <c r="A44" s="70" t="s">
        <v>1728</v>
      </c>
      <c r="B44" s="70">
        <v>66</v>
      </c>
      <c r="C44" s="70">
        <v>15</v>
      </c>
      <c r="D44" s="70">
        <v>4</v>
      </c>
      <c r="E44" s="70">
        <v>2018</v>
      </c>
      <c r="F44" s="70" t="s">
        <v>183</v>
      </c>
      <c r="G44" s="70" t="s">
        <v>1713</v>
      </c>
      <c r="H44" s="70" t="s">
        <v>1714</v>
      </c>
      <c r="I44" s="148"/>
      <c r="J44" s="71">
        <v>82.471493734221127</v>
      </c>
      <c r="K44" s="71">
        <v>1.2302237839468868</v>
      </c>
      <c r="L44" s="71">
        <v>0.49056411763159347</v>
      </c>
      <c r="M44" s="71">
        <v>23.922464385832882</v>
      </c>
      <c r="N44" s="71">
        <v>20.282208577784907</v>
      </c>
      <c r="O44" s="71">
        <v>15.636624557234173</v>
      </c>
      <c r="P44" s="71">
        <v>15.448588864276173</v>
      </c>
      <c r="Q44" s="71">
        <v>0.95476887403932098</v>
      </c>
      <c r="R44" s="71">
        <v>40.798228352375624</v>
      </c>
      <c r="S44" s="71">
        <v>0</v>
      </c>
      <c r="T44" s="72"/>
      <c r="U44" s="71">
        <v>7329595</v>
      </c>
      <c r="V44" s="71">
        <v>511</v>
      </c>
      <c r="W44" s="71">
        <v>11</v>
      </c>
      <c r="X44" s="71">
        <v>5484</v>
      </c>
      <c r="Y44" s="71">
        <v>6573</v>
      </c>
      <c r="Z44" s="71">
        <v>9528</v>
      </c>
      <c r="AA44" s="71">
        <v>3232</v>
      </c>
      <c r="AB44" s="71">
        <v>15064</v>
      </c>
      <c r="AC44" s="71">
        <v>7078344</v>
      </c>
      <c r="AD44" s="71">
        <v>0</v>
      </c>
      <c r="AE44" s="72"/>
      <c r="AF44" s="71">
        <v>66354562.141370758</v>
      </c>
      <c r="AG44" s="71">
        <v>920268.14945588284</v>
      </c>
      <c r="AH44" s="71">
        <v>80268.440961455359</v>
      </c>
      <c r="AI44" s="71">
        <v>37299523.335494749</v>
      </c>
      <c r="AJ44" s="71">
        <v>30057058.79165921</v>
      </c>
      <c r="AK44" s="71">
        <v>0</v>
      </c>
      <c r="AL44" s="71">
        <v>0</v>
      </c>
      <c r="AM44" s="71">
        <v>2073576.331760278</v>
      </c>
      <c r="AN44" s="71">
        <v>0</v>
      </c>
      <c r="AO44" s="71">
        <v>0</v>
      </c>
      <c r="AP44" s="71">
        <v>136785257.19070235</v>
      </c>
      <c r="AQ44" s="72"/>
      <c r="AR44" s="71">
        <v>383</v>
      </c>
      <c r="AS44" s="71">
        <v>195</v>
      </c>
      <c r="AT44" s="71">
        <v>1</v>
      </c>
      <c r="AU44" s="71">
        <v>0</v>
      </c>
      <c r="AV44" s="71">
        <v>0</v>
      </c>
      <c r="AW44" s="71">
        <v>0</v>
      </c>
      <c r="AX44" s="71"/>
      <c r="AY44" s="72"/>
      <c r="AZ44" s="71">
        <v>1734.7</v>
      </c>
      <c r="BA44" s="71">
        <v>7439</v>
      </c>
      <c r="BB44" s="71">
        <v>20</v>
      </c>
      <c r="BC44" s="71">
        <v>0</v>
      </c>
      <c r="BD44" s="71">
        <v>0</v>
      </c>
      <c r="BE44" s="71">
        <v>0</v>
      </c>
      <c r="BF44" s="71"/>
      <c r="BG44" s="72"/>
      <c r="BH44" s="71">
        <v>0</v>
      </c>
      <c r="BI44" s="71">
        <v>0</v>
      </c>
      <c r="BJ44" s="71">
        <v>16.788</v>
      </c>
      <c r="BK44" s="71">
        <v>243.624</v>
      </c>
      <c r="BL44" s="71">
        <v>8.4969999999999999</v>
      </c>
      <c r="BM44" s="71">
        <v>0</v>
      </c>
      <c r="BN44" s="72"/>
      <c r="BO44" s="71">
        <v>0</v>
      </c>
      <c r="BP44" s="71">
        <v>0</v>
      </c>
      <c r="BQ44" s="71">
        <v>3</v>
      </c>
      <c r="BR44" s="71">
        <v>2</v>
      </c>
      <c r="BS44" s="71">
        <v>1</v>
      </c>
      <c r="BT44" s="71">
        <v>0</v>
      </c>
      <c r="BU44"/>
      <c r="BV44" s="70">
        <v>268.90899999999999</v>
      </c>
      <c r="BW44" s="70">
        <v>0</v>
      </c>
      <c r="BX44" s="70">
        <v>0</v>
      </c>
      <c r="BY44" s="70">
        <v>0</v>
      </c>
      <c r="BZ44" s="70">
        <v>0</v>
      </c>
      <c r="CA44" s="70">
        <v>0</v>
      </c>
      <c r="CB44" s="70">
        <v>0</v>
      </c>
      <c r="CC44" s="70">
        <v>0</v>
      </c>
      <c r="CD44" s="70">
        <v>0</v>
      </c>
    </row>
    <row r="45" spans="1:82">
      <c r="A45" s="70" t="s">
        <v>1729</v>
      </c>
      <c r="B45" s="70">
        <v>67</v>
      </c>
      <c r="C45" s="70">
        <v>16</v>
      </c>
      <c r="D45" s="70">
        <v>4</v>
      </c>
      <c r="E45" s="70">
        <v>2019</v>
      </c>
      <c r="F45" s="70" t="s">
        <v>158</v>
      </c>
      <c r="G45" s="1064" t="s">
        <v>1713</v>
      </c>
      <c r="H45" s="70" t="s">
        <v>1714</v>
      </c>
      <c r="I45" s="148"/>
      <c r="J45" s="71">
        <v>81.462714173473287</v>
      </c>
      <c r="K45" s="71">
        <v>1.1469900584521968</v>
      </c>
      <c r="L45" s="71">
        <v>0.49405118680448856</v>
      </c>
      <c r="M45" s="71">
        <v>21.329664081305477</v>
      </c>
      <c r="N45" s="71">
        <v>19.378478502764004</v>
      </c>
      <c r="O45" s="71">
        <v>15.289098098904738</v>
      </c>
      <c r="P45" s="71">
        <v>15.907025915025775</v>
      </c>
      <c r="Q45" s="71">
        <v>0.93959980277655397</v>
      </c>
      <c r="R45" s="71">
        <v>42.30287647652365</v>
      </c>
      <c r="S45" s="71">
        <v>0</v>
      </c>
      <c r="T45" s="72"/>
      <c r="U45" s="71">
        <v>7124714</v>
      </c>
      <c r="V45" s="71">
        <v>511</v>
      </c>
      <c r="W45" s="71">
        <v>11</v>
      </c>
      <c r="X45" s="71">
        <v>5484</v>
      </c>
      <c r="Y45" s="71">
        <v>6765</v>
      </c>
      <c r="Z45" s="71">
        <v>9572</v>
      </c>
      <c r="AA45" s="71">
        <v>3303</v>
      </c>
      <c r="AB45" s="71">
        <v>15226</v>
      </c>
      <c r="AC45" s="71">
        <v>7459605.5</v>
      </c>
      <c r="AD45" s="71">
        <v>0</v>
      </c>
      <c r="AE45" s="72"/>
      <c r="AF45" s="71">
        <v>68401128.634173244</v>
      </c>
      <c r="AG45" s="71">
        <v>903962.24706782307</v>
      </c>
      <c r="AH45" s="71">
        <v>88283.898165713021</v>
      </c>
      <c r="AI45" s="71">
        <v>35788835.894802094</v>
      </c>
      <c r="AJ45" s="71">
        <v>30185687.62273952</v>
      </c>
      <c r="AK45" s="71">
        <v>0</v>
      </c>
      <c r="AL45" s="71">
        <v>0</v>
      </c>
      <c r="AM45" s="71">
        <v>2073666.5787333676</v>
      </c>
      <c r="AN45" s="71">
        <v>0</v>
      </c>
      <c r="AO45" s="71">
        <v>0</v>
      </c>
      <c r="AP45" s="71">
        <v>137441564.87568176</v>
      </c>
      <c r="AQ45" s="72"/>
      <c r="AR45" s="71">
        <v>435</v>
      </c>
      <c r="AS45" s="71">
        <v>209</v>
      </c>
      <c r="AT45" s="71">
        <v>1</v>
      </c>
      <c r="AU45" s="71">
        <v>0</v>
      </c>
      <c r="AV45" s="71">
        <v>0</v>
      </c>
      <c r="AW45" s="71">
        <v>0</v>
      </c>
      <c r="AX45" s="71"/>
      <c r="AY45" s="72"/>
      <c r="AZ45" s="71">
        <v>1994.2</v>
      </c>
      <c r="BA45" s="71">
        <v>7794.7000000000007</v>
      </c>
      <c r="BB45" s="71">
        <v>19.8</v>
      </c>
      <c r="BC45" s="71">
        <v>0</v>
      </c>
      <c r="BD45" s="71">
        <v>0</v>
      </c>
      <c r="BE45" s="71">
        <v>0</v>
      </c>
      <c r="BF45" s="71"/>
      <c r="BG45" s="72"/>
      <c r="BH45" s="71">
        <v>0</v>
      </c>
      <c r="BI45" s="71">
        <v>0</v>
      </c>
      <c r="BJ45" s="71">
        <v>15.72</v>
      </c>
      <c r="BK45" s="71">
        <v>244.12899999999999</v>
      </c>
      <c r="BL45" s="71">
        <v>8.1159999999999997</v>
      </c>
      <c r="BM45" s="71">
        <v>0</v>
      </c>
      <c r="BN45" s="72"/>
      <c r="BO45" s="71">
        <v>0</v>
      </c>
      <c r="BP45" s="71">
        <v>0</v>
      </c>
      <c r="BQ45" s="71">
        <v>3</v>
      </c>
      <c r="BR45" s="71">
        <v>2</v>
      </c>
      <c r="BS45" s="71">
        <v>1</v>
      </c>
      <c r="BT45" s="71">
        <v>0</v>
      </c>
      <c r="BU45"/>
      <c r="BV45" s="70">
        <v>267.96499999999997</v>
      </c>
      <c r="BW45" s="70">
        <v>0</v>
      </c>
      <c r="BX45" s="70">
        <v>0</v>
      </c>
      <c r="BY45" s="70">
        <v>0</v>
      </c>
      <c r="BZ45" s="70">
        <v>0</v>
      </c>
      <c r="CA45" s="70">
        <v>0</v>
      </c>
      <c r="CB45" s="70">
        <v>0</v>
      </c>
      <c r="CC45" s="70">
        <v>0</v>
      </c>
      <c r="CD45" s="70">
        <v>0</v>
      </c>
    </row>
    <row r="46" spans="1:82">
      <c r="A46" s="70" t="s">
        <v>1730</v>
      </c>
      <c r="B46" s="70">
        <v>68</v>
      </c>
      <c r="C46" s="70">
        <v>17</v>
      </c>
      <c r="D46" s="70">
        <v>4</v>
      </c>
      <c r="E46" s="70">
        <v>2020</v>
      </c>
      <c r="F46" s="70" t="s">
        <v>159</v>
      </c>
      <c r="G46" s="1064" t="s">
        <v>1713</v>
      </c>
      <c r="H46" s="70" t="s">
        <v>1714</v>
      </c>
      <c r="I46" s="148"/>
      <c r="J46" s="71">
        <v>63.983672417488933</v>
      </c>
      <c r="K46" s="71">
        <v>1.2618828082374705</v>
      </c>
      <c r="L46" s="71">
        <v>0.46385677546252035</v>
      </c>
      <c r="M46" s="71">
        <v>20.920201048538654</v>
      </c>
      <c r="N46" s="71">
        <v>19.485612298861135</v>
      </c>
      <c r="O46" s="71">
        <v>13.787253930215872</v>
      </c>
      <c r="P46" s="71">
        <v>15.301050435582345</v>
      </c>
      <c r="Q46" s="71">
        <v>0.89814869953574705</v>
      </c>
      <c r="R46" s="71">
        <v>39.869105348558861</v>
      </c>
      <c r="S46" s="71">
        <v>0</v>
      </c>
      <c r="T46" s="72"/>
      <c r="U46" s="71">
        <v>5702263</v>
      </c>
      <c r="V46" s="71">
        <v>535</v>
      </c>
      <c r="W46" s="71">
        <v>11</v>
      </c>
      <c r="X46" s="71">
        <v>5967</v>
      </c>
      <c r="Y46" s="71">
        <v>6847</v>
      </c>
      <c r="Z46" s="71">
        <v>9852</v>
      </c>
      <c r="AA46" s="71">
        <v>3377</v>
      </c>
      <c r="AB46" s="71">
        <v>15233</v>
      </c>
      <c r="AC46" s="71">
        <v>7067587</v>
      </c>
      <c r="AD46" s="71">
        <v>0</v>
      </c>
      <c r="AE46" s="72"/>
      <c r="AF46" s="71">
        <v>55703268.595663801</v>
      </c>
      <c r="AG46" s="71">
        <v>969436.99986016005</v>
      </c>
      <c r="AH46" s="71">
        <v>86448.285654269639</v>
      </c>
      <c r="AI46" s="71">
        <v>37616756.483692661</v>
      </c>
      <c r="AJ46" s="71">
        <v>34872894.788979582</v>
      </c>
      <c r="AK46" s="71"/>
      <c r="AL46" s="71"/>
      <c r="AM46" s="71">
        <v>1988075.7421598916</v>
      </c>
      <c r="AN46" s="71"/>
      <c r="AO46" s="71"/>
      <c r="AP46" s="71">
        <v>131236880.89601035</v>
      </c>
      <c r="AQ46" s="72"/>
      <c r="AR46" s="71">
        <v>497</v>
      </c>
      <c r="AS46" s="71">
        <v>212</v>
      </c>
      <c r="AT46" s="71">
        <v>1</v>
      </c>
      <c r="AU46" s="71">
        <v>0</v>
      </c>
      <c r="AV46" s="71">
        <v>0</v>
      </c>
      <c r="AW46" s="71">
        <v>0</v>
      </c>
      <c r="AX46" s="71"/>
      <c r="AY46" s="72"/>
      <c r="AZ46" s="71">
        <v>2202.9000000000028</v>
      </c>
      <c r="BA46" s="71">
        <v>7907.7999999999975</v>
      </c>
      <c r="BB46" s="71">
        <v>19.8</v>
      </c>
      <c r="BC46" s="71">
        <v>0</v>
      </c>
      <c r="BD46" s="71">
        <v>0</v>
      </c>
      <c r="BE46" s="71">
        <v>0</v>
      </c>
      <c r="BF46" s="71"/>
      <c r="BG46" s="72"/>
      <c r="BH46" s="71">
        <v>0</v>
      </c>
      <c r="BI46" s="71">
        <v>0</v>
      </c>
      <c r="BJ46" s="71">
        <v>13.811999999999999</v>
      </c>
      <c r="BK46" s="71">
        <v>245.56800000000001</v>
      </c>
      <c r="BL46" s="71">
        <v>7.7119999999999997</v>
      </c>
      <c r="BM46" s="71">
        <v>0</v>
      </c>
      <c r="BN46" s="72"/>
      <c r="BO46" s="71">
        <v>0</v>
      </c>
      <c r="BP46" s="71">
        <v>0</v>
      </c>
      <c r="BQ46" s="71">
        <v>3</v>
      </c>
      <c r="BR46" s="71">
        <v>2</v>
      </c>
      <c r="BS46" s="71">
        <v>1</v>
      </c>
      <c r="BT46" s="71">
        <v>0</v>
      </c>
      <c r="BU46"/>
      <c r="BV46" s="70">
        <v>267.09199999999998</v>
      </c>
      <c r="BW46" s="70">
        <v>0</v>
      </c>
      <c r="BX46" s="70">
        <v>0</v>
      </c>
      <c r="BY46" s="70">
        <v>0</v>
      </c>
      <c r="BZ46" s="70">
        <v>0</v>
      </c>
      <c r="CA46" s="70">
        <v>0</v>
      </c>
      <c r="CB46" s="70">
        <v>0</v>
      </c>
      <c r="CC46" s="70">
        <v>0</v>
      </c>
      <c r="CD46" s="70">
        <v>0</v>
      </c>
    </row>
    <row r="47" spans="1:82">
      <c r="A47" s="70" t="s">
        <v>1731</v>
      </c>
      <c r="B47" s="70">
        <v>68</v>
      </c>
      <c r="C47" s="70">
        <v>18</v>
      </c>
      <c r="D47" s="70">
        <v>4</v>
      </c>
      <c r="E47" s="70">
        <v>2021</v>
      </c>
      <c r="F47" s="70" t="s">
        <v>160</v>
      </c>
      <c r="G47" s="70" t="s">
        <v>1713</v>
      </c>
      <c r="H47" s="70" t="s">
        <v>1714</v>
      </c>
      <c r="I47" s="148"/>
      <c r="J47" s="71">
        <v>75.933355726618672</v>
      </c>
      <c r="K47" s="71">
        <v>1.3830597037656125</v>
      </c>
      <c r="L47" s="71">
        <v>0.44370878492036397</v>
      </c>
      <c r="M47" s="71">
        <v>24.006938291048645</v>
      </c>
      <c r="N47" s="71">
        <v>20.81053134695928</v>
      </c>
      <c r="O47" s="71">
        <v>13.580483587138497</v>
      </c>
      <c r="P47" s="71">
        <v>16.137676188353858</v>
      </c>
      <c r="Q47" s="71">
        <v>0.90365726119011802</v>
      </c>
      <c r="R47" s="71">
        <v>43.978339821733762</v>
      </c>
      <c r="S47" s="71">
        <v>0</v>
      </c>
      <c r="T47" s="72"/>
      <c r="U47" s="71">
        <v>6676806</v>
      </c>
      <c r="V47" s="71">
        <v>535</v>
      </c>
      <c r="W47" s="71">
        <v>11</v>
      </c>
      <c r="X47" s="71">
        <v>5967</v>
      </c>
      <c r="Y47" s="71">
        <v>7048</v>
      </c>
      <c r="Z47" s="71">
        <v>9992</v>
      </c>
      <c r="AA47" s="71">
        <v>3473</v>
      </c>
      <c r="AB47" s="71">
        <v>15477</v>
      </c>
      <c r="AC47" s="71">
        <v>7563063.4999999981</v>
      </c>
      <c r="AD47" s="71">
        <v>0</v>
      </c>
      <c r="AE47" s="72"/>
      <c r="AF47" s="71">
        <v>66286015.917010546</v>
      </c>
      <c r="AG47" s="71">
        <v>1027374.0457629469</v>
      </c>
      <c r="AH47" s="71">
        <v>78979.886086220111</v>
      </c>
      <c r="AI47" s="71">
        <v>40258412.365514278</v>
      </c>
      <c r="AJ47" s="71">
        <v>34621239.608581766</v>
      </c>
      <c r="AK47" s="71">
        <v>0</v>
      </c>
      <c r="AL47" s="71">
        <v>0</v>
      </c>
      <c r="AM47" s="71">
        <v>2031571.1916013658</v>
      </c>
      <c r="AN47" s="71">
        <v>0</v>
      </c>
      <c r="AO47" s="71">
        <v>0</v>
      </c>
      <c r="AP47" s="71">
        <v>144303593.01455712</v>
      </c>
      <c r="AQ47" s="72"/>
      <c r="AR47" s="71">
        <v>545</v>
      </c>
      <c r="AS47" s="71">
        <v>212</v>
      </c>
      <c r="AT47" s="71">
        <v>1</v>
      </c>
      <c r="AU47" s="71">
        <v>0</v>
      </c>
      <c r="AV47" s="71">
        <v>0</v>
      </c>
      <c r="AW47" s="71">
        <v>0</v>
      </c>
      <c r="AX47" s="71"/>
      <c r="AY47" s="72"/>
      <c r="AZ47" s="71">
        <v>2485.2000000000039</v>
      </c>
      <c r="BA47" s="71">
        <v>7907.7999999999975</v>
      </c>
      <c r="BB47" s="71">
        <v>19.8</v>
      </c>
      <c r="BC47" s="71">
        <v>0</v>
      </c>
      <c r="BD47" s="71">
        <v>0</v>
      </c>
      <c r="BE47" s="71">
        <v>0</v>
      </c>
      <c r="BF47" s="71"/>
      <c r="BG47" s="72"/>
      <c r="BH47" s="71">
        <v>0</v>
      </c>
      <c r="BI47" s="71">
        <v>0</v>
      </c>
      <c r="BJ47" s="71">
        <v>13.731999999999999</v>
      </c>
      <c r="BK47" s="71">
        <v>243.40299999999999</v>
      </c>
      <c r="BL47" s="71">
        <v>7.1120000000000001</v>
      </c>
      <c r="BM47" s="71">
        <v>0</v>
      </c>
      <c r="BN47" s="72"/>
      <c r="BO47" s="71">
        <v>0</v>
      </c>
      <c r="BP47" s="71">
        <v>0</v>
      </c>
      <c r="BQ47" s="71">
        <v>3</v>
      </c>
      <c r="BR47" s="71">
        <v>2</v>
      </c>
      <c r="BS47" s="71">
        <v>1</v>
      </c>
      <c r="BT47" s="71">
        <v>0</v>
      </c>
      <c r="BU47"/>
      <c r="BV47" s="70">
        <v>264.24700000000001</v>
      </c>
      <c r="BW47" s="70">
        <v>0</v>
      </c>
      <c r="BX47" s="70">
        <v>0</v>
      </c>
      <c r="BY47" s="70">
        <v>0</v>
      </c>
      <c r="BZ47" s="70">
        <v>0</v>
      </c>
      <c r="CA47" s="70">
        <v>0</v>
      </c>
      <c r="CB47" s="70">
        <v>0</v>
      </c>
      <c r="CC47" s="70">
        <v>0</v>
      </c>
      <c r="CD47" s="70">
        <v>0</v>
      </c>
    </row>
    <row r="48" spans="1:82">
      <c r="A48" s="70" t="s">
        <v>1732</v>
      </c>
      <c r="B48" s="70">
        <v>68</v>
      </c>
      <c r="C48" s="70">
        <v>19</v>
      </c>
      <c r="D48" s="70">
        <v>4</v>
      </c>
      <c r="E48" s="70">
        <v>2022</v>
      </c>
      <c r="F48" s="70" t="s">
        <v>161</v>
      </c>
      <c r="G48" s="70" t="s">
        <v>1713</v>
      </c>
      <c r="H48" s="70" t="s">
        <v>1714</v>
      </c>
      <c r="I48" s="148"/>
      <c r="J48" s="71">
        <v>70.06636609986775</v>
      </c>
      <c r="K48" s="71">
        <v>1.29608903507231</v>
      </c>
      <c r="L48" s="71">
        <v>0.40209284632161146</v>
      </c>
      <c r="M48" s="71">
        <v>22.136349666974645</v>
      </c>
      <c r="N48" s="71">
        <v>19.483437426499314</v>
      </c>
      <c r="O48" s="71">
        <v>14.501046476024651</v>
      </c>
      <c r="P48" s="71">
        <v>16.275238222996034</v>
      </c>
      <c r="Q48" s="71">
        <v>0.91454300334755401</v>
      </c>
      <c r="R48" s="71">
        <v>44.573436744906815</v>
      </c>
      <c r="S48" s="71">
        <v>0</v>
      </c>
      <c r="T48" s="72"/>
      <c r="U48" s="71">
        <v>6966914</v>
      </c>
      <c r="V48" s="71">
        <v>535</v>
      </c>
      <c r="W48" s="71">
        <v>11</v>
      </c>
      <c r="X48" s="71">
        <v>5967</v>
      </c>
      <c r="Y48" s="71">
        <v>7119</v>
      </c>
      <c r="Z48" s="71">
        <v>10137</v>
      </c>
      <c r="AA48" s="71">
        <v>3556</v>
      </c>
      <c r="AB48" s="71">
        <v>15535</v>
      </c>
      <c r="AC48" s="71">
        <v>7761676.9999999991</v>
      </c>
      <c r="AD48" s="71">
        <v>0</v>
      </c>
      <c r="AE48" s="72"/>
      <c r="AF48" s="71">
        <v>62340722.572039552</v>
      </c>
      <c r="AG48" s="71">
        <v>1035778.0150155884</v>
      </c>
      <c r="AH48" s="71">
        <v>87673.799254525467</v>
      </c>
      <c r="AI48" s="71">
        <v>36741206.603374019</v>
      </c>
      <c r="AJ48" s="71">
        <v>31967067.454059873</v>
      </c>
      <c r="AK48" s="71">
        <v>0</v>
      </c>
      <c r="AL48" s="71">
        <v>0</v>
      </c>
      <c r="AM48" s="71">
        <v>2005992.5186145401</v>
      </c>
      <c r="AN48" s="71">
        <v>0</v>
      </c>
      <c r="AO48" s="71">
        <v>0</v>
      </c>
      <c r="AP48" s="71">
        <v>134178440.9623581</v>
      </c>
      <c r="AQ48" s="72"/>
      <c r="AR48" s="71">
        <v>630</v>
      </c>
      <c r="AS48" s="71">
        <v>215</v>
      </c>
      <c r="AT48" s="71">
        <v>1</v>
      </c>
      <c r="AU48" s="71">
        <v>0</v>
      </c>
      <c r="AV48" s="71">
        <v>0</v>
      </c>
      <c r="AW48" s="71">
        <v>0</v>
      </c>
      <c r="AX48" s="71"/>
      <c r="AY48" s="72"/>
      <c r="AZ48" s="71">
        <v>2973.0000000000055</v>
      </c>
      <c r="BA48" s="71">
        <v>7946.7999999999965</v>
      </c>
      <c r="BB48" s="71">
        <v>19.8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1733</v>
      </c>
      <c r="B49" s="70">
        <v>68</v>
      </c>
      <c r="C49" s="70">
        <v>20</v>
      </c>
      <c r="D49" s="70">
        <v>4</v>
      </c>
      <c r="E49" s="70">
        <v>2023</v>
      </c>
      <c r="F49" s="70" t="s">
        <v>1539</v>
      </c>
      <c r="G49" s="70" t="s">
        <v>1713</v>
      </c>
      <c r="H49" s="70" t="s">
        <v>1714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696</v>
      </c>
      <c r="AS49" s="71">
        <v>216</v>
      </c>
      <c r="AT49" s="71">
        <v>1</v>
      </c>
      <c r="AU49" s="71">
        <v>0</v>
      </c>
      <c r="AV49" s="71">
        <v>0</v>
      </c>
      <c r="AW49" s="71">
        <v>0</v>
      </c>
      <c r="AX49" s="71"/>
      <c r="AY49" s="72"/>
      <c r="AZ49" s="71">
        <v>3287.1000000000085</v>
      </c>
      <c r="BA49" s="71">
        <v>8001.9999999999964</v>
      </c>
      <c r="BB49" s="71">
        <v>19.8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1734</v>
      </c>
      <c r="B50" s="70">
        <v>68</v>
      </c>
      <c r="C50" s="70">
        <v>21</v>
      </c>
      <c r="D50" s="70">
        <v>4</v>
      </c>
      <c r="E50" s="70">
        <v>2024</v>
      </c>
      <c r="F50" s="70" t="s">
        <v>1554</v>
      </c>
      <c r="G50" s="70" t="s">
        <v>1713</v>
      </c>
      <c r="H50" s="70" t="s">
        <v>1714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1735</v>
      </c>
      <c r="B51" s="70">
        <v>18</v>
      </c>
      <c r="C51" s="70">
        <v>1</v>
      </c>
      <c r="D51" s="70">
        <v>2</v>
      </c>
      <c r="E51" s="70">
        <v>1990</v>
      </c>
      <c r="F51" s="70" t="s">
        <v>787</v>
      </c>
      <c r="G51" s="70" t="s">
        <v>1736</v>
      </c>
      <c r="H51" s="70" t="s">
        <v>1737</v>
      </c>
      <c r="I51" s="148"/>
      <c r="J51" s="71">
        <v>148.6555492023237</v>
      </c>
      <c r="K51" s="71">
        <v>2.0970100580198152</v>
      </c>
      <c r="L51" s="71">
        <v>2.5620652962046031</v>
      </c>
      <c r="M51" s="71">
        <v>11.13517425778325</v>
      </c>
      <c r="N51" s="71">
        <v>17.29318428953238</v>
      </c>
      <c r="O51" s="71">
        <v>15.241482543244731</v>
      </c>
      <c r="P51" s="71">
        <v>29.397338892460951</v>
      </c>
      <c r="Q51" s="71">
        <v>1.40201697133153</v>
      </c>
      <c r="R51" s="71">
        <v>0</v>
      </c>
      <c r="S51" s="71">
        <v>1.6864692951946569</v>
      </c>
      <c r="T51" s="72"/>
      <c r="U51" s="71">
        <v>3124777</v>
      </c>
      <c r="V51" s="71">
        <v>851</v>
      </c>
      <c r="W51" s="71">
        <v>27</v>
      </c>
      <c r="X51" s="71">
        <v>4506</v>
      </c>
      <c r="Y51" s="71">
        <v>6465</v>
      </c>
      <c r="Z51" s="71">
        <v>6269</v>
      </c>
      <c r="AA51" s="71">
        <v>7138</v>
      </c>
      <c r="AB51" s="71">
        <v>22764</v>
      </c>
      <c r="AC51" s="71">
        <v>0</v>
      </c>
      <c r="AD51" s="71">
        <v>1.6864692951946569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1738</v>
      </c>
      <c r="B52" s="70">
        <v>19</v>
      </c>
      <c r="C52" s="70">
        <v>2</v>
      </c>
      <c r="D52" s="70">
        <v>2</v>
      </c>
      <c r="E52" s="70">
        <v>2005</v>
      </c>
      <c r="F52" s="70" t="s">
        <v>789</v>
      </c>
      <c r="G52" s="70" t="s">
        <v>1736</v>
      </c>
      <c r="H52" s="70" t="s">
        <v>1737</v>
      </c>
      <c r="I52" s="148"/>
      <c r="J52" s="71">
        <v>94.493460213714712</v>
      </c>
      <c r="K52" s="71">
        <v>1.2809811977476659</v>
      </c>
      <c r="L52" s="71">
        <v>9.2442178369666621</v>
      </c>
      <c r="M52" s="71">
        <v>15.62754477074729</v>
      </c>
      <c r="N52" s="71">
        <v>25.197613689816151</v>
      </c>
      <c r="O52" s="71">
        <v>21.45741256653201</v>
      </c>
      <c r="P52" s="71">
        <v>31.288344346988929</v>
      </c>
      <c r="Q52" s="71">
        <v>1.1970210915966</v>
      </c>
      <c r="R52" s="71">
        <v>0</v>
      </c>
      <c r="S52" s="71">
        <v>3.0740819999999999E-2</v>
      </c>
      <c r="T52" s="72"/>
      <c r="U52" s="71">
        <v>2566161</v>
      </c>
      <c r="V52" s="71">
        <v>642</v>
      </c>
      <c r="W52" s="71">
        <v>90</v>
      </c>
      <c r="X52" s="71">
        <v>3090</v>
      </c>
      <c r="Y52" s="71">
        <v>7100</v>
      </c>
      <c r="Z52" s="71">
        <v>10213</v>
      </c>
      <c r="AA52" s="71">
        <v>6222</v>
      </c>
      <c r="AB52" s="71">
        <v>20318</v>
      </c>
      <c r="AC52" s="71">
        <v>0</v>
      </c>
      <c r="AD52" s="71">
        <v>3.0740819999999999E-2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1739</v>
      </c>
      <c r="B53" s="70">
        <v>20</v>
      </c>
      <c r="C53" s="70">
        <v>3</v>
      </c>
      <c r="D53" s="70">
        <v>2</v>
      </c>
      <c r="E53" s="70">
        <v>2006</v>
      </c>
      <c r="F53" s="70" t="s">
        <v>790</v>
      </c>
      <c r="G53" s="70" t="s">
        <v>1736</v>
      </c>
      <c r="H53" s="70" t="s">
        <v>1737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1740</v>
      </c>
      <c r="B54" s="70">
        <v>21</v>
      </c>
      <c r="C54" s="70">
        <v>4</v>
      </c>
      <c r="D54" s="70">
        <v>2</v>
      </c>
      <c r="E54" s="70">
        <v>2007</v>
      </c>
      <c r="F54" s="70" t="s">
        <v>791</v>
      </c>
      <c r="G54" s="70" t="s">
        <v>1736</v>
      </c>
      <c r="H54" s="70" t="s">
        <v>1737</v>
      </c>
      <c r="I54" s="148"/>
      <c r="J54" s="71">
        <v>108.1046472871263</v>
      </c>
      <c r="K54" s="71">
        <v>1.174430443540186</v>
      </c>
      <c r="L54" s="71">
        <v>8.0657234857981059</v>
      </c>
      <c r="M54" s="71">
        <v>15.972621665259419</v>
      </c>
      <c r="N54" s="71">
        <v>27.484690452939059</v>
      </c>
      <c r="O54" s="71">
        <v>20.923974249476991</v>
      </c>
      <c r="P54" s="71">
        <v>31.537752710554962</v>
      </c>
      <c r="Q54" s="71">
        <v>1.2253492214147499</v>
      </c>
      <c r="R54" s="71">
        <v>0</v>
      </c>
      <c r="S54" s="71">
        <v>0</v>
      </c>
      <c r="T54" s="72"/>
      <c r="U54" s="71">
        <v>3410913</v>
      </c>
      <c r="V54" s="71">
        <v>572</v>
      </c>
      <c r="W54" s="71">
        <v>82</v>
      </c>
      <c r="X54" s="71">
        <v>4247</v>
      </c>
      <c r="Y54" s="71">
        <v>7127</v>
      </c>
      <c r="Z54" s="71">
        <v>10353</v>
      </c>
      <c r="AA54" s="71">
        <v>6176</v>
      </c>
      <c r="AB54" s="71">
        <v>19699</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1741</v>
      </c>
      <c r="B55" s="70">
        <v>22</v>
      </c>
      <c r="C55" s="70">
        <v>5</v>
      </c>
      <c r="D55" s="70">
        <v>2</v>
      </c>
      <c r="E55" s="70">
        <v>2008</v>
      </c>
      <c r="F55" s="70" t="s">
        <v>792</v>
      </c>
      <c r="G55" s="70" t="s">
        <v>1736</v>
      </c>
      <c r="H55" s="70" t="s">
        <v>1737</v>
      </c>
      <c r="I55" s="148"/>
      <c r="J55" s="71">
        <v>103.1908524292938</v>
      </c>
      <c r="K55" s="71">
        <v>0.85369958460921713</v>
      </c>
      <c r="L55" s="71">
        <v>7.1057506191072886</v>
      </c>
      <c r="M55" s="71">
        <v>17.505528008204109</v>
      </c>
      <c r="N55" s="71">
        <v>25.114843080600501</v>
      </c>
      <c r="O55" s="71">
        <v>20.20276623437703</v>
      </c>
      <c r="P55" s="71">
        <v>30.69590304930048</v>
      </c>
      <c r="Q55" s="71">
        <v>1.1865498822793701</v>
      </c>
      <c r="R55" s="71">
        <v>0</v>
      </c>
      <c r="S55" s="71">
        <v>0</v>
      </c>
      <c r="T55" s="72"/>
      <c r="U55" s="71">
        <v>3555093</v>
      </c>
      <c r="V55" s="71">
        <v>572</v>
      </c>
      <c r="W55" s="71">
        <v>82</v>
      </c>
      <c r="X55" s="71">
        <v>4247</v>
      </c>
      <c r="Y55" s="71">
        <v>7127</v>
      </c>
      <c r="Z55" s="71">
        <v>10347</v>
      </c>
      <c r="AA55" s="71">
        <v>6018</v>
      </c>
      <c r="AB55" s="71">
        <v>19389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1742</v>
      </c>
      <c r="B56" s="70">
        <v>23</v>
      </c>
      <c r="C56" s="70">
        <v>6</v>
      </c>
      <c r="D56" s="70">
        <v>2</v>
      </c>
      <c r="E56" s="70">
        <v>2009</v>
      </c>
      <c r="F56" s="70" t="s">
        <v>176</v>
      </c>
      <c r="G56" s="70" t="s">
        <v>1736</v>
      </c>
      <c r="H56" s="70" t="s">
        <v>1737</v>
      </c>
      <c r="I56" s="148"/>
      <c r="J56" s="71">
        <v>115.44356021770621</v>
      </c>
      <c r="K56" s="71">
        <v>0.86811411626875423</v>
      </c>
      <c r="L56" s="71">
        <v>9.9074168892427803</v>
      </c>
      <c r="M56" s="71">
        <v>16.817325500671451</v>
      </c>
      <c r="N56" s="71">
        <v>20.9307998776261</v>
      </c>
      <c r="O56" s="71">
        <v>20.34718701981275</v>
      </c>
      <c r="P56" s="71">
        <v>29.020756626611579</v>
      </c>
      <c r="Q56" s="71">
        <v>1.11143913706847</v>
      </c>
      <c r="R56" s="71">
        <v>0</v>
      </c>
      <c r="S56" s="71">
        <v>0.74033912553988102</v>
      </c>
      <c r="T56" s="72"/>
      <c r="U56" s="71">
        <v>3015229</v>
      </c>
      <c r="V56" s="71">
        <v>635</v>
      </c>
      <c r="W56" s="71">
        <v>127</v>
      </c>
      <c r="X56" s="71">
        <v>4641</v>
      </c>
      <c r="Y56" s="71">
        <v>7139</v>
      </c>
      <c r="Z56" s="71">
        <v>10286</v>
      </c>
      <c r="AA56" s="71">
        <v>5841</v>
      </c>
      <c r="AB56" s="71">
        <v>19065</v>
      </c>
      <c r="AC56" s="71">
        <v>0</v>
      </c>
      <c r="AD56" s="71">
        <v>0.74033912553988102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24.893999999999998</v>
      </c>
      <c r="BK56" s="71">
        <v>0</v>
      </c>
      <c r="BL56" s="71">
        <v>0</v>
      </c>
      <c r="BM56" s="71">
        <v>0</v>
      </c>
      <c r="BN56" s="72"/>
      <c r="BO56" s="71">
        <v>0</v>
      </c>
      <c r="BP56" s="71">
        <v>0</v>
      </c>
      <c r="BQ56" s="71">
        <v>3</v>
      </c>
      <c r="BR56" s="71">
        <v>0</v>
      </c>
      <c r="BS56" s="71">
        <v>0</v>
      </c>
      <c r="BT56" s="71">
        <v>0</v>
      </c>
      <c r="BU56"/>
      <c r="BV56" s="70">
        <v>24.893999999999998</v>
      </c>
      <c r="BW56" s="70">
        <v>0</v>
      </c>
      <c r="BX56" s="70">
        <v>0</v>
      </c>
      <c r="BY56" s="70">
        <v>0</v>
      </c>
      <c r="BZ56" s="70">
        <v>0</v>
      </c>
      <c r="CA56" s="70">
        <v>0</v>
      </c>
      <c r="CB56" s="70">
        <v>0</v>
      </c>
      <c r="CC56" s="70">
        <v>0</v>
      </c>
      <c r="CD56" s="70">
        <v>0</v>
      </c>
    </row>
    <row r="57" spans="1:82">
      <c r="A57" s="70" t="s">
        <v>1743</v>
      </c>
      <c r="B57" s="70">
        <v>24</v>
      </c>
      <c r="C57" s="70">
        <v>7</v>
      </c>
      <c r="D57" s="70">
        <v>2</v>
      </c>
      <c r="E57" s="70">
        <v>2010</v>
      </c>
      <c r="F57" s="70" t="s">
        <v>177</v>
      </c>
      <c r="G57" s="70" t="s">
        <v>1736</v>
      </c>
      <c r="H57" s="70" t="s">
        <v>1737</v>
      </c>
      <c r="I57" s="148"/>
      <c r="J57" s="71">
        <v>128.46387391546509</v>
      </c>
      <c r="K57" s="71">
        <v>0.96390866395049379</v>
      </c>
      <c r="L57" s="71">
        <v>9.6661488732969918</v>
      </c>
      <c r="M57" s="71">
        <v>18.371827918255789</v>
      </c>
      <c r="N57" s="71">
        <v>22.49308674797793</v>
      </c>
      <c r="O57" s="71">
        <v>20.180222252260879</v>
      </c>
      <c r="P57" s="71">
        <v>28.882516588068519</v>
      </c>
      <c r="Q57" s="71">
        <v>1.14018306557366</v>
      </c>
      <c r="R57" s="71">
        <v>0</v>
      </c>
      <c r="S57" s="71">
        <v>1.0794755991662419</v>
      </c>
      <c r="T57" s="72"/>
      <c r="U57" s="71">
        <v>3263586</v>
      </c>
      <c r="V57" s="71">
        <v>635</v>
      </c>
      <c r="W57" s="71">
        <v>127</v>
      </c>
      <c r="X57" s="71">
        <v>4641</v>
      </c>
      <c r="Y57" s="71">
        <v>7176</v>
      </c>
      <c r="Z57" s="71">
        <v>10249</v>
      </c>
      <c r="AA57" s="71">
        <v>5668</v>
      </c>
      <c r="AB57" s="71">
        <v>18741</v>
      </c>
      <c r="AC57" s="71">
        <v>0</v>
      </c>
      <c r="AD57" s="71">
        <v>1.0794755991662419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23.213000000000001</v>
      </c>
      <c r="BK57" s="71">
        <v>0</v>
      </c>
      <c r="BL57" s="71">
        <v>0</v>
      </c>
      <c r="BM57" s="71">
        <v>0</v>
      </c>
      <c r="BN57" s="72"/>
      <c r="BO57" s="71">
        <v>0</v>
      </c>
      <c r="BP57" s="71">
        <v>0</v>
      </c>
      <c r="BQ57" s="71">
        <v>3</v>
      </c>
      <c r="BR57" s="71">
        <v>0</v>
      </c>
      <c r="BS57" s="71">
        <v>0</v>
      </c>
      <c r="BT57" s="71">
        <v>0</v>
      </c>
      <c r="BU57"/>
      <c r="BV57" s="70">
        <v>23.213000000000001</v>
      </c>
      <c r="BW57" s="70">
        <v>0</v>
      </c>
      <c r="BX57" s="70">
        <v>0</v>
      </c>
      <c r="BY57" s="70">
        <v>0</v>
      </c>
      <c r="BZ57" s="70">
        <v>0</v>
      </c>
      <c r="CA57" s="70">
        <v>0</v>
      </c>
      <c r="CB57" s="70">
        <v>0</v>
      </c>
      <c r="CC57" s="70">
        <v>0</v>
      </c>
      <c r="CD57" s="70">
        <v>0</v>
      </c>
    </row>
    <row r="58" spans="1:82">
      <c r="A58" s="70" t="s">
        <v>1744</v>
      </c>
      <c r="B58" s="70">
        <v>25</v>
      </c>
      <c r="C58" s="70">
        <v>8</v>
      </c>
      <c r="D58" s="70">
        <v>2</v>
      </c>
      <c r="E58" s="70">
        <v>2011</v>
      </c>
      <c r="F58" s="70" t="s">
        <v>178</v>
      </c>
      <c r="G58" s="70" t="s">
        <v>1736</v>
      </c>
      <c r="H58" s="70" t="s">
        <v>1737</v>
      </c>
      <c r="I58" s="148"/>
      <c r="J58" s="71">
        <v>143.6415763371499</v>
      </c>
      <c r="K58" s="71">
        <v>1.388492210897176</v>
      </c>
      <c r="L58" s="71">
        <v>5.2704072051008826</v>
      </c>
      <c r="M58" s="71">
        <v>24.113970176979791</v>
      </c>
      <c r="N58" s="71">
        <v>28.84509918944519</v>
      </c>
      <c r="O58" s="71">
        <v>19.857121013507157</v>
      </c>
      <c r="P58" s="71">
        <v>27.948889305315131</v>
      </c>
      <c r="Q58" s="71">
        <v>1.30297713516828</v>
      </c>
      <c r="R58" s="71">
        <v>0</v>
      </c>
      <c r="S58" s="71">
        <v>1.4877313529815051</v>
      </c>
      <c r="T58" s="72"/>
      <c r="U58" s="71">
        <v>3831543</v>
      </c>
      <c r="V58" s="71">
        <v>635</v>
      </c>
      <c r="W58" s="71">
        <v>127</v>
      </c>
      <c r="X58" s="71">
        <v>4641</v>
      </c>
      <c r="Y58" s="71">
        <v>7193</v>
      </c>
      <c r="Z58" s="71">
        <v>10304</v>
      </c>
      <c r="AA58" s="71">
        <v>5648</v>
      </c>
      <c r="AB58" s="71">
        <v>18567</v>
      </c>
      <c r="AC58" s="71">
        <v>0</v>
      </c>
      <c r="AD58" s="71">
        <v>1.4877313529815051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21.762</v>
      </c>
      <c r="BK58" s="71">
        <v>0</v>
      </c>
      <c r="BL58" s="71">
        <v>0</v>
      </c>
      <c r="BM58" s="71">
        <v>0</v>
      </c>
      <c r="BN58" s="72"/>
      <c r="BO58" s="71">
        <v>0</v>
      </c>
      <c r="BP58" s="71">
        <v>0</v>
      </c>
      <c r="BQ58" s="71">
        <v>3</v>
      </c>
      <c r="BR58" s="71">
        <v>0</v>
      </c>
      <c r="BS58" s="71">
        <v>0</v>
      </c>
      <c r="BT58" s="71">
        <v>0</v>
      </c>
      <c r="BU58"/>
      <c r="BV58" s="70">
        <v>21.762</v>
      </c>
      <c r="BW58" s="70">
        <v>0</v>
      </c>
      <c r="BX58" s="70">
        <v>0</v>
      </c>
      <c r="BY58" s="70">
        <v>0</v>
      </c>
      <c r="BZ58" s="70">
        <v>0</v>
      </c>
      <c r="CA58" s="70">
        <v>0</v>
      </c>
      <c r="CB58" s="70">
        <v>0</v>
      </c>
      <c r="CC58" s="70">
        <v>0</v>
      </c>
      <c r="CD58" s="70">
        <v>0</v>
      </c>
    </row>
    <row r="59" spans="1:82">
      <c r="A59" s="70" t="s">
        <v>1745</v>
      </c>
      <c r="B59" s="70">
        <v>26</v>
      </c>
      <c r="C59" s="70">
        <v>9</v>
      </c>
      <c r="D59" s="70">
        <v>2</v>
      </c>
      <c r="E59" s="70">
        <v>2012</v>
      </c>
      <c r="F59" s="70" t="s">
        <v>179</v>
      </c>
      <c r="G59" s="70" t="s">
        <v>1736</v>
      </c>
      <c r="H59" s="70" t="s">
        <v>1737</v>
      </c>
      <c r="I59" s="148"/>
      <c r="J59" s="71">
        <v>131.4519407031093</v>
      </c>
      <c r="K59" s="71">
        <v>1.344768798106377</v>
      </c>
      <c r="L59" s="71">
        <v>5.4276481795127181</v>
      </c>
      <c r="M59" s="71">
        <v>25.207963460294732</v>
      </c>
      <c r="N59" s="71">
        <v>31.554624510518028</v>
      </c>
      <c r="O59" s="71">
        <v>19.83087574079455</v>
      </c>
      <c r="P59" s="71">
        <v>27.595313594032007</v>
      </c>
      <c r="Q59" s="71">
        <v>1.4020866247349899</v>
      </c>
      <c r="R59" s="71">
        <v>0</v>
      </c>
      <c r="S59" s="71">
        <v>1.3560080771602001</v>
      </c>
      <c r="T59" s="72"/>
      <c r="U59" s="71">
        <v>3574637</v>
      </c>
      <c r="V59" s="71">
        <v>635</v>
      </c>
      <c r="W59" s="71">
        <v>127</v>
      </c>
      <c r="X59" s="71">
        <v>4641</v>
      </c>
      <c r="Y59" s="71">
        <v>7259</v>
      </c>
      <c r="Z59" s="71">
        <v>10372</v>
      </c>
      <c r="AA59" s="71">
        <v>5545</v>
      </c>
      <c r="AB59" s="71">
        <v>18389</v>
      </c>
      <c r="AC59" s="71">
        <v>0</v>
      </c>
      <c r="AD59" s="71">
        <v>1.3560080771602001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27.902999999999999</v>
      </c>
      <c r="BK59" s="71">
        <v>0</v>
      </c>
      <c r="BL59" s="71">
        <v>0</v>
      </c>
      <c r="BM59" s="71">
        <v>0</v>
      </c>
      <c r="BN59" s="72"/>
      <c r="BO59" s="71">
        <v>0</v>
      </c>
      <c r="BP59" s="71">
        <v>0</v>
      </c>
      <c r="BQ59" s="71">
        <v>3</v>
      </c>
      <c r="BR59" s="71">
        <v>0</v>
      </c>
      <c r="BS59" s="71">
        <v>0</v>
      </c>
      <c r="BT59" s="71">
        <v>0</v>
      </c>
      <c r="BU59"/>
      <c r="BV59" s="70">
        <v>27.902999999999999</v>
      </c>
      <c r="BW59" s="70">
        <v>0</v>
      </c>
      <c r="BX59" s="70">
        <v>0</v>
      </c>
      <c r="BY59" s="70">
        <v>0</v>
      </c>
      <c r="BZ59" s="70">
        <v>0</v>
      </c>
      <c r="CA59" s="70">
        <v>0</v>
      </c>
      <c r="CB59" s="70">
        <v>0</v>
      </c>
      <c r="CC59" s="70">
        <v>0</v>
      </c>
      <c r="CD59" s="70">
        <v>0</v>
      </c>
    </row>
    <row r="60" spans="1:82">
      <c r="A60" s="70" t="s">
        <v>1746</v>
      </c>
      <c r="B60" s="70">
        <v>27</v>
      </c>
      <c r="C60" s="70">
        <v>10</v>
      </c>
      <c r="D60" s="70">
        <v>2</v>
      </c>
      <c r="E60" s="70">
        <v>2013</v>
      </c>
      <c r="F60" s="70" t="s">
        <v>180</v>
      </c>
      <c r="G60" s="70" t="s">
        <v>1736</v>
      </c>
      <c r="H60" s="70" t="s">
        <v>1737</v>
      </c>
      <c r="I60" s="148"/>
      <c r="J60" s="71">
        <v>146.2958666780863</v>
      </c>
      <c r="K60" s="71">
        <v>1.2849007863353361</v>
      </c>
      <c r="L60" s="71">
        <v>4.8500218509832029</v>
      </c>
      <c r="M60" s="71">
        <v>25.92530285834151</v>
      </c>
      <c r="N60" s="71">
        <v>29.801361831417029</v>
      </c>
      <c r="O60" s="71">
        <v>19.191954094364664</v>
      </c>
      <c r="P60" s="71">
        <v>27.159793632427416</v>
      </c>
      <c r="Q60" s="71">
        <v>1.4094835198933799</v>
      </c>
      <c r="R60" s="71">
        <v>0</v>
      </c>
      <c r="S60" s="71">
        <v>1.524852410849292</v>
      </c>
      <c r="T60" s="72"/>
      <c r="U60" s="71">
        <v>3762230</v>
      </c>
      <c r="V60" s="71">
        <v>635</v>
      </c>
      <c r="W60" s="71">
        <v>127</v>
      </c>
      <c r="X60" s="71">
        <v>4641</v>
      </c>
      <c r="Y60" s="71">
        <v>7275</v>
      </c>
      <c r="Z60" s="71">
        <v>10486</v>
      </c>
      <c r="AA60" s="71">
        <v>5437</v>
      </c>
      <c r="AB60" s="71">
        <v>18221</v>
      </c>
      <c r="AC60" s="71">
        <v>0</v>
      </c>
      <c r="AD60" s="71">
        <v>1.524852410849292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30.108000000000001</v>
      </c>
      <c r="BK60" s="71">
        <v>0</v>
      </c>
      <c r="BL60" s="71">
        <v>0</v>
      </c>
      <c r="BM60" s="71">
        <v>0</v>
      </c>
      <c r="BN60" s="72"/>
      <c r="BO60" s="71">
        <v>0</v>
      </c>
      <c r="BP60" s="71">
        <v>0</v>
      </c>
      <c r="BQ60" s="71">
        <v>3</v>
      </c>
      <c r="BR60" s="71">
        <v>0</v>
      </c>
      <c r="BS60" s="71">
        <v>0</v>
      </c>
      <c r="BT60" s="71">
        <v>0</v>
      </c>
      <c r="BU60"/>
      <c r="BV60" s="70">
        <v>30.108000000000001</v>
      </c>
      <c r="BW60" s="70">
        <v>0</v>
      </c>
      <c r="BX60" s="70">
        <v>0</v>
      </c>
      <c r="BY60" s="70">
        <v>0</v>
      </c>
      <c r="BZ60" s="70">
        <v>0</v>
      </c>
      <c r="CA60" s="70">
        <v>0</v>
      </c>
      <c r="CB60" s="70">
        <v>0</v>
      </c>
      <c r="CC60" s="70">
        <v>0</v>
      </c>
      <c r="CD60" s="70">
        <v>0</v>
      </c>
    </row>
    <row r="61" spans="1:82">
      <c r="A61" s="70" t="s">
        <v>1747</v>
      </c>
      <c r="B61" s="70">
        <v>28</v>
      </c>
      <c r="C61" s="70">
        <v>11</v>
      </c>
      <c r="D61" s="70">
        <v>2</v>
      </c>
      <c r="E61" s="70">
        <v>2014</v>
      </c>
      <c r="F61" s="70" t="s">
        <v>181</v>
      </c>
      <c r="G61" s="70" t="s">
        <v>1736</v>
      </c>
      <c r="H61" s="70" t="s">
        <v>1737</v>
      </c>
      <c r="I61" s="148"/>
      <c r="J61" s="71">
        <v>139.66728119521679</v>
      </c>
      <c r="K61" s="71">
        <v>1.2793074798647239</v>
      </c>
      <c r="L61" s="71">
        <v>2.5450733237302452</v>
      </c>
      <c r="M61" s="71">
        <v>27.676916833551822</v>
      </c>
      <c r="N61" s="71">
        <v>30.413776915954621</v>
      </c>
      <c r="O61" s="71">
        <v>18.432394788498016</v>
      </c>
      <c r="P61" s="71">
        <v>26.90930242506801</v>
      </c>
      <c r="Q61" s="71">
        <v>1.3362103052019301</v>
      </c>
      <c r="R61" s="71">
        <v>0</v>
      </c>
      <c r="S61" s="71">
        <v>1.4037433898080081</v>
      </c>
      <c r="T61" s="72"/>
      <c r="U61" s="71">
        <v>3676149</v>
      </c>
      <c r="V61" s="71">
        <v>560</v>
      </c>
      <c r="W61" s="71">
        <v>52</v>
      </c>
      <c r="X61" s="71">
        <v>4797</v>
      </c>
      <c r="Y61" s="71">
        <v>7267</v>
      </c>
      <c r="Z61" s="71">
        <v>10607</v>
      </c>
      <c r="AA61" s="71">
        <v>5359</v>
      </c>
      <c r="AB61" s="71">
        <v>18004</v>
      </c>
      <c r="AC61" s="71">
        <v>0</v>
      </c>
      <c r="AD61" s="71">
        <v>1.4037433898080081</v>
      </c>
      <c r="AE61" s="72"/>
      <c r="AF61" s="71"/>
      <c r="AG61" s="71"/>
      <c r="AH61" s="71"/>
      <c r="AI61" s="71"/>
      <c r="AJ61" s="71"/>
      <c r="AK61" s="71"/>
      <c r="AL61" s="71"/>
      <c r="AM61" s="71"/>
      <c r="AN61" s="71"/>
      <c r="AO61" s="71"/>
      <c r="AP61" s="71"/>
      <c r="AQ61" s="72"/>
      <c r="AR61" s="71">
        <v>333</v>
      </c>
      <c r="AS61" s="71">
        <v>105</v>
      </c>
      <c r="AT61" s="71">
        <v>0</v>
      </c>
      <c r="AU61" s="71">
        <v>0</v>
      </c>
      <c r="AV61" s="71">
        <v>0</v>
      </c>
      <c r="AW61" s="71">
        <v>0</v>
      </c>
      <c r="AX61" s="71"/>
      <c r="AY61" s="72"/>
      <c r="AZ61" s="71">
        <v>1385.6</v>
      </c>
      <c r="BA61" s="71">
        <v>4510.5</v>
      </c>
      <c r="BB61" s="71">
        <v>0</v>
      </c>
      <c r="BC61" s="71">
        <v>0</v>
      </c>
      <c r="BD61" s="71">
        <v>0</v>
      </c>
      <c r="BE61" s="71">
        <v>0</v>
      </c>
      <c r="BF61" s="71"/>
      <c r="BG61" s="72"/>
      <c r="BH61" s="71">
        <v>0</v>
      </c>
      <c r="BI61" s="71">
        <v>0</v>
      </c>
      <c r="BJ61" s="71">
        <v>30.838999999999999</v>
      </c>
      <c r="BK61" s="71">
        <v>0</v>
      </c>
      <c r="BL61" s="71">
        <v>0</v>
      </c>
      <c r="BM61" s="71">
        <v>0</v>
      </c>
      <c r="BN61" s="72"/>
      <c r="BO61" s="71">
        <v>0</v>
      </c>
      <c r="BP61" s="71">
        <v>0</v>
      </c>
      <c r="BQ61" s="71">
        <v>3</v>
      </c>
      <c r="BR61" s="71">
        <v>0</v>
      </c>
      <c r="BS61" s="71">
        <v>0</v>
      </c>
      <c r="BT61" s="71">
        <v>0</v>
      </c>
      <c r="BU61"/>
      <c r="BV61" s="70">
        <v>30.838999999999999</v>
      </c>
      <c r="BW61" s="70">
        <v>0</v>
      </c>
      <c r="BX61" s="70">
        <v>0</v>
      </c>
      <c r="BY61" s="70">
        <v>0</v>
      </c>
      <c r="BZ61" s="70">
        <v>0</v>
      </c>
      <c r="CA61" s="70">
        <v>0</v>
      </c>
      <c r="CB61" s="70">
        <v>0</v>
      </c>
      <c r="CC61" s="70">
        <v>0</v>
      </c>
      <c r="CD61" s="70">
        <v>0</v>
      </c>
    </row>
    <row r="62" spans="1:82">
      <c r="A62" s="70" t="s">
        <v>1748</v>
      </c>
      <c r="B62" s="70">
        <v>29</v>
      </c>
      <c r="C62" s="70">
        <v>12</v>
      </c>
      <c r="D62" s="70">
        <v>2</v>
      </c>
      <c r="E62" s="70">
        <v>2015</v>
      </c>
      <c r="F62" s="70" t="s">
        <v>182</v>
      </c>
      <c r="G62" s="70" t="s">
        <v>1736</v>
      </c>
      <c r="H62" s="70" t="s">
        <v>1737</v>
      </c>
      <c r="I62" s="148"/>
      <c r="J62" s="71">
        <v>169.38462265832351</v>
      </c>
      <c r="K62" s="71">
        <v>1.157440117567613</v>
      </c>
      <c r="L62" s="71">
        <v>2.9269430237143932</v>
      </c>
      <c r="M62" s="71">
        <v>23.020088372854161</v>
      </c>
      <c r="N62" s="71">
        <v>25.87269728304635</v>
      </c>
      <c r="O62" s="71">
        <v>18.137931576498499</v>
      </c>
      <c r="P62" s="71">
        <v>26.493361576887555</v>
      </c>
      <c r="Q62" s="71">
        <v>1.2883745202136301</v>
      </c>
      <c r="R62" s="71">
        <v>0</v>
      </c>
      <c r="S62" s="71">
        <v>1.5735330200766411</v>
      </c>
      <c r="T62" s="72"/>
      <c r="U62" s="71">
        <v>4362976</v>
      </c>
      <c r="V62" s="71">
        <v>560</v>
      </c>
      <c r="W62" s="71">
        <v>52</v>
      </c>
      <c r="X62" s="71">
        <v>4797</v>
      </c>
      <c r="Y62" s="71">
        <v>7249</v>
      </c>
      <c r="Z62" s="71">
        <v>10538</v>
      </c>
      <c r="AA62" s="71">
        <v>5272</v>
      </c>
      <c r="AB62" s="71">
        <v>17733</v>
      </c>
      <c r="AC62" s="71">
        <v>0</v>
      </c>
      <c r="AD62" s="71">
        <v>1.5735330200766411</v>
      </c>
      <c r="AE62" s="72"/>
      <c r="AF62" s="71">
        <v>40764852.033944249</v>
      </c>
      <c r="AG62" s="71">
        <v>886891.11981294106</v>
      </c>
      <c r="AH62" s="71">
        <v>529657.59767698427</v>
      </c>
      <c r="AI62" s="71">
        <v>30209818.798359729</v>
      </c>
      <c r="AJ62" s="71">
        <v>43218718.393758997</v>
      </c>
      <c r="AK62" s="71">
        <v>0</v>
      </c>
      <c r="AL62" s="71">
        <v>0</v>
      </c>
      <c r="AM62" s="71">
        <v>2430233.2628627541</v>
      </c>
      <c r="AN62" s="71">
        <v>0</v>
      </c>
      <c r="AO62" s="71">
        <v>0</v>
      </c>
      <c r="AP62" s="71">
        <v>118040171.20641565</v>
      </c>
      <c r="AQ62" s="72"/>
      <c r="AR62" s="71">
        <v>354</v>
      </c>
      <c r="AS62" s="71">
        <v>150</v>
      </c>
      <c r="AT62" s="71">
        <v>0</v>
      </c>
      <c r="AU62" s="71">
        <v>0</v>
      </c>
      <c r="AV62" s="71">
        <v>0</v>
      </c>
      <c r="AW62" s="71">
        <v>0</v>
      </c>
      <c r="AX62" s="71"/>
      <c r="AY62" s="72"/>
      <c r="AZ62" s="71">
        <v>1501</v>
      </c>
      <c r="BA62" s="71">
        <v>6656.3</v>
      </c>
      <c r="BB62" s="71">
        <v>0</v>
      </c>
      <c r="BC62" s="71">
        <v>0</v>
      </c>
      <c r="BD62" s="71">
        <v>0</v>
      </c>
      <c r="BE62" s="71">
        <v>0</v>
      </c>
      <c r="BF62" s="71"/>
      <c r="BG62" s="72"/>
      <c r="BH62" s="71">
        <v>0</v>
      </c>
      <c r="BI62" s="71">
        <v>0</v>
      </c>
      <c r="BJ62" s="71">
        <v>34.936</v>
      </c>
      <c r="BK62" s="71">
        <v>0</v>
      </c>
      <c r="BL62" s="71">
        <v>0</v>
      </c>
      <c r="BM62" s="71">
        <v>0</v>
      </c>
      <c r="BN62" s="72"/>
      <c r="BO62" s="71">
        <v>0</v>
      </c>
      <c r="BP62" s="71">
        <v>0</v>
      </c>
      <c r="BQ62" s="71">
        <v>3</v>
      </c>
      <c r="BR62" s="71">
        <v>0</v>
      </c>
      <c r="BS62" s="71">
        <v>0</v>
      </c>
      <c r="BT62" s="71">
        <v>0</v>
      </c>
      <c r="BU62"/>
      <c r="BV62" s="70">
        <v>34.936</v>
      </c>
      <c r="BW62" s="70">
        <v>0</v>
      </c>
      <c r="BX62" s="70">
        <v>0</v>
      </c>
      <c r="BY62" s="70">
        <v>0</v>
      </c>
      <c r="BZ62" s="70">
        <v>0</v>
      </c>
      <c r="CA62" s="70">
        <v>0</v>
      </c>
      <c r="CB62" s="70">
        <v>0</v>
      </c>
      <c r="CC62" s="70">
        <v>0</v>
      </c>
      <c r="CD62" s="70">
        <v>0</v>
      </c>
    </row>
    <row r="63" spans="1:82">
      <c r="A63" s="70" t="s">
        <v>1749</v>
      </c>
      <c r="B63" s="70">
        <v>30</v>
      </c>
      <c r="C63" s="70">
        <v>13</v>
      </c>
      <c r="D63" s="70">
        <v>2</v>
      </c>
      <c r="E63" s="70">
        <v>2016</v>
      </c>
      <c r="F63" s="70" t="s">
        <v>155</v>
      </c>
      <c r="G63" s="70" t="s">
        <v>1736</v>
      </c>
      <c r="H63" s="70" t="s">
        <v>1737</v>
      </c>
      <c r="I63" s="148"/>
      <c r="J63" s="71">
        <v>202.2539465364037</v>
      </c>
      <c r="K63" s="71">
        <v>1.1747970417854736</v>
      </c>
      <c r="L63" s="71">
        <v>4.0785457781993273</v>
      </c>
      <c r="M63" s="71">
        <v>23.645834210826351</v>
      </c>
      <c r="N63" s="71">
        <v>26.257634229350685</v>
      </c>
      <c r="O63" s="71">
        <v>17.744244192868354</v>
      </c>
      <c r="P63" s="71">
        <v>25.5665948170275</v>
      </c>
      <c r="Q63" s="71">
        <v>1.230409925169752</v>
      </c>
      <c r="R63" s="71">
        <v>0</v>
      </c>
      <c r="S63" s="71">
        <v>1.882458560164975</v>
      </c>
      <c r="T63" s="72"/>
      <c r="U63" s="71">
        <v>4820668</v>
      </c>
      <c r="V63" s="71">
        <v>560</v>
      </c>
      <c r="W63" s="71">
        <v>52</v>
      </c>
      <c r="X63" s="71">
        <v>4797</v>
      </c>
      <c r="Y63" s="71">
        <v>7248</v>
      </c>
      <c r="Z63" s="71">
        <v>10436</v>
      </c>
      <c r="AA63" s="71">
        <v>5262</v>
      </c>
      <c r="AB63" s="71">
        <v>17420</v>
      </c>
      <c r="AC63" s="71">
        <v>0</v>
      </c>
      <c r="AD63" s="71">
        <v>1.882458560164975</v>
      </c>
      <c r="AE63" s="72"/>
      <c r="AF63" s="71">
        <v>45378169.963604182</v>
      </c>
      <c r="AG63" s="71">
        <v>859307.98868455319</v>
      </c>
      <c r="AH63" s="71">
        <v>625864.03136391391</v>
      </c>
      <c r="AI63" s="71">
        <v>35828008.712651491</v>
      </c>
      <c r="AJ63" s="71">
        <v>39163166.597042367</v>
      </c>
      <c r="AK63" s="71">
        <v>0</v>
      </c>
      <c r="AL63" s="71">
        <v>0</v>
      </c>
      <c r="AM63" s="71">
        <v>2389192.6531732581</v>
      </c>
      <c r="AN63" s="71">
        <v>0</v>
      </c>
      <c r="AO63" s="71">
        <v>0</v>
      </c>
      <c r="AP63" s="71">
        <v>124243709.94651976</v>
      </c>
      <c r="AQ63" s="72"/>
      <c r="AR63" s="71">
        <v>375</v>
      </c>
      <c r="AS63" s="71">
        <v>169</v>
      </c>
      <c r="AT63" s="71">
        <v>0</v>
      </c>
      <c r="AU63" s="71">
        <v>0</v>
      </c>
      <c r="AV63" s="71">
        <v>0</v>
      </c>
      <c r="AW63" s="71">
        <v>0</v>
      </c>
      <c r="AX63" s="71"/>
      <c r="AY63" s="72"/>
      <c r="AZ63" s="71">
        <v>1612.4</v>
      </c>
      <c r="BA63" s="71">
        <v>8659</v>
      </c>
      <c r="BB63" s="71">
        <v>0</v>
      </c>
      <c r="BC63" s="71">
        <v>0</v>
      </c>
      <c r="BD63" s="71">
        <v>0</v>
      </c>
      <c r="BE63" s="71">
        <v>0</v>
      </c>
      <c r="BF63" s="71"/>
      <c r="BG63" s="72"/>
      <c r="BH63" s="71">
        <v>0</v>
      </c>
      <c r="BI63" s="71">
        <v>0</v>
      </c>
      <c r="BJ63" s="71">
        <v>33.706000000000003</v>
      </c>
      <c r="BK63" s="71">
        <v>0</v>
      </c>
      <c r="BL63" s="71">
        <v>0</v>
      </c>
      <c r="BM63" s="71">
        <v>0</v>
      </c>
      <c r="BN63" s="72"/>
      <c r="BO63" s="71">
        <v>0</v>
      </c>
      <c r="BP63" s="71">
        <v>0</v>
      </c>
      <c r="BQ63" s="71">
        <v>3</v>
      </c>
      <c r="BR63" s="71">
        <v>0</v>
      </c>
      <c r="BS63" s="71">
        <v>0</v>
      </c>
      <c r="BT63" s="71">
        <v>0</v>
      </c>
      <c r="BU63"/>
      <c r="BV63" s="70">
        <v>33.706000000000003</v>
      </c>
      <c r="BW63" s="70">
        <v>0</v>
      </c>
      <c r="BX63" s="70">
        <v>0</v>
      </c>
      <c r="BY63" s="70">
        <v>0</v>
      </c>
      <c r="BZ63" s="70">
        <v>0</v>
      </c>
      <c r="CA63" s="70">
        <v>0</v>
      </c>
      <c r="CB63" s="70">
        <v>0</v>
      </c>
      <c r="CC63" s="70">
        <v>0</v>
      </c>
      <c r="CD63" s="70">
        <v>0</v>
      </c>
    </row>
    <row r="64" spans="1:82">
      <c r="A64" s="70" t="s">
        <v>1750</v>
      </c>
      <c r="B64" s="70">
        <v>31</v>
      </c>
      <c r="C64" s="70">
        <v>14</v>
      </c>
      <c r="D64" s="70">
        <v>2</v>
      </c>
      <c r="E64" s="70">
        <v>2017</v>
      </c>
      <c r="F64" s="70" t="s">
        <v>156</v>
      </c>
      <c r="G64" s="1064" t="s">
        <v>1736</v>
      </c>
      <c r="H64" s="70" t="s">
        <v>1737</v>
      </c>
      <c r="I64" s="148"/>
      <c r="J64" s="71">
        <v>197.88209967040689</v>
      </c>
      <c r="K64" s="71">
        <v>1.1145637436409703</v>
      </c>
      <c r="L64" s="71">
        <v>3.7788693954836408</v>
      </c>
      <c r="M64" s="71">
        <v>17.266189241076713</v>
      </c>
      <c r="N64" s="71">
        <v>23.108888532892269</v>
      </c>
      <c r="O64" s="71">
        <v>17.379435792992791</v>
      </c>
      <c r="P64" s="71">
        <v>25.216349765404495</v>
      </c>
      <c r="Q64" s="71">
        <v>1.1733045214909801</v>
      </c>
      <c r="R64" s="71">
        <v>0</v>
      </c>
      <c r="S64" s="71">
        <v>1.7049365474393621</v>
      </c>
      <c r="T64" s="72"/>
      <c r="U64" s="71">
        <v>4947635</v>
      </c>
      <c r="V64" s="71">
        <v>560</v>
      </c>
      <c r="W64" s="71">
        <v>52</v>
      </c>
      <c r="X64" s="71">
        <v>4797</v>
      </c>
      <c r="Y64" s="71">
        <v>7227</v>
      </c>
      <c r="Z64" s="71">
        <v>10391</v>
      </c>
      <c r="AA64" s="71">
        <v>5223</v>
      </c>
      <c r="AB64" s="71">
        <v>17178</v>
      </c>
      <c r="AC64" s="71">
        <v>0</v>
      </c>
      <c r="AD64" s="71">
        <v>1.7049365474393621</v>
      </c>
      <c r="AE64" s="72"/>
      <c r="AF64" s="71">
        <v>45052635.146770701</v>
      </c>
      <c r="AG64" s="71">
        <v>859099.88162857492</v>
      </c>
      <c r="AH64" s="71">
        <v>774827.8387089764</v>
      </c>
      <c r="AI64" s="71">
        <v>29357815.77570105</v>
      </c>
      <c r="AJ64" s="71">
        <v>41866390.232720442</v>
      </c>
      <c r="AK64" s="71">
        <v>0</v>
      </c>
      <c r="AL64" s="71">
        <v>0</v>
      </c>
      <c r="AM64" s="71">
        <v>2359688.3020095211</v>
      </c>
      <c r="AN64" s="71">
        <v>0</v>
      </c>
      <c r="AO64" s="71">
        <v>0</v>
      </c>
      <c r="AP64" s="71">
        <v>120270457.17753926</v>
      </c>
      <c r="AQ64" s="72"/>
      <c r="AR64" s="71">
        <v>404</v>
      </c>
      <c r="AS64" s="71">
        <v>179</v>
      </c>
      <c r="AT64" s="71">
        <v>0</v>
      </c>
      <c r="AU64" s="71">
        <v>0</v>
      </c>
      <c r="AV64" s="71">
        <v>0</v>
      </c>
      <c r="AW64" s="71">
        <v>0</v>
      </c>
      <c r="AX64" s="71"/>
      <c r="AY64" s="72"/>
      <c r="AZ64" s="71">
        <v>1770.1</v>
      </c>
      <c r="BA64" s="71">
        <v>9103.9</v>
      </c>
      <c r="BB64" s="71">
        <v>0</v>
      </c>
      <c r="BC64" s="71">
        <v>0</v>
      </c>
      <c r="BD64" s="71">
        <v>0</v>
      </c>
      <c r="BE64" s="71">
        <v>0</v>
      </c>
      <c r="BF64" s="71"/>
      <c r="BG64" s="72"/>
      <c r="BH64" s="71">
        <v>0</v>
      </c>
      <c r="BI64" s="71">
        <v>0</v>
      </c>
      <c r="BJ64" s="71">
        <v>35.673999999999999</v>
      </c>
      <c r="BK64" s="71">
        <v>0</v>
      </c>
      <c r="BL64" s="71">
        <v>0</v>
      </c>
      <c r="BM64" s="71">
        <v>0</v>
      </c>
      <c r="BN64" s="72"/>
      <c r="BO64" s="71">
        <v>0</v>
      </c>
      <c r="BP64" s="71">
        <v>0</v>
      </c>
      <c r="BQ64" s="71">
        <v>3</v>
      </c>
      <c r="BR64" s="71">
        <v>0</v>
      </c>
      <c r="BS64" s="71">
        <v>0</v>
      </c>
      <c r="BT64" s="71">
        <v>0</v>
      </c>
      <c r="BU64"/>
      <c r="BV64" s="70">
        <v>35.673999999999999</v>
      </c>
      <c r="BW64" s="70">
        <v>0</v>
      </c>
      <c r="BX64" s="70">
        <v>0</v>
      </c>
      <c r="BY64" s="70">
        <v>0</v>
      </c>
      <c r="BZ64" s="70">
        <v>0</v>
      </c>
      <c r="CA64" s="70">
        <v>0</v>
      </c>
      <c r="CB64" s="70">
        <v>0</v>
      </c>
      <c r="CC64" s="70">
        <v>0</v>
      </c>
      <c r="CD64" s="70">
        <v>0</v>
      </c>
    </row>
    <row r="65" spans="1:82">
      <c r="A65" s="70" t="s">
        <v>1751</v>
      </c>
      <c r="B65" s="70">
        <v>32</v>
      </c>
      <c r="C65" s="70">
        <v>15</v>
      </c>
      <c r="D65" s="70">
        <v>2</v>
      </c>
      <c r="E65" s="70">
        <v>2018</v>
      </c>
      <c r="F65" s="70" t="s">
        <v>183</v>
      </c>
      <c r="G65" s="1064" t="s">
        <v>1736</v>
      </c>
      <c r="H65" s="70" t="s">
        <v>1737</v>
      </c>
      <c r="I65" s="148"/>
      <c r="J65" s="71">
        <v>189.01553470919674</v>
      </c>
      <c r="K65" s="71">
        <v>1.0012343149760485</v>
      </c>
      <c r="L65" s="71">
        <v>3.4281121177311191</v>
      </c>
      <c r="M65" s="71">
        <v>15.088741851142943</v>
      </c>
      <c r="N65" s="71">
        <v>17.435679315421567</v>
      </c>
      <c r="O65" s="71">
        <v>17.02501502484753</v>
      </c>
      <c r="P65" s="71">
        <v>24.740685631650205</v>
      </c>
      <c r="Q65" s="71">
        <v>1.0755727424619801</v>
      </c>
      <c r="R65" s="71">
        <v>0</v>
      </c>
      <c r="S65" s="71">
        <v>2.2055912032473719</v>
      </c>
      <c r="T65" s="72"/>
      <c r="U65" s="71">
        <v>5071749</v>
      </c>
      <c r="V65" s="71">
        <v>560</v>
      </c>
      <c r="W65" s="71">
        <v>52</v>
      </c>
      <c r="X65" s="71">
        <v>4797</v>
      </c>
      <c r="Y65" s="71">
        <v>7207</v>
      </c>
      <c r="Z65" s="71">
        <v>10374</v>
      </c>
      <c r="AA65" s="71">
        <v>5176</v>
      </c>
      <c r="AB65" s="71">
        <v>16970</v>
      </c>
      <c r="AC65" s="71">
        <v>0</v>
      </c>
      <c r="AD65" s="71">
        <v>2.2055912032473719</v>
      </c>
      <c r="AE65" s="72"/>
      <c r="AF65" s="71">
        <v>44894199.91962745</v>
      </c>
      <c r="AG65" s="71">
        <v>764664.07471795625</v>
      </c>
      <c r="AH65" s="71">
        <v>719044.7389314801</v>
      </c>
      <c r="AI65" s="71">
        <v>28671238.428547859</v>
      </c>
      <c r="AJ65" s="71">
        <v>35745985.905640401</v>
      </c>
      <c r="AK65" s="71">
        <v>0</v>
      </c>
      <c r="AL65" s="71">
        <v>0</v>
      </c>
      <c r="AM65" s="71">
        <v>2335939.3487766809</v>
      </c>
      <c r="AN65" s="71">
        <v>0</v>
      </c>
      <c r="AO65" s="71">
        <v>0</v>
      </c>
      <c r="AP65" s="71">
        <v>113131072.41624184</v>
      </c>
      <c r="AQ65" s="72"/>
      <c r="AR65" s="71">
        <v>428</v>
      </c>
      <c r="AS65" s="71">
        <v>199</v>
      </c>
      <c r="AT65" s="71">
        <v>0</v>
      </c>
      <c r="AU65" s="71">
        <v>0</v>
      </c>
      <c r="AV65" s="71">
        <v>0</v>
      </c>
      <c r="AW65" s="71">
        <v>0</v>
      </c>
      <c r="AX65" s="71"/>
      <c r="AY65" s="72"/>
      <c r="AZ65" s="71">
        <v>1900.6000000000004</v>
      </c>
      <c r="BA65" s="71">
        <v>10219.700000000001</v>
      </c>
      <c r="BB65" s="71">
        <v>0</v>
      </c>
      <c r="BC65" s="71">
        <v>0</v>
      </c>
      <c r="BD65" s="71">
        <v>0</v>
      </c>
      <c r="BE65" s="71">
        <v>0</v>
      </c>
      <c r="BF65" s="71"/>
      <c r="BG65" s="72"/>
      <c r="BH65" s="71">
        <v>0</v>
      </c>
      <c r="BI65" s="71">
        <v>0</v>
      </c>
      <c r="BJ65" s="71">
        <v>34.659999999999997</v>
      </c>
      <c r="BK65" s="71">
        <v>0</v>
      </c>
      <c r="BL65" s="71">
        <v>0</v>
      </c>
      <c r="BM65" s="71">
        <v>0</v>
      </c>
      <c r="BN65" s="72"/>
      <c r="BO65" s="71">
        <v>0</v>
      </c>
      <c r="BP65" s="71">
        <v>0</v>
      </c>
      <c r="BQ65" s="71">
        <v>3</v>
      </c>
      <c r="BR65" s="71">
        <v>0</v>
      </c>
      <c r="BS65" s="71">
        <v>0</v>
      </c>
      <c r="BT65" s="71">
        <v>0</v>
      </c>
      <c r="BU65"/>
      <c r="BV65" s="70">
        <v>34.659999999999997</v>
      </c>
      <c r="BW65" s="70">
        <v>0</v>
      </c>
      <c r="BX65" s="70">
        <v>0</v>
      </c>
      <c r="BY65" s="70">
        <v>0</v>
      </c>
      <c r="BZ65" s="70">
        <v>0</v>
      </c>
      <c r="CA65" s="70">
        <v>0</v>
      </c>
      <c r="CB65" s="70">
        <v>0</v>
      </c>
      <c r="CC65" s="70">
        <v>0</v>
      </c>
      <c r="CD65" s="70">
        <v>0</v>
      </c>
    </row>
    <row r="66" spans="1:82">
      <c r="A66" s="70" t="s">
        <v>1752</v>
      </c>
      <c r="B66" s="70">
        <v>33</v>
      </c>
      <c r="C66" s="70">
        <v>16</v>
      </c>
      <c r="D66" s="70">
        <v>2</v>
      </c>
      <c r="E66" s="70">
        <v>2019</v>
      </c>
      <c r="F66" s="70" t="s">
        <v>158</v>
      </c>
      <c r="G66" s="70" t="s">
        <v>1736</v>
      </c>
      <c r="H66" s="70" t="s">
        <v>1737</v>
      </c>
      <c r="I66" s="148"/>
      <c r="J66" s="71">
        <v>208.36009414333762</v>
      </c>
      <c r="K66" s="71">
        <v>0.91737212466231188</v>
      </c>
      <c r="L66" s="71">
        <v>3.4600784123571517</v>
      </c>
      <c r="M66" s="71">
        <v>14.563366579007036</v>
      </c>
      <c r="N66" s="71">
        <v>17.223087909641034</v>
      </c>
      <c r="O66" s="71">
        <v>16.531776569542838</v>
      </c>
      <c r="P66" s="71">
        <v>24.61904828265569</v>
      </c>
      <c r="Q66" s="71">
        <v>1.0274751554071699</v>
      </c>
      <c r="R66" s="71">
        <v>0</v>
      </c>
      <c r="S66" s="71">
        <v>2.643504551352835</v>
      </c>
      <c r="T66" s="72"/>
      <c r="U66" s="71">
        <v>5060491</v>
      </c>
      <c r="V66" s="71">
        <v>560</v>
      </c>
      <c r="W66" s="71">
        <v>52</v>
      </c>
      <c r="X66" s="71">
        <v>4797</v>
      </c>
      <c r="Y66" s="71">
        <v>7168</v>
      </c>
      <c r="Z66" s="71">
        <v>10350</v>
      </c>
      <c r="AA66" s="71">
        <v>5112</v>
      </c>
      <c r="AB66" s="71">
        <v>16650</v>
      </c>
      <c r="AC66" s="71">
        <v>0</v>
      </c>
      <c r="AD66" s="71">
        <v>2.643504551352835</v>
      </c>
      <c r="AE66" s="72"/>
      <c r="AF66" s="71">
        <v>46491681.606470853</v>
      </c>
      <c r="AG66" s="71">
        <v>741920.94583121745</v>
      </c>
      <c r="AH66" s="71">
        <v>791640.77556156402</v>
      </c>
      <c r="AI66" s="71">
        <v>28132296.586856931</v>
      </c>
      <c r="AJ66" s="71">
        <v>34220343.765967458</v>
      </c>
      <c r="AK66" s="71">
        <v>0</v>
      </c>
      <c r="AL66" s="71">
        <v>0</v>
      </c>
      <c r="AM66" s="71">
        <v>2267604.6588671072</v>
      </c>
      <c r="AN66" s="71">
        <v>0</v>
      </c>
      <c r="AO66" s="71">
        <v>0</v>
      </c>
      <c r="AP66" s="71">
        <v>112645488.33955513</v>
      </c>
      <c r="AQ66" s="72"/>
      <c r="AR66" s="71">
        <v>455</v>
      </c>
      <c r="AS66" s="71">
        <v>216</v>
      </c>
      <c r="AT66" s="71">
        <v>0</v>
      </c>
      <c r="AU66" s="71">
        <v>0</v>
      </c>
      <c r="AV66" s="71">
        <v>0</v>
      </c>
      <c r="AW66" s="71">
        <v>0</v>
      </c>
      <c r="AX66" s="71"/>
      <c r="AY66" s="72"/>
      <c r="AZ66" s="71">
        <v>2046.299999999999</v>
      </c>
      <c r="BA66" s="71">
        <v>11319.5</v>
      </c>
      <c r="BB66" s="71">
        <v>0</v>
      </c>
      <c r="BC66" s="71">
        <v>0</v>
      </c>
      <c r="BD66" s="71">
        <v>0</v>
      </c>
      <c r="BE66" s="71">
        <v>0</v>
      </c>
      <c r="BF66" s="71"/>
      <c r="BG66" s="72"/>
      <c r="BH66" s="71">
        <v>0</v>
      </c>
      <c r="BI66" s="71">
        <v>0</v>
      </c>
      <c r="BJ66" s="71">
        <v>28.045000000000002</v>
      </c>
      <c r="BK66" s="71">
        <v>0</v>
      </c>
      <c r="BL66" s="71">
        <v>0</v>
      </c>
      <c r="BM66" s="71">
        <v>0</v>
      </c>
      <c r="BN66" s="72"/>
      <c r="BO66" s="71">
        <v>0</v>
      </c>
      <c r="BP66" s="71">
        <v>0</v>
      </c>
      <c r="BQ66" s="71">
        <v>3</v>
      </c>
      <c r="BR66" s="71">
        <v>0</v>
      </c>
      <c r="BS66" s="71">
        <v>0</v>
      </c>
      <c r="BT66" s="71">
        <v>0</v>
      </c>
      <c r="BU66"/>
      <c r="BV66" s="70">
        <v>28.045000000000002</v>
      </c>
      <c r="BW66" s="70">
        <v>0</v>
      </c>
      <c r="BX66" s="70">
        <v>0</v>
      </c>
      <c r="BY66" s="70">
        <v>0</v>
      </c>
      <c r="BZ66" s="70">
        <v>0</v>
      </c>
      <c r="CA66" s="70">
        <v>0</v>
      </c>
      <c r="CB66" s="70">
        <v>0</v>
      </c>
      <c r="CC66" s="70">
        <v>0</v>
      </c>
      <c r="CD66" s="70">
        <v>0</v>
      </c>
    </row>
    <row r="67" spans="1:82">
      <c r="A67" s="70" t="s">
        <v>1753</v>
      </c>
      <c r="B67" s="70">
        <v>34</v>
      </c>
      <c r="C67" s="70">
        <v>17</v>
      </c>
      <c r="D67" s="70">
        <v>2</v>
      </c>
      <c r="E67" s="70">
        <v>2020</v>
      </c>
      <c r="F67" s="70" t="s">
        <v>159</v>
      </c>
      <c r="G67" s="70" t="s">
        <v>1736</v>
      </c>
      <c r="H67" s="70" t="s">
        <v>1737</v>
      </c>
      <c r="I67" s="148"/>
      <c r="J67" s="71">
        <v>151.9409960261722</v>
      </c>
      <c r="K67" s="71">
        <v>0.95065856120783432</v>
      </c>
      <c r="L67" s="71">
        <v>13.894622278061224</v>
      </c>
      <c r="M67" s="71">
        <v>12.915856002095762</v>
      </c>
      <c r="N67" s="71">
        <v>15.305779315601988</v>
      </c>
      <c r="O67" s="71">
        <v>14.446388786197568</v>
      </c>
      <c r="P67" s="71">
        <v>22.763540831615547</v>
      </c>
      <c r="Q67" s="71">
        <v>0.96689690301888698</v>
      </c>
      <c r="R67" s="71">
        <v>0</v>
      </c>
      <c r="S67" s="71">
        <v>2.0990059855927972</v>
      </c>
      <c r="T67" s="72"/>
      <c r="U67" s="71">
        <v>4648539</v>
      </c>
      <c r="V67" s="71">
        <v>479</v>
      </c>
      <c r="W67" s="71">
        <v>220</v>
      </c>
      <c r="X67" s="71">
        <v>4499</v>
      </c>
      <c r="Y67" s="71">
        <v>7150</v>
      </c>
      <c r="Z67" s="71">
        <v>10323</v>
      </c>
      <c r="AA67" s="71">
        <v>5024</v>
      </c>
      <c r="AB67" s="71">
        <v>16399</v>
      </c>
      <c r="AC67" s="71">
        <v>0</v>
      </c>
      <c r="AD67" s="71">
        <v>2.0990059855927972</v>
      </c>
      <c r="AE67" s="72"/>
      <c r="AF67" s="71">
        <v>41876880.908414379</v>
      </c>
      <c r="AG67" s="71">
        <v>701986.93708371581</v>
      </c>
      <c r="AH67" s="71">
        <v>3417383.271287967</v>
      </c>
      <c r="AI67" s="71">
        <v>24310042.521656081</v>
      </c>
      <c r="AJ67" s="71">
        <v>30421667.971218839</v>
      </c>
      <c r="AK67" s="71"/>
      <c r="AL67" s="71"/>
      <c r="AM67" s="71">
        <v>2140251.6966900849</v>
      </c>
      <c r="AN67" s="71"/>
      <c r="AO67" s="71"/>
      <c r="AP67" s="71">
        <v>102868213.30635107</v>
      </c>
      <c r="AQ67" s="72"/>
      <c r="AR67" s="71">
        <v>479</v>
      </c>
      <c r="AS67" s="71">
        <v>225</v>
      </c>
      <c r="AT67" s="71">
        <v>0</v>
      </c>
      <c r="AU67" s="71">
        <v>0</v>
      </c>
      <c r="AV67" s="71">
        <v>0</v>
      </c>
      <c r="AW67" s="71">
        <v>0</v>
      </c>
      <c r="AX67" s="71"/>
      <c r="AY67" s="72"/>
      <c r="AZ67" s="71">
        <v>2187.6999999999989</v>
      </c>
      <c r="BA67" s="71">
        <v>11765.5</v>
      </c>
      <c r="BB67" s="71">
        <v>0</v>
      </c>
      <c r="BC67" s="71">
        <v>0</v>
      </c>
      <c r="BD67" s="71">
        <v>0</v>
      </c>
      <c r="BE67" s="71">
        <v>0</v>
      </c>
      <c r="BF67" s="71"/>
      <c r="BG67" s="72"/>
      <c r="BH67" s="71">
        <v>0</v>
      </c>
      <c r="BI67" s="71">
        <v>0</v>
      </c>
      <c r="BJ67" s="71">
        <v>27.149000000000001</v>
      </c>
      <c r="BK67" s="71">
        <v>0</v>
      </c>
      <c r="BL67" s="71">
        <v>0</v>
      </c>
      <c r="BM67" s="71">
        <v>0</v>
      </c>
      <c r="BN67" s="72"/>
      <c r="BO67" s="71">
        <v>0</v>
      </c>
      <c r="BP67" s="71">
        <v>0</v>
      </c>
      <c r="BQ67" s="71">
        <v>3</v>
      </c>
      <c r="BR67" s="71">
        <v>0</v>
      </c>
      <c r="BS67" s="71">
        <v>0</v>
      </c>
      <c r="BT67" s="71">
        <v>0</v>
      </c>
      <c r="BU67"/>
      <c r="BV67" s="70">
        <v>27.149000000000001</v>
      </c>
      <c r="BW67" s="70">
        <v>0</v>
      </c>
      <c r="BX67" s="70">
        <v>0</v>
      </c>
      <c r="BY67" s="70">
        <v>0</v>
      </c>
      <c r="BZ67" s="70">
        <v>0</v>
      </c>
      <c r="CA67" s="70">
        <v>0</v>
      </c>
      <c r="CB67" s="70">
        <v>0</v>
      </c>
      <c r="CC67" s="70">
        <v>0</v>
      </c>
      <c r="CD67" s="70">
        <v>0</v>
      </c>
    </row>
    <row r="68" spans="1:82">
      <c r="A68" s="70" t="s">
        <v>1754</v>
      </c>
      <c r="B68" s="70">
        <v>34</v>
      </c>
      <c r="C68" s="70">
        <v>18</v>
      </c>
      <c r="D68" s="70">
        <v>2</v>
      </c>
      <c r="E68" s="70">
        <v>2021</v>
      </c>
      <c r="F68" s="70" t="s">
        <v>160</v>
      </c>
      <c r="G68" s="70" t="s">
        <v>1736</v>
      </c>
      <c r="H68" s="70" t="s">
        <v>1737</v>
      </c>
      <c r="I68" s="148"/>
      <c r="J68" s="71">
        <v>169.34189599761572</v>
      </c>
      <c r="K68" s="71">
        <v>0.97591425387466824</v>
      </c>
      <c r="L68" s="71">
        <v>11.163552872626584</v>
      </c>
      <c r="M68" s="71">
        <v>12.599069651683756</v>
      </c>
      <c r="N68" s="71">
        <v>15.065813379235452</v>
      </c>
      <c r="O68" s="71">
        <v>13.955605031298846</v>
      </c>
      <c r="P68" s="71">
        <v>23.205169848729962</v>
      </c>
      <c r="Q68" s="71">
        <v>0.94219275207242503</v>
      </c>
      <c r="R68" s="71">
        <v>0</v>
      </c>
      <c r="S68" s="71">
        <v>2.1796976685349532</v>
      </c>
      <c r="T68" s="72"/>
      <c r="U68" s="71">
        <v>5614364</v>
      </c>
      <c r="V68" s="71">
        <v>479</v>
      </c>
      <c r="W68" s="71">
        <v>220</v>
      </c>
      <c r="X68" s="71">
        <v>4499</v>
      </c>
      <c r="Y68" s="71">
        <v>7134</v>
      </c>
      <c r="Z68" s="71">
        <v>10268</v>
      </c>
      <c r="AA68" s="71">
        <v>4994</v>
      </c>
      <c r="AB68" s="71">
        <v>16137</v>
      </c>
      <c r="AC68" s="71">
        <v>0</v>
      </c>
      <c r="AD68" s="71">
        <v>2.1796976685349532</v>
      </c>
      <c r="AE68" s="72"/>
      <c r="AF68" s="71">
        <v>44492090.578650586</v>
      </c>
      <c r="AG68" s="71">
        <v>750274.6828448585</v>
      </c>
      <c r="AH68" s="71">
        <v>2654625.8159727002</v>
      </c>
      <c r="AI68" s="71">
        <v>27530157.475898582</v>
      </c>
      <c r="AJ68" s="71">
        <v>34473755.851262636</v>
      </c>
      <c r="AK68" s="71">
        <v>0</v>
      </c>
      <c r="AL68" s="71">
        <v>0</v>
      </c>
      <c r="AM68" s="71">
        <v>2118205.3575545158</v>
      </c>
      <c r="AN68" s="71">
        <v>0</v>
      </c>
      <c r="AO68" s="71">
        <v>0</v>
      </c>
      <c r="AP68" s="71">
        <v>112019109.76218386</v>
      </c>
      <c r="AQ68" s="72"/>
      <c r="AR68" s="71">
        <v>496</v>
      </c>
      <c r="AS68" s="71">
        <v>234</v>
      </c>
      <c r="AT68" s="71">
        <v>0</v>
      </c>
      <c r="AU68" s="71">
        <v>1</v>
      </c>
      <c r="AV68" s="71">
        <v>0</v>
      </c>
      <c r="AW68" s="71">
        <v>0</v>
      </c>
      <c r="AX68" s="71"/>
      <c r="AY68" s="72"/>
      <c r="AZ68" s="71">
        <v>2308</v>
      </c>
      <c r="BA68" s="71">
        <v>12209.9</v>
      </c>
      <c r="BB68" s="71">
        <v>0</v>
      </c>
      <c r="BC68" s="71">
        <v>49.9</v>
      </c>
      <c r="BD68" s="71">
        <v>0</v>
      </c>
      <c r="BE68" s="71">
        <v>0</v>
      </c>
      <c r="BF68" s="71"/>
      <c r="BG68" s="72"/>
      <c r="BH68" s="71">
        <v>0</v>
      </c>
      <c r="BI68" s="71">
        <v>0</v>
      </c>
      <c r="BJ68" s="71">
        <v>30.117000000000001</v>
      </c>
      <c r="BK68" s="71">
        <v>0</v>
      </c>
      <c r="BL68" s="71">
        <v>0</v>
      </c>
      <c r="BM68" s="71">
        <v>0</v>
      </c>
      <c r="BN68" s="72"/>
      <c r="BO68" s="71">
        <v>0</v>
      </c>
      <c r="BP68" s="71">
        <v>0</v>
      </c>
      <c r="BQ68" s="71">
        <v>3</v>
      </c>
      <c r="BR68" s="71">
        <v>0</v>
      </c>
      <c r="BS68" s="71">
        <v>0</v>
      </c>
      <c r="BT68" s="71">
        <v>0</v>
      </c>
      <c r="BU68"/>
      <c r="BV68" s="70">
        <v>30.117000000000001</v>
      </c>
      <c r="BW68" s="70">
        <v>0</v>
      </c>
      <c r="BX68" s="70">
        <v>0</v>
      </c>
      <c r="BY68" s="70">
        <v>0</v>
      </c>
      <c r="BZ68" s="70">
        <v>0</v>
      </c>
      <c r="CA68" s="70">
        <v>0</v>
      </c>
      <c r="CB68" s="70">
        <v>0</v>
      </c>
      <c r="CC68" s="70">
        <v>0</v>
      </c>
      <c r="CD68" s="70">
        <v>0</v>
      </c>
    </row>
    <row r="69" spans="1:82">
      <c r="A69" s="70" t="s">
        <v>1755</v>
      </c>
      <c r="B69" s="70">
        <v>34</v>
      </c>
      <c r="C69" s="70">
        <v>19</v>
      </c>
      <c r="D69" s="70">
        <v>2</v>
      </c>
      <c r="E69" s="70">
        <v>2022</v>
      </c>
      <c r="F69" s="70" t="s">
        <v>161</v>
      </c>
      <c r="G69" s="70" t="s">
        <v>1736</v>
      </c>
      <c r="H69" s="70" t="s">
        <v>1737</v>
      </c>
      <c r="I69" s="148"/>
      <c r="J69" s="71">
        <v>162.50761863350212</v>
      </c>
      <c r="K69" s="71">
        <v>0.91196829540240087</v>
      </c>
      <c r="L69" s="71">
        <v>10.029583873839544</v>
      </c>
      <c r="M69" s="71">
        <v>14.319339030037279</v>
      </c>
      <c r="N69" s="71">
        <v>19.452268330025028</v>
      </c>
      <c r="O69" s="71">
        <v>14.589737891780153</v>
      </c>
      <c r="P69" s="71">
        <v>22.788079615381683</v>
      </c>
      <c r="Q69" s="71">
        <v>0.93691354350024603</v>
      </c>
      <c r="R69" s="71">
        <v>0</v>
      </c>
      <c r="S69" s="71">
        <v>2.1089383041502159</v>
      </c>
      <c r="T69" s="72"/>
      <c r="U69" s="71">
        <v>6423809</v>
      </c>
      <c r="V69" s="71">
        <v>479</v>
      </c>
      <c r="W69" s="71">
        <v>220</v>
      </c>
      <c r="X69" s="71">
        <v>4499</v>
      </c>
      <c r="Y69" s="71">
        <v>7171</v>
      </c>
      <c r="Z69" s="71">
        <v>10199</v>
      </c>
      <c r="AA69" s="71">
        <v>4979</v>
      </c>
      <c r="AB69" s="71">
        <v>15915</v>
      </c>
      <c r="AC69" s="71">
        <v>0</v>
      </c>
      <c r="AD69" s="71">
        <v>2.1089383041502159</v>
      </c>
      <c r="AE69" s="72"/>
      <c r="AF69" s="71">
        <v>50145748.43354556</v>
      </c>
      <c r="AG69" s="71">
        <v>733193.42500346142</v>
      </c>
      <c r="AH69" s="71">
        <v>2873892.7053376939</v>
      </c>
      <c r="AI69" s="71">
        <v>26707374.360183153</v>
      </c>
      <c r="AJ69" s="71">
        <v>39944320.177567497</v>
      </c>
      <c r="AK69" s="71">
        <v>0</v>
      </c>
      <c r="AL69" s="71">
        <v>0</v>
      </c>
      <c r="AM69" s="71">
        <v>2055060.8904892441</v>
      </c>
      <c r="AN69" s="71">
        <v>0</v>
      </c>
      <c r="AO69" s="71">
        <v>0</v>
      </c>
      <c r="AP69" s="71">
        <v>122459589.99212661</v>
      </c>
      <c r="AQ69" s="72"/>
      <c r="AR69" s="71">
        <v>523</v>
      </c>
      <c r="AS69" s="71">
        <v>240</v>
      </c>
      <c r="AT69" s="71">
        <v>0</v>
      </c>
      <c r="AU69" s="71">
        <v>1</v>
      </c>
      <c r="AV69" s="71">
        <v>0</v>
      </c>
      <c r="AW69" s="71">
        <v>0</v>
      </c>
      <c r="AX69" s="71"/>
      <c r="AY69" s="72"/>
      <c r="AZ69" s="71">
        <v>2466.8000000000002</v>
      </c>
      <c r="BA69" s="71">
        <v>12932.699999999997</v>
      </c>
      <c r="BB69" s="71">
        <v>0</v>
      </c>
      <c r="BC69" s="71">
        <v>49.9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1756</v>
      </c>
      <c r="B70" s="70">
        <v>34</v>
      </c>
      <c r="C70" s="70">
        <v>20</v>
      </c>
      <c r="D70" s="70">
        <v>2</v>
      </c>
      <c r="E70" s="70">
        <v>2023</v>
      </c>
      <c r="F70" s="70" t="s">
        <v>1539</v>
      </c>
      <c r="G70" s="70" t="s">
        <v>1736</v>
      </c>
      <c r="H70" s="70" t="s">
        <v>1737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552</v>
      </c>
      <c r="AS70" s="71">
        <v>242</v>
      </c>
      <c r="AT70" s="71">
        <v>0</v>
      </c>
      <c r="AU70" s="71">
        <v>1</v>
      </c>
      <c r="AV70" s="71">
        <v>0</v>
      </c>
      <c r="AW70" s="71">
        <v>0</v>
      </c>
      <c r="AX70" s="71"/>
      <c r="AY70" s="72"/>
      <c r="AZ70" s="71">
        <v>2643.1000000000013</v>
      </c>
      <c r="BA70" s="71">
        <v>13682.599999999997</v>
      </c>
      <c r="BB70" s="71">
        <v>0</v>
      </c>
      <c r="BC70" s="71">
        <v>49.9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1757</v>
      </c>
      <c r="B71" s="70">
        <v>34</v>
      </c>
      <c r="C71" s="70">
        <v>21</v>
      </c>
      <c r="D71" s="70">
        <v>2</v>
      </c>
      <c r="E71" s="70">
        <v>2024</v>
      </c>
      <c r="F71" s="70" t="s">
        <v>1554</v>
      </c>
      <c r="G71" s="70" t="s">
        <v>1736</v>
      </c>
      <c r="H71" s="70" t="s">
        <v>1737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1758</v>
      </c>
      <c r="B72" s="70">
        <v>409</v>
      </c>
      <c r="C72" s="70">
        <v>1</v>
      </c>
      <c r="D72" s="70">
        <v>25</v>
      </c>
      <c r="E72" s="70">
        <v>1990</v>
      </c>
      <c r="F72" s="70" t="s">
        <v>787</v>
      </c>
      <c r="G72" s="70" t="s">
        <v>1574</v>
      </c>
      <c r="H72" s="70" t="s">
        <v>1575</v>
      </c>
      <c r="I72" s="148"/>
      <c r="J72" s="71">
        <v>71.335011142900527</v>
      </c>
      <c r="K72" s="71">
        <v>11.045520537219939</v>
      </c>
      <c r="L72" s="71">
        <v>0.42747769864710222</v>
      </c>
      <c r="M72" s="71">
        <v>22.142645971760569</v>
      </c>
      <c r="N72" s="71">
        <v>38.139312823327003</v>
      </c>
      <c r="O72" s="71">
        <v>17.816172288546401</v>
      </c>
      <c r="P72" s="71">
        <v>16.934975837181199</v>
      </c>
      <c r="Q72" s="71">
        <v>1.42591358813335</v>
      </c>
      <c r="R72" s="71">
        <v>0</v>
      </c>
      <c r="S72" s="71">
        <v>1.161139187507652</v>
      </c>
      <c r="T72" s="72"/>
      <c r="U72" s="71">
        <v>2002834</v>
      </c>
      <c r="V72" s="71">
        <v>2021</v>
      </c>
      <c r="W72" s="71">
        <v>5</v>
      </c>
      <c r="X72" s="71">
        <v>7425</v>
      </c>
      <c r="Y72" s="71">
        <v>8159</v>
      </c>
      <c r="Z72" s="71">
        <v>7328</v>
      </c>
      <c r="AA72" s="71">
        <v>4112</v>
      </c>
      <c r="AB72" s="71">
        <v>23152</v>
      </c>
      <c r="AC72" s="71">
        <v>0</v>
      </c>
      <c r="AD72" s="71">
        <v>1.161139187507652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1759</v>
      </c>
      <c r="B73" s="70">
        <v>410</v>
      </c>
      <c r="C73" s="70">
        <v>2</v>
      </c>
      <c r="D73" s="70">
        <v>25</v>
      </c>
      <c r="E73" s="70">
        <v>2005</v>
      </c>
      <c r="F73" s="70" t="s">
        <v>789</v>
      </c>
      <c r="G73" s="70" t="s">
        <v>1574</v>
      </c>
      <c r="H73" s="70" t="s">
        <v>1575</v>
      </c>
      <c r="I73" s="148"/>
      <c r="J73" s="71">
        <v>61.721605666668736</v>
      </c>
      <c r="K73" s="71">
        <v>4.8289250909031756</v>
      </c>
      <c r="L73" s="71">
        <v>8.4460548331726404</v>
      </c>
      <c r="M73" s="71">
        <v>37.907076864480871</v>
      </c>
      <c r="N73" s="71">
        <v>44.703125597310269</v>
      </c>
      <c r="O73" s="71">
        <v>21.95744822606736</v>
      </c>
      <c r="P73" s="71">
        <v>15.392738998092749</v>
      </c>
      <c r="Q73" s="71">
        <v>1.1808196544379701</v>
      </c>
      <c r="R73" s="71">
        <v>0</v>
      </c>
      <c r="S73" s="71">
        <v>0</v>
      </c>
      <c r="T73" s="72"/>
      <c r="U73" s="71">
        <v>1906295</v>
      </c>
      <c r="V73" s="71">
        <v>1473</v>
      </c>
      <c r="W73" s="71">
        <v>75</v>
      </c>
      <c r="X73" s="71">
        <v>6156</v>
      </c>
      <c r="Y73" s="71">
        <v>9114</v>
      </c>
      <c r="Z73" s="71">
        <v>10451</v>
      </c>
      <c r="AA73" s="71">
        <v>3061</v>
      </c>
      <c r="AB73" s="71">
        <v>20043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1760</v>
      </c>
      <c r="B74" s="70">
        <v>411</v>
      </c>
      <c r="C74" s="70">
        <v>3</v>
      </c>
      <c r="D74" s="70">
        <v>25</v>
      </c>
      <c r="E74" s="70">
        <v>2006</v>
      </c>
      <c r="F74" s="70" t="s">
        <v>790</v>
      </c>
      <c r="G74" s="70" t="s">
        <v>1574</v>
      </c>
      <c r="H74" s="70" t="s">
        <v>1575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1761</v>
      </c>
      <c r="B75" s="70">
        <v>412</v>
      </c>
      <c r="C75" s="70">
        <v>4</v>
      </c>
      <c r="D75" s="70">
        <v>25</v>
      </c>
      <c r="E75" s="70">
        <v>2007</v>
      </c>
      <c r="F75" s="70" t="s">
        <v>791</v>
      </c>
      <c r="G75" s="70" t="s">
        <v>1574</v>
      </c>
      <c r="H75" s="70" t="s">
        <v>1575</v>
      </c>
      <c r="I75" s="148"/>
      <c r="J75" s="71">
        <v>68.280431307880306</v>
      </c>
      <c r="K75" s="71">
        <v>4.1777381389741413</v>
      </c>
      <c r="L75" s="71">
        <v>11.3254966873613</v>
      </c>
      <c r="M75" s="71">
        <v>34.260761012632507</v>
      </c>
      <c r="N75" s="71">
        <v>44.615148839026233</v>
      </c>
      <c r="O75" s="71">
        <v>20.665279310431981</v>
      </c>
      <c r="P75" s="71">
        <v>14.91098411833233</v>
      </c>
      <c r="Q75" s="71">
        <v>1.2168273247025401</v>
      </c>
      <c r="R75" s="71">
        <v>0</v>
      </c>
      <c r="S75" s="71">
        <v>0</v>
      </c>
      <c r="T75" s="72"/>
      <c r="U75" s="71">
        <v>2242344</v>
      </c>
      <c r="V75" s="71">
        <v>1390</v>
      </c>
      <c r="W75" s="71">
        <v>138</v>
      </c>
      <c r="X75" s="71">
        <v>6969</v>
      </c>
      <c r="Y75" s="71">
        <v>9120</v>
      </c>
      <c r="Z75" s="71">
        <v>10225</v>
      </c>
      <c r="AA75" s="71">
        <v>2920</v>
      </c>
      <c r="AB75" s="71">
        <v>19562</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1762</v>
      </c>
      <c r="B76" s="70">
        <v>413</v>
      </c>
      <c r="C76" s="70">
        <v>5</v>
      </c>
      <c r="D76" s="70">
        <v>25</v>
      </c>
      <c r="E76" s="70">
        <v>2008</v>
      </c>
      <c r="F76" s="70" t="s">
        <v>792</v>
      </c>
      <c r="G76" s="70" t="s">
        <v>1574</v>
      </c>
      <c r="H76" s="70" t="s">
        <v>1575</v>
      </c>
      <c r="I76" s="148"/>
      <c r="J76" s="71">
        <v>70.566257661513845</v>
      </c>
      <c r="K76" s="71">
        <v>3.666623103881141</v>
      </c>
      <c r="L76" s="71">
        <v>9.7791389434382587</v>
      </c>
      <c r="M76" s="71">
        <v>40.088408041852382</v>
      </c>
      <c r="N76" s="71">
        <v>45.433812404909233</v>
      </c>
      <c r="O76" s="71">
        <v>19.755638229383081</v>
      </c>
      <c r="P76" s="71">
        <v>14.65425880037226</v>
      </c>
      <c r="Q76" s="71">
        <v>1.1841019997020701</v>
      </c>
      <c r="R76" s="71">
        <v>0</v>
      </c>
      <c r="S76" s="71">
        <v>0</v>
      </c>
      <c r="T76" s="72"/>
      <c r="U76" s="71">
        <v>2434880</v>
      </c>
      <c r="V76" s="71">
        <v>1390</v>
      </c>
      <c r="W76" s="71">
        <v>138</v>
      </c>
      <c r="X76" s="71">
        <v>6969</v>
      </c>
      <c r="Y76" s="71">
        <v>9164</v>
      </c>
      <c r="Z76" s="71">
        <v>10118</v>
      </c>
      <c r="AA76" s="71">
        <v>2873</v>
      </c>
      <c r="AB76" s="71">
        <v>19349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1763</v>
      </c>
      <c r="B77" s="70">
        <v>414</v>
      </c>
      <c r="C77" s="70">
        <v>6</v>
      </c>
      <c r="D77" s="70">
        <v>25</v>
      </c>
      <c r="E77" s="70">
        <v>2009</v>
      </c>
      <c r="F77" s="70" t="s">
        <v>176</v>
      </c>
      <c r="G77" s="70" t="s">
        <v>1574</v>
      </c>
      <c r="H77" s="70" t="s">
        <v>1575</v>
      </c>
      <c r="I77" s="148"/>
      <c r="J77" s="71">
        <v>83.461418646114126</v>
      </c>
      <c r="K77" s="71">
        <v>2.814981516945855</v>
      </c>
      <c r="L77" s="71">
        <v>9.4614428820036682</v>
      </c>
      <c r="M77" s="71">
        <v>32.781508668585197</v>
      </c>
      <c r="N77" s="71">
        <v>38.849832491585197</v>
      </c>
      <c r="O77" s="71">
        <v>19.957492693261791</v>
      </c>
      <c r="P77" s="71">
        <v>14.00607994015032</v>
      </c>
      <c r="Q77" s="71">
        <v>1.1163944125287799</v>
      </c>
      <c r="R77" s="71">
        <v>0</v>
      </c>
      <c r="S77" s="71">
        <v>0</v>
      </c>
      <c r="T77" s="72"/>
      <c r="U77" s="71">
        <v>2908220</v>
      </c>
      <c r="V77" s="71">
        <v>1307</v>
      </c>
      <c r="W77" s="71">
        <v>153</v>
      </c>
      <c r="X77" s="71">
        <v>7197</v>
      </c>
      <c r="Y77" s="71">
        <v>9123</v>
      </c>
      <c r="Z77" s="71">
        <v>10089</v>
      </c>
      <c r="AA77" s="71">
        <v>2819</v>
      </c>
      <c r="AB77" s="71">
        <v>19150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17.73</v>
      </c>
      <c r="BK77" s="71">
        <v>116</v>
      </c>
      <c r="BL77" s="71">
        <v>4.41</v>
      </c>
      <c r="BM77" s="71">
        <v>0</v>
      </c>
      <c r="BN77" s="72"/>
      <c r="BO77" s="71">
        <v>0</v>
      </c>
      <c r="BP77" s="71">
        <v>0</v>
      </c>
      <c r="BQ77" s="71">
        <v>2</v>
      </c>
      <c r="BR77" s="71">
        <v>1</v>
      </c>
      <c r="BS77" s="71">
        <v>1</v>
      </c>
      <c r="BT77" s="71">
        <v>0</v>
      </c>
      <c r="BU77"/>
      <c r="BV77" s="70">
        <v>138.13999999999999</v>
      </c>
      <c r="BW77" s="70">
        <v>0</v>
      </c>
      <c r="BX77" s="70">
        <v>0</v>
      </c>
      <c r="BY77" s="70">
        <v>0</v>
      </c>
      <c r="BZ77" s="70">
        <v>0</v>
      </c>
      <c r="CA77" s="70">
        <v>0</v>
      </c>
      <c r="CB77" s="70">
        <v>0</v>
      </c>
      <c r="CC77" s="70">
        <v>0</v>
      </c>
      <c r="CD77" s="70">
        <v>0</v>
      </c>
    </row>
    <row r="78" spans="1:82">
      <c r="A78" s="70" t="s">
        <v>1764</v>
      </c>
      <c r="B78" s="70">
        <v>415</v>
      </c>
      <c r="C78" s="70">
        <v>7</v>
      </c>
      <c r="D78" s="70">
        <v>25</v>
      </c>
      <c r="E78" s="70">
        <v>2010</v>
      </c>
      <c r="F78" s="70" t="s">
        <v>177</v>
      </c>
      <c r="G78" s="70" t="s">
        <v>1574</v>
      </c>
      <c r="H78" s="70" t="s">
        <v>1575</v>
      </c>
      <c r="I78" s="148"/>
      <c r="J78" s="71">
        <v>76.173970533147497</v>
      </c>
      <c r="K78" s="71">
        <v>2.9357617461969849</v>
      </c>
      <c r="L78" s="71">
        <v>8.6137189174868869</v>
      </c>
      <c r="M78" s="71">
        <v>29.344022224636451</v>
      </c>
      <c r="N78" s="71">
        <v>38.190861288927202</v>
      </c>
      <c r="O78" s="71">
        <v>19.837617249636882</v>
      </c>
      <c r="P78" s="71">
        <v>14.115132489228969</v>
      </c>
      <c r="Q78" s="71">
        <v>1.1544802226309101</v>
      </c>
      <c r="R78" s="71">
        <v>0</v>
      </c>
      <c r="S78" s="71">
        <v>0</v>
      </c>
      <c r="T78" s="72"/>
      <c r="U78" s="71">
        <v>2971255</v>
      </c>
      <c r="V78" s="71">
        <v>1307</v>
      </c>
      <c r="W78" s="71">
        <v>153</v>
      </c>
      <c r="X78" s="71">
        <v>7197</v>
      </c>
      <c r="Y78" s="71">
        <v>9121</v>
      </c>
      <c r="Z78" s="71">
        <v>10075</v>
      </c>
      <c r="AA78" s="71">
        <v>2770</v>
      </c>
      <c r="AB78" s="71">
        <v>18976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16.329000000000001</v>
      </c>
      <c r="BK78" s="71">
        <v>80.822999999999993</v>
      </c>
      <c r="BL78" s="71">
        <v>5.9379999999999997</v>
      </c>
      <c r="BM78" s="71">
        <v>0</v>
      </c>
      <c r="BN78" s="72"/>
      <c r="BO78" s="71">
        <v>0</v>
      </c>
      <c r="BP78" s="71">
        <v>0</v>
      </c>
      <c r="BQ78" s="71">
        <v>2</v>
      </c>
      <c r="BR78" s="71">
        <v>1</v>
      </c>
      <c r="BS78" s="71">
        <v>1</v>
      </c>
      <c r="BT78" s="71">
        <v>0</v>
      </c>
      <c r="BU78"/>
      <c r="BV78" s="70">
        <v>103.09</v>
      </c>
      <c r="BW78" s="70">
        <v>0</v>
      </c>
      <c r="BX78" s="70">
        <v>0</v>
      </c>
      <c r="BY78" s="70">
        <v>0</v>
      </c>
      <c r="BZ78" s="70">
        <v>0</v>
      </c>
      <c r="CA78" s="70">
        <v>0</v>
      </c>
      <c r="CB78" s="70">
        <v>0</v>
      </c>
      <c r="CC78" s="70">
        <v>0</v>
      </c>
      <c r="CD78" s="70">
        <v>0</v>
      </c>
    </row>
    <row r="79" spans="1:82">
      <c r="A79" s="70" t="s">
        <v>1765</v>
      </c>
      <c r="B79" s="70">
        <v>416</v>
      </c>
      <c r="C79" s="70">
        <v>8</v>
      </c>
      <c r="D79" s="70">
        <v>25</v>
      </c>
      <c r="E79" s="70">
        <v>2011</v>
      </c>
      <c r="F79" s="70" t="s">
        <v>178</v>
      </c>
      <c r="G79" s="70" t="s">
        <v>1574</v>
      </c>
      <c r="H79" s="70" t="s">
        <v>1575</v>
      </c>
      <c r="I79" s="148"/>
      <c r="J79" s="71">
        <v>36.278220703991799</v>
      </c>
      <c r="K79" s="71">
        <v>4.1135482774002199</v>
      </c>
      <c r="L79" s="71">
        <v>8.0372273872755411</v>
      </c>
      <c r="M79" s="71">
        <v>37.069749979141157</v>
      </c>
      <c r="N79" s="71">
        <v>45.989688879256363</v>
      </c>
      <c r="O79" s="71">
        <v>19.373412029191329</v>
      </c>
      <c r="P79" s="71">
        <v>13.608258780031269</v>
      </c>
      <c r="Q79" s="71">
        <v>1.3151177634003099</v>
      </c>
      <c r="R79" s="71">
        <v>0</v>
      </c>
      <c r="S79" s="71">
        <v>0</v>
      </c>
      <c r="T79" s="72"/>
      <c r="U79" s="71">
        <v>1332712</v>
      </c>
      <c r="V79" s="71">
        <v>1307</v>
      </c>
      <c r="W79" s="71">
        <v>153</v>
      </c>
      <c r="X79" s="71">
        <v>7197</v>
      </c>
      <c r="Y79" s="71">
        <v>9125</v>
      </c>
      <c r="Z79" s="71">
        <v>10053</v>
      </c>
      <c r="AA79" s="71">
        <v>2750</v>
      </c>
      <c r="AB79" s="71">
        <v>18740</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15.303000000000001</v>
      </c>
      <c r="BK79" s="71">
        <v>133.69399999999999</v>
      </c>
      <c r="BL79" s="71">
        <v>6.2110000000000003</v>
      </c>
      <c r="BM79" s="71">
        <v>0</v>
      </c>
      <c r="BN79" s="72"/>
      <c r="BO79" s="71">
        <v>0</v>
      </c>
      <c r="BP79" s="71">
        <v>0</v>
      </c>
      <c r="BQ79" s="71">
        <v>2</v>
      </c>
      <c r="BR79" s="71">
        <v>1</v>
      </c>
      <c r="BS79" s="71">
        <v>1</v>
      </c>
      <c r="BT79" s="71">
        <v>0</v>
      </c>
      <c r="BU79"/>
      <c r="BV79" s="70">
        <v>155.208</v>
      </c>
      <c r="BW79" s="70">
        <v>0</v>
      </c>
      <c r="BX79" s="70">
        <v>0</v>
      </c>
      <c r="BY79" s="70">
        <v>0</v>
      </c>
      <c r="BZ79" s="70">
        <v>0</v>
      </c>
      <c r="CA79" s="70">
        <v>0</v>
      </c>
      <c r="CB79" s="70">
        <v>0</v>
      </c>
      <c r="CC79" s="70">
        <v>0</v>
      </c>
      <c r="CD79" s="70">
        <v>0</v>
      </c>
    </row>
    <row r="80" spans="1:82">
      <c r="A80" s="70" t="s">
        <v>1766</v>
      </c>
      <c r="B80" s="70">
        <v>417</v>
      </c>
      <c r="C80" s="70">
        <v>9</v>
      </c>
      <c r="D80" s="70">
        <v>25</v>
      </c>
      <c r="E80" s="70">
        <v>2012</v>
      </c>
      <c r="F80" s="70" t="s">
        <v>179</v>
      </c>
      <c r="G80" s="70" t="s">
        <v>1574</v>
      </c>
      <c r="H80" s="70" t="s">
        <v>1575</v>
      </c>
      <c r="I80" s="148"/>
      <c r="J80" s="71">
        <v>73.875348038224629</v>
      </c>
      <c r="K80" s="71">
        <v>4.6340712301876437</v>
      </c>
      <c r="L80" s="71">
        <v>8.1093234404243688</v>
      </c>
      <c r="M80" s="71">
        <v>46.040511691007843</v>
      </c>
      <c r="N80" s="71">
        <v>50.248834723548669</v>
      </c>
      <c r="O80" s="71">
        <v>19.35670902427729</v>
      </c>
      <c r="P80" s="71">
        <v>13.352250022143892</v>
      </c>
      <c r="Q80" s="71">
        <v>1.4062801515368999</v>
      </c>
      <c r="R80" s="71">
        <v>0</v>
      </c>
      <c r="S80" s="71">
        <v>0.56230774778063575</v>
      </c>
      <c r="T80" s="72"/>
      <c r="U80" s="71">
        <v>2600263</v>
      </c>
      <c r="V80" s="71">
        <v>1307</v>
      </c>
      <c r="W80" s="71">
        <v>153</v>
      </c>
      <c r="X80" s="71">
        <v>7197</v>
      </c>
      <c r="Y80" s="71">
        <v>9076</v>
      </c>
      <c r="Z80" s="71">
        <v>10124</v>
      </c>
      <c r="AA80" s="71">
        <v>2683</v>
      </c>
      <c r="AB80" s="71">
        <v>18444</v>
      </c>
      <c r="AC80" s="71">
        <v>0</v>
      </c>
      <c r="AD80" s="71">
        <v>0.56230774778063575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17.509</v>
      </c>
      <c r="BK80" s="71">
        <v>166.19</v>
      </c>
      <c r="BL80" s="71">
        <v>7.1</v>
      </c>
      <c r="BM80" s="71">
        <v>0</v>
      </c>
      <c r="BN80" s="72"/>
      <c r="BO80" s="71">
        <v>0</v>
      </c>
      <c r="BP80" s="71">
        <v>0</v>
      </c>
      <c r="BQ80" s="71">
        <v>2</v>
      </c>
      <c r="BR80" s="71">
        <v>1</v>
      </c>
      <c r="BS80" s="71">
        <v>1</v>
      </c>
      <c r="BT80" s="71">
        <v>0</v>
      </c>
      <c r="BU80"/>
      <c r="BV80" s="70">
        <v>187.166</v>
      </c>
      <c r="BW80" s="70">
        <v>0</v>
      </c>
      <c r="BX80" s="70">
        <v>0</v>
      </c>
      <c r="BY80" s="70">
        <v>0</v>
      </c>
      <c r="BZ80" s="70">
        <v>3.633</v>
      </c>
      <c r="CA80" s="70">
        <v>0</v>
      </c>
      <c r="CB80" s="70">
        <v>0</v>
      </c>
      <c r="CC80" s="70">
        <v>0</v>
      </c>
      <c r="CD80" s="70">
        <v>0</v>
      </c>
    </row>
    <row r="81" spans="1:82">
      <c r="A81" s="70" t="s">
        <v>1767</v>
      </c>
      <c r="B81" s="70">
        <v>418</v>
      </c>
      <c r="C81" s="70">
        <v>10</v>
      </c>
      <c r="D81" s="70">
        <v>25</v>
      </c>
      <c r="E81" s="70">
        <v>2013</v>
      </c>
      <c r="F81" s="70" t="s">
        <v>180</v>
      </c>
      <c r="G81" s="70" t="s">
        <v>1574</v>
      </c>
      <c r="H81" s="70" t="s">
        <v>1575</v>
      </c>
      <c r="I81" s="148"/>
      <c r="J81" s="71">
        <v>78.818096756452533</v>
      </c>
      <c r="K81" s="71">
        <v>3.8300756784122432</v>
      </c>
      <c r="L81" s="71">
        <v>7.1611720311997882</v>
      </c>
      <c r="M81" s="71">
        <v>42.818776618451892</v>
      </c>
      <c r="N81" s="71">
        <v>48.821212264970043</v>
      </c>
      <c r="O81" s="71">
        <v>18.666673641848675</v>
      </c>
      <c r="P81" s="71">
        <v>13.387575305298046</v>
      </c>
      <c r="Q81" s="71">
        <v>1.4267336612103301</v>
      </c>
      <c r="R81" s="71">
        <v>0</v>
      </c>
      <c r="S81" s="71">
        <v>2.7032747527256431</v>
      </c>
      <c r="T81" s="72"/>
      <c r="U81" s="71">
        <v>2824744</v>
      </c>
      <c r="V81" s="71">
        <v>1307</v>
      </c>
      <c r="W81" s="71">
        <v>153</v>
      </c>
      <c r="X81" s="71">
        <v>7197</v>
      </c>
      <c r="Y81" s="71">
        <v>9099</v>
      </c>
      <c r="Z81" s="71">
        <v>10199</v>
      </c>
      <c r="AA81" s="71">
        <v>2680</v>
      </c>
      <c r="AB81" s="71">
        <v>18444</v>
      </c>
      <c r="AC81" s="71">
        <v>0</v>
      </c>
      <c r="AD81" s="71">
        <v>2.7032747527256431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19.577999999999999</v>
      </c>
      <c r="BK81" s="71">
        <v>154.42599999999999</v>
      </c>
      <c r="BL81" s="71">
        <v>8.51</v>
      </c>
      <c r="BM81" s="71">
        <v>0</v>
      </c>
      <c r="BN81" s="72"/>
      <c r="BO81" s="71">
        <v>0</v>
      </c>
      <c r="BP81" s="71">
        <v>0</v>
      </c>
      <c r="BQ81" s="71">
        <v>2</v>
      </c>
      <c r="BR81" s="71">
        <v>1</v>
      </c>
      <c r="BS81" s="71">
        <v>1</v>
      </c>
      <c r="BT81" s="71">
        <v>0</v>
      </c>
      <c r="BU81"/>
      <c r="BV81" s="70">
        <v>179.11799999999999</v>
      </c>
      <c r="BW81" s="70">
        <v>0</v>
      </c>
      <c r="BX81" s="70">
        <v>0</v>
      </c>
      <c r="BY81" s="70">
        <v>0</v>
      </c>
      <c r="BZ81" s="70">
        <v>3.3959999999999999</v>
      </c>
      <c r="CA81" s="70">
        <v>0</v>
      </c>
      <c r="CB81" s="70">
        <v>0</v>
      </c>
      <c r="CC81" s="70">
        <v>0</v>
      </c>
      <c r="CD81" s="70">
        <v>0</v>
      </c>
    </row>
    <row r="82" spans="1:82">
      <c r="A82" s="70" t="s">
        <v>1768</v>
      </c>
      <c r="B82" s="70">
        <v>419</v>
      </c>
      <c r="C82" s="70">
        <v>11</v>
      </c>
      <c r="D82" s="70">
        <v>25</v>
      </c>
      <c r="E82" s="70">
        <v>2014</v>
      </c>
      <c r="F82" s="70" t="s">
        <v>181</v>
      </c>
      <c r="G82" s="70" t="s">
        <v>1574</v>
      </c>
      <c r="H82" s="70" t="s">
        <v>1575</v>
      </c>
      <c r="I82" s="148"/>
      <c r="J82" s="71">
        <v>65.358639963410297</v>
      </c>
      <c r="K82" s="71">
        <v>3.8482184403381599</v>
      </c>
      <c r="L82" s="71">
        <v>6.9238123518231207</v>
      </c>
      <c r="M82" s="71">
        <v>42.961475685395087</v>
      </c>
      <c r="N82" s="71">
        <v>51.405608560609053</v>
      </c>
      <c r="O82" s="71">
        <v>17.572204779984155</v>
      </c>
      <c r="P82" s="71">
        <v>13.276394030953501</v>
      </c>
      <c r="Q82" s="71">
        <v>1.34422578581523</v>
      </c>
      <c r="R82" s="71">
        <v>0</v>
      </c>
      <c r="S82" s="71">
        <v>3.3147093677933031</v>
      </c>
      <c r="T82" s="72"/>
      <c r="U82" s="71">
        <v>2601478</v>
      </c>
      <c r="V82" s="71">
        <v>1141</v>
      </c>
      <c r="W82" s="71">
        <v>151</v>
      </c>
      <c r="X82" s="71">
        <v>6865</v>
      </c>
      <c r="Y82" s="71">
        <v>9048</v>
      </c>
      <c r="Z82" s="71">
        <v>10112</v>
      </c>
      <c r="AA82" s="71">
        <v>2644</v>
      </c>
      <c r="AB82" s="71">
        <v>18112</v>
      </c>
      <c r="AC82" s="71">
        <v>0</v>
      </c>
      <c r="AD82" s="71">
        <v>3.3147093677933031</v>
      </c>
      <c r="AE82" s="72"/>
      <c r="AF82" s="71"/>
      <c r="AG82" s="71"/>
      <c r="AH82" s="71"/>
      <c r="AI82" s="71"/>
      <c r="AJ82" s="71"/>
      <c r="AK82" s="71"/>
      <c r="AL82" s="71"/>
      <c r="AM82" s="71"/>
      <c r="AN82" s="71"/>
      <c r="AO82" s="71"/>
      <c r="AP82" s="71"/>
      <c r="AQ82" s="72"/>
      <c r="AR82" s="71">
        <v>43</v>
      </c>
      <c r="AS82" s="71">
        <v>2</v>
      </c>
      <c r="AT82" s="71">
        <v>0</v>
      </c>
      <c r="AU82" s="71">
        <v>0</v>
      </c>
      <c r="AV82" s="71">
        <v>0</v>
      </c>
      <c r="AW82" s="71">
        <v>0</v>
      </c>
      <c r="AX82" s="71"/>
      <c r="AY82" s="72"/>
      <c r="AZ82" s="71">
        <v>205.93</v>
      </c>
      <c r="BA82" s="71">
        <v>59</v>
      </c>
      <c r="BB82" s="71">
        <v>0</v>
      </c>
      <c r="BC82" s="71">
        <v>0</v>
      </c>
      <c r="BD82" s="71">
        <v>0</v>
      </c>
      <c r="BE82" s="71">
        <v>0</v>
      </c>
      <c r="BF82" s="71"/>
      <c r="BG82" s="72"/>
      <c r="BH82" s="71">
        <v>0</v>
      </c>
      <c r="BI82" s="71">
        <v>0</v>
      </c>
      <c r="BJ82" s="71">
        <v>6.7389999999999999</v>
      </c>
      <c r="BK82" s="71">
        <v>155.86699999999999</v>
      </c>
      <c r="BL82" s="71">
        <v>8.1310000000000002</v>
      </c>
      <c r="BM82" s="71">
        <v>0</v>
      </c>
      <c r="BN82" s="72"/>
      <c r="BO82" s="71">
        <v>0</v>
      </c>
      <c r="BP82" s="71">
        <v>0</v>
      </c>
      <c r="BQ82" s="71">
        <v>1</v>
      </c>
      <c r="BR82" s="71">
        <v>1</v>
      </c>
      <c r="BS82" s="71">
        <v>1</v>
      </c>
      <c r="BT82" s="71">
        <v>0</v>
      </c>
      <c r="BU82"/>
      <c r="BV82" s="70">
        <v>167.28700000000001</v>
      </c>
      <c r="BW82" s="70">
        <v>0</v>
      </c>
      <c r="BX82" s="70">
        <v>0</v>
      </c>
      <c r="BY82" s="70">
        <v>0</v>
      </c>
      <c r="BZ82" s="70">
        <v>3.45</v>
      </c>
      <c r="CA82" s="70">
        <v>0</v>
      </c>
      <c r="CB82" s="70">
        <v>0</v>
      </c>
      <c r="CC82" s="70">
        <v>0</v>
      </c>
      <c r="CD82" s="70">
        <v>0</v>
      </c>
    </row>
    <row r="83" spans="1:82">
      <c r="A83" s="70" t="s">
        <v>1769</v>
      </c>
      <c r="B83" s="70">
        <v>420</v>
      </c>
      <c r="C83" s="70">
        <v>12</v>
      </c>
      <c r="D83" s="70">
        <v>25</v>
      </c>
      <c r="E83" s="70">
        <v>2015</v>
      </c>
      <c r="F83" s="70" t="s">
        <v>182</v>
      </c>
      <c r="G83" s="1064" t="s">
        <v>1574</v>
      </c>
      <c r="H83" s="70" t="s">
        <v>1575</v>
      </c>
      <c r="I83" s="148"/>
      <c r="J83" s="71">
        <v>52.347265762721079</v>
      </c>
      <c r="K83" s="71">
        <v>3.6900414512486388</v>
      </c>
      <c r="L83" s="71">
        <v>7.2880348182455101</v>
      </c>
      <c r="M83" s="71">
        <v>41.568357107792067</v>
      </c>
      <c r="N83" s="71">
        <v>47.125433803817728</v>
      </c>
      <c r="O83" s="71">
        <v>17.328970877983192</v>
      </c>
      <c r="P83" s="71">
        <v>13.176326641615926</v>
      </c>
      <c r="Q83" s="71">
        <v>1.29266111000062</v>
      </c>
      <c r="R83" s="71">
        <v>0</v>
      </c>
      <c r="S83" s="71">
        <v>2.6612104396404361</v>
      </c>
      <c r="T83" s="72"/>
      <c r="U83" s="71">
        <v>2089024</v>
      </c>
      <c r="V83" s="71">
        <v>1141</v>
      </c>
      <c r="W83" s="71">
        <v>151</v>
      </c>
      <c r="X83" s="71">
        <v>6865</v>
      </c>
      <c r="Y83" s="71">
        <v>9012</v>
      </c>
      <c r="Z83" s="71">
        <v>10068</v>
      </c>
      <c r="AA83" s="71">
        <v>2622</v>
      </c>
      <c r="AB83" s="71">
        <v>17792</v>
      </c>
      <c r="AC83" s="71">
        <v>0</v>
      </c>
      <c r="AD83" s="71">
        <v>2.6612104396404361</v>
      </c>
      <c r="AE83" s="72"/>
      <c r="AF83" s="71">
        <v>16121626.102174859</v>
      </c>
      <c r="AG83" s="71">
        <v>2458378.9278078522</v>
      </c>
      <c r="AH83" s="71">
        <v>942356.48970505525</v>
      </c>
      <c r="AI83" s="71">
        <v>43661957.192379847</v>
      </c>
      <c r="AJ83" s="71">
        <v>39914577.170375243</v>
      </c>
      <c r="AK83" s="71">
        <v>0</v>
      </c>
      <c r="AL83" s="71">
        <v>0</v>
      </c>
      <c r="AM83" s="71">
        <v>2438318.965367062</v>
      </c>
      <c r="AN83" s="71">
        <v>0</v>
      </c>
      <c r="AO83" s="71">
        <v>0</v>
      </c>
      <c r="AP83" s="71">
        <v>105537214.84780993</v>
      </c>
      <c r="AQ83" s="72"/>
      <c r="AR83" s="71">
        <v>51</v>
      </c>
      <c r="AS83" s="71">
        <v>2</v>
      </c>
      <c r="AT83" s="71">
        <v>0</v>
      </c>
      <c r="AU83" s="71">
        <v>0</v>
      </c>
      <c r="AV83" s="71">
        <v>0</v>
      </c>
      <c r="AW83" s="71">
        <v>0</v>
      </c>
      <c r="AX83" s="71"/>
      <c r="AY83" s="72"/>
      <c r="AZ83" s="71">
        <v>268.73</v>
      </c>
      <c r="BA83" s="71">
        <v>59</v>
      </c>
      <c r="BB83" s="71">
        <v>0</v>
      </c>
      <c r="BC83" s="71">
        <v>0</v>
      </c>
      <c r="BD83" s="71">
        <v>0</v>
      </c>
      <c r="BE83" s="71">
        <v>0</v>
      </c>
      <c r="BF83" s="71"/>
      <c r="BG83" s="72"/>
      <c r="BH83" s="71">
        <v>0</v>
      </c>
      <c r="BI83" s="71">
        <v>0</v>
      </c>
      <c r="BJ83" s="71">
        <v>7.4109999999999996</v>
      </c>
      <c r="BK83" s="71">
        <v>151.79499999999999</v>
      </c>
      <c r="BL83" s="71">
        <v>8.0050000000000008</v>
      </c>
      <c r="BM83" s="71">
        <v>0</v>
      </c>
      <c r="BN83" s="72"/>
      <c r="BO83" s="71">
        <v>0</v>
      </c>
      <c r="BP83" s="71">
        <v>0</v>
      </c>
      <c r="BQ83" s="71">
        <v>1</v>
      </c>
      <c r="BR83" s="71">
        <v>1</v>
      </c>
      <c r="BS83" s="71">
        <v>1</v>
      </c>
      <c r="BT83" s="71">
        <v>0</v>
      </c>
      <c r="BU83"/>
      <c r="BV83" s="70">
        <v>163.95699999999999</v>
      </c>
      <c r="BW83" s="70">
        <v>0</v>
      </c>
      <c r="BX83" s="70">
        <v>0</v>
      </c>
      <c r="BY83" s="70">
        <v>0</v>
      </c>
      <c r="BZ83" s="70">
        <v>3.254</v>
      </c>
      <c r="CA83" s="70">
        <v>0</v>
      </c>
      <c r="CB83" s="70">
        <v>0</v>
      </c>
      <c r="CC83" s="70">
        <v>0</v>
      </c>
      <c r="CD83" s="70">
        <v>0</v>
      </c>
    </row>
    <row r="84" spans="1:82">
      <c r="A84" s="70" t="s">
        <v>1770</v>
      </c>
      <c r="B84" s="70">
        <v>421</v>
      </c>
      <c r="C84" s="70">
        <v>13</v>
      </c>
      <c r="D84" s="70">
        <v>25</v>
      </c>
      <c r="E84" s="70">
        <v>2016</v>
      </c>
      <c r="F84" s="70" t="s">
        <v>155</v>
      </c>
      <c r="G84" s="1064" t="s">
        <v>1574</v>
      </c>
      <c r="H84" s="70" t="s">
        <v>1575</v>
      </c>
      <c r="I84" s="148"/>
      <c r="J84" s="71">
        <v>72.328817229542835</v>
      </c>
      <c r="K84" s="71">
        <v>3.4807351343785489</v>
      </c>
      <c r="L84" s="71">
        <v>7.8371749333966116</v>
      </c>
      <c r="M84" s="71">
        <v>35.640045383536858</v>
      </c>
      <c r="N84" s="71">
        <v>47.630977108655649</v>
      </c>
      <c r="O84" s="71">
        <v>17.098133346443483</v>
      </c>
      <c r="P84" s="71">
        <v>14.53729602670967</v>
      </c>
      <c r="Q84" s="71">
        <v>1.2406515692081912</v>
      </c>
      <c r="R84" s="71">
        <v>0</v>
      </c>
      <c r="S84" s="71">
        <v>2.7209627724611853</v>
      </c>
      <c r="T84" s="72"/>
      <c r="U84" s="71">
        <v>2747490</v>
      </c>
      <c r="V84" s="71">
        <v>1141</v>
      </c>
      <c r="W84" s="71">
        <v>151</v>
      </c>
      <c r="X84" s="71">
        <v>6865</v>
      </c>
      <c r="Y84" s="71">
        <v>8957</v>
      </c>
      <c r="Z84" s="71">
        <v>10056</v>
      </c>
      <c r="AA84" s="71">
        <v>2992</v>
      </c>
      <c r="AB84" s="71">
        <v>17565</v>
      </c>
      <c r="AC84" s="71">
        <v>0</v>
      </c>
      <c r="AD84" s="71">
        <v>2.7209627724611849</v>
      </c>
      <c r="AE84" s="72"/>
      <c r="AF84" s="71">
        <v>22665407.476024039</v>
      </c>
      <c r="AG84" s="71">
        <v>2343337.883105481</v>
      </c>
      <c r="AH84" s="71">
        <v>798693.5602092297</v>
      </c>
      <c r="AI84" s="71">
        <v>43583338.491559453</v>
      </c>
      <c r="AJ84" s="71">
        <v>39404801.440387458</v>
      </c>
      <c r="AK84" s="71">
        <v>0</v>
      </c>
      <c r="AL84" s="71">
        <v>0</v>
      </c>
      <c r="AM84" s="71">
        <v>2409079.7332369848</v>
      </c>
      <c r="AN84" s="71">
        <v>0</v>
      </c>
      <c r="AO84" s="71">
        <v>0</v>
      </c>
      <c r="AP84" s="71">
        <v>111204658.58452265</v>
      </c>
      <c r="AQ84" s="72"/>
      <c r="AR84" s="71">
        <v>54</v>
      </c>
      <c r="AS84" s="71">
        <v>5</v>
      </c>
      <c r="AT84" s="71">
        <v>0</v>
      </c>
      <c r="AU84" s="71">
        <v>0</v>
      </c>
      <c r="AV84" s="71">
        <v>0</v>
      </c>
      <c r="AW84" s="71">
        <v>0</v>
      </c>
      <c r="AX84" s="71"/>
      <c r="AY84" s="72"/>
      <c r="AZ84" s="71">
        <v>284.13</v>
      </c>
      <c r="BA84" s="71">
        <v>684.4</v>
      </c>
      <c r="BB84" s="71">
        <v>0</v>
      </c>
      <c r="BC84" s="71">
        <v>0</v>
      </c>
      <c r="BD84" s="71">
        <v>0</v>
      </c>
      <c r="BE84" s="71">
        <v>0</v>
      </c>
      <c r="BF84" s="71"/>
      <c r="BG84" s="72"/>
      <c r="BH84" s="71">
        <v>0</v>
      </c>
      <c r="BI84" s="71">
        <v>0</v>
      </c>
      <c r="BJ84" s="71">
        <v>19.841000000000001</v>
      </c>
      <c r="BK84" s="71">
        <v>128.28399999999999</v>
      </c>
      <c r="BL84" s="71">
        <v>7.9169999999999998</v>
      </c>
      <c r="BM84" s="71">
        <v>0</v>
      </c>
      <c r="BN84" s="72"/>
      <c r="BO84" s="71">
        <v>0</v>
      </c>
      <c r="BP84" s="71">
        <v>0</v>
      </c>
      <c r="BQ84" s="71">
        <v>2</v>
      </c>
      <c r="BR84" s="71">
        <v>1</v>
      </c>
      <c r="BS84" s="71">
        <v>1</v>
      </c>
      <c r="BT84" s="71">
        <v>0</v>
      </c>
      <c r="BU84"/>
      <c r="BV84" s="70">
        <v>156.042</v>
      </c>
      <c r="BW84" s="70">
        <v>0</v>
      </c>
      <c r="BX84" s="70">
        <v>0</v>
      </c>
      <c r="BY84" s="70">
        <v>0</v>
      </c>
      <c r="BZ84" s="70">
        <v>0</v>
      </c>
      <c r="CA84" s="70">
        <v>0</v>
      </c>
      <c r="CB84" s="70">
        <v>0</v>
      </c>
      <c r="CC84" s="70">
        <v>0</v>
      </c>
      <c r="CD84" s="70">
        <v>0</v>
      </c>
    </row>
    <row r="85" spans="1:82">
      <c r="A85" s="70" t="s">
        <v>1771</v>
      </c>
      <c r="B85" s="70">
        <v>422</v>
      </c>
      <c r="C85" s="70">
        <v>14</v>
      </c>
      <c r="D85" s="70">
        <v>25</v>
      </c>
      <c r="E85" s="70">
        <v>2017</v>
      </c>
      <c r="F85" s="70" t="s">
        <v>156</v>
      </c>
      <c r="G85" s="70" t="s">
        <v>1574</v>
      </c>
      <c r="H85" s="70" t="s">
        <v>1575</v>
      </c>
      <c r="I85" s="148"/>
      <c r="J85" s="71">
        <v>73.7167127315751</v>
      </c>
      <c r="K85" s="71">
        <v>3.556790143769065</v>
      </c>
      <c r="L85" s="71">
        <v>7.0746966155998026</v>
      </c>
      <c r="M85" s="71">
        <v>35.735916053743701</v>
      </c>
      <c r="N85" s="71">
        <v>46.515993865002365</v>
      </c>
      <c r="O85" s="71">
        <v>17.205490905833589</v>
      </c>
      <c r="P85" s="71">
        <v>14.319680912155798</v>
      </c>
      <c r="Q85" s="71">
        <v>1.1860088317132</v>
      </c>
      <c r="R85" s="71">
        <v>0</v>
      </c>
      <c r="S85" s="71">
        <v>2.3244816177537504</v>
      </c>
      <c r="T85" s="72"/>
      <c r="U85" s="71">
        <v>2755355</v>
      </c>
      <c r="V85" s="71">
        <v>1141</v>
      </c>
      <c r="W85" s="71">
        <v>151</v>
      </c>
      <c r="X85" s="71">
        <v>6865</v>
      </c>
      <c r="Y85" s="71">
        <v>8939</v>
      </c>
      <c r="Z85" s="71">
        <v>10287</v>
      </c>
      <c r="AA85" s="71">
        <v>2966</v>
      </c>
      <c r="AB85" s="71">
        <v>17364</v>
      </c>
      <c r="AC85" s="71">
        <v>0</v>
      </c>
      <c r="AD85" s="71">
        <v>2.32448161775375</v>
      </c>
      <c r="AE85" s="72"/>
      <c r="AF85" s="71">
        <v>22335660.90965157</v>
      </c>
      <c r="AG85" s="71">
        <v>2350146.564195225</v>
      </c>
      <c r="AH85" s="71">
        <v>975688.68810942816</v>
      </c>
      <c r="AI85" s="71">
        <v>42505059.263145387</v>
      </c>
      <c r="AJ85" s="71">
        <v>35660473.914695077</v>
      </c>
      <c r="AK85" s="71">
        <v>0</v>
      </c>
      <c r="AL85" s="71">
        <v>0</v>
      </c>
      <c r="AM85" s="71">
        <v>2385238.542094151</v>
      </c>
      <c r="AN85" s="71">
        <v>0</v>
      </c>
      <c r="AO85" s="71">
        <v>0</v>
      </c>
      <c r="AP85" s="71">
        <v>106212267.88189085</v>
      </c>
      <c r="AQ85" s="72"/>
      <c r="AR85" s="71">
        <v>56</v>
      </c>
      <c r="AS85" s="71">
        <v>5</v>
      </c>
      <c r="AT85" s="71">
        <v>0</v>
      </c>
      <c r="AU85" s="71">
        <v>0</v>
      </c>
      <c r="AV85" s="71">
        <v>0</v>
      </c>
      <c r="AW85" s="71">
        <v>0</v>
      </c>
      <c r="AX85" s="71"/>
      <c r="AY85" s="72"/>
      <c r="AZ85" s="71">
        <v>296.52999999999997</v>
      </c>
      <c r="BA85" s="71">
        <v>684.4</v>
      </c>
      <c r="BB85" s="71">
        <v>0</v>
      </c>
      <c r="BC85" s="71">
        <v>0</v>
      </c>
      <c r="BD85" s="71">
        <v>0</v>
      </c>
      <c r="BE85" s="71">
        <v>0</v>
      </c>
      <c r="BF85" s="71"/>
      <c r="BG85" s="72"/>
      <c r="BH85" s="71">
        <v>0</v>
      </c>
      <c r="BI85" s="71">
        <v>0</v>
      </c>
      <c r="BJ85" s="71">
        <v>18.978000000000002</v>
      </c>
      <c r="BK85" s="71">
        <v>146.46799999999999</v>
      </c>
      <c r="BL85" s="71">
        <v>7.76</v>
      </c>
      <c r="BM85" s="71">
        <v>0</v>
      </c>
      <c r="BN85" s="72"/>
      <c r="BO85" s="71">
        <v>0</v>
      </c>
      <c r="BP85" s="71">
        <v>0</v>
      </c>
      <c r="BQ85" s="71">
        <v>2</v>
      </c>
      <c r="BR85" s="71">
        <v>1</v>
      </c>
      <c r="BS85" s="71">
        <v>1</v>
      </c>
      <c r="BT85" s="71">
        <v>0</v>
      </c>
      <c r="BU85"/>
      <c r="BV85" s="70">
        <v>170.09</v>
      </c>
      <c r="BW85" s="70">
        <v>0</v>
      </c>
      <c r="BX85" s="70">
        <v>0</v>
      </c>
      <c r="BY85" s="70">
        <v>0</v>
      </c>
      <c r="BZ85" s="70">
        <v>3.1160000000000001</v>
      </c>
      <c r="CA85" s="70">
        <v>0</v>
      </c>
      <c r="CB85" s="70">
        <v>0</v>
      </c>
      <c r="CC85" s="70">
        <v>0</v>
      </c>
      <c r="CD85" s="70">
        <v>0</v>
      </c>
    </row>
    <row r="86" spans="1:82">
      <c r="A86" s="70" t="s">
        <v>1772</v>
      </c>
      <c r="B86" s="70">
        <v>423</v>
      </c>
      <c r="C86" s="70">
        <v>15</v>
      </c>
      <c r="D86" s="70">
        <v>25</v>
      </c>
      <c r="E86" s="70">
        <v>2018</v>
      </c>
      <c r="F86" s="70" t="s">
        <v>183</v>
      </c>
      <c r="G86" s="70" t="s">
        <v>1574</v>
      </c>
      <c r="H86" s="70" t="s">
        <v>1575</v>
      </c>
      <c r="I86" s="148"/>
      <c r="J86" s="71">
        <v>67.621153881175772</v>
      </c>
      <c r="K86" s="71">
        <v>3.3104082526030307</v>
      </c>
      <c r="L86" s="71">
        <v>6.4901228989616415</v>
      </c>
      <c r="M86" s="71">
        <v>35.912168321233715</v>
      </c>
      <c r="N86" s="71">
        <v>42.773789144731815</v>
      </c>
      <c r="O86" s="71">
        <v>16.903571887018465</v>
      </c>
      <c r="P86" s="71">
        <v>14.301416423859626</v>
      </c>
      <c r="Q86" s="71">
        <v>1.08615734163647</v>
      </c>
      <c r="R86" s="71">
        <v>0</v>
      </c>
      <c r="S86" s="71">
        <v>2.4073769512632457</v>
      </c>
      <c r="T86" s="72"/>
      <c r="U86" s="71">
        <v>2640957</v>
      </c>
      <c r="V86" s="71">
        <v>1141</v>
      </c>
      <c r="W86" s="71">
        <v>151</v>
      </c>
      <c r="X86" s="71">
        <v>6865</v>
      </c>
      <c r="Y86" s="71">
        <v>8928</v>
      </c>
      <c r="Z86" s="71">
        <v>10300</v>
      </c>
      <c r="AA86" s="71">
        <v>2992</v>
      </c>
      <c r="AB86" s="71">
        <v>17137</v>
      </c>
      <c r="AC86" s="71">
        <v>0</v>
      </c>
      <c r="AD86" s="71">
        <v>2.4073769512632461</v>
      </c>
      <c r="AE86" s="72"/>
      <c r="AF86" s="71">
        <v>21490189.825817239</v>
      </c>
      <c r="AG86" s="71">
        <v>2126320.4341433519</v>
      </c>
      <c r="AH86" s="71">
        <v>919586.70859629323</v>
      </c>
      <c r="AI86" s="71">
        <v>43448852.842496969</v>
      </c>
      <c r="AJ86" s="71">
        <v>33085614.82535528</v>
      </c>
      <c r="AK86" s="71">
        <v>0</v>
      </c>
      <c r="AL86" s="71">
        <v>0</v>
      </c>
      <c r="AM86" s="71">
        <v>2358927.0842655259</v>
      </c>
      <c r="AN86" s="71">
        <v>0</v>
      </c>
      <c r="AO86" s="71">
        <v>0</v>
      </c>
      <c r="AP86" s="71">
        <v>103429491.72067466</v>
      </c>
      <c r="AQ86" s="72"/>
      <c r="AR86" s="71">
        <v>58</v>
      </c>
      <c r="AS86" s="71">
        <v>5</v>
      </c>
      <c r="AT86" s="71">
        <v>0</v>
      </c>
      <c r="AU86" s="71">
        <v>0</v>
      </c>
      <c r="AV86" s="71">
        <v>0</v>
      </c>
      <c r="AW86" s="71">
        <v>0</v>
      </c>
      <c r="AX86" s="71"/>
      <c r="AY86" s="72"/>
      <c r="AZ86" s="71">
        <v>308.52999999999997</v>
      </c>
      <c r="BA86" s="71">
        <v>684</v>
      </c>
      <c r="BB86" s="71">
        <v>0</v>
      </c>
      <c r="BC86" s="71">
        <v>0</v>
      </c>
      <c r="BD86" s="71">
        <v>0</v>
      </c>
      <c r="BE86" s="71">
        <v>0</v>
      </c>
      <c r="BF86" s="71"/>
      <c r="BG86" s="72"/>
      <c r="BH86" s="71">
        <v>0</v>
      </c>
      <c r="BI86" s="71">
        <v>0</v>
      </c>
      <c r="BJ86" s="71">
        <v>18.946999999999999</v>
      </c>
      <c r="BK86" s="71">
        <v>153.47900000000001</v>
      </c>
      <c r="BL86" s="71">
        <v>7.7690000000000001</v>
      </c>
      <c r="BM86" s="71">
        <v>0</v>
      </c>
      <c r="BN86" s="72"/>
      <c r="BO86" s="71">
        <v>0</v>
      </c>
      <c r="BP86" s="71">
        <v>0</v>
      </c>
      <c r="BQ86" s="71">
        <v>2</v>
      </c>
      <c r="BR86" s="71">
        <v>1</v>
      </c>
      <c r="BS86" s="71">
        <v>1</v>
      </c>
      <c r="BT86" s="71">
        <v>0</v>
      </c>
      <c r="BU86"/>
      <c r="BV86" s="70">
        <v>176.965</v>
      </c>
      <c r="BW86" s="70">
        <v>0</v>
      </c>
      <c r="BX86" s="70">
        <v>0</v>
      </c>
      <c r="BY86" s="70">
        <v>0</v>
      </c>
      <c r="BZ86" s="70">
        <v>3.23</v>
      </c>
      <c r="CA86" s="70">
        <v>0</v>
      </c>
      <c r="CB86" s="70">
        <v>0</v>
      </c>
      <c r="CC86" s="70">
        <v>0</v>
      </c>
      <c r="CD86" s="70">
        <v>0</v>
      </c>
    </row>
    <row r="87" spans="1:82">
      <c r="A87" s="70" t="s">
        <v>1773</v>
      </c>
      <c r="B87" s="70">
        <v>424</v>
      </c>
      <c r="C87" s="70">
        <v>16</v>
      </c>
      <c r="D87" s="70">
        <v>25</v>
      </c>
      <c r="E87" s="70">
        <v>2019</v>
      </c>
      <c r="F87" s="70" t="s">
        <v>158</v>
      </c>
      <c r="G87" s="70" t="s">
        <v>1574</v>
      </c>
      <c r="H87" s="70" t="s">
        <v>1575</v>
      </c>
      <c r="I87" s="148"/>
      <c r="J87" s="71">
        <v>64.997361635996768</v>
      </c>
      <c r="K87" s="71">
        <v>3.0718150957895936</v>
      </c>
      <c r="L87" s="71">
        <v>6.5192008640506662</v>
      </c>
      <c r="M87" s="71">
        <v>32.21647591494591</v>
      </c>
      <c r="N87" s="71">
        <v>42.889788049502577</v>
      </c>
      <c r="O87" s="71">
        <v>16.247461958008671</v>
      </c>
      <c r="P87" s="71">
        <v>12.198757687786946</v>
      </c>
      <c r="Q87" s="71">
        <v>1.0396937788768801</v>
      </c>
      <c r="R87" s="71">
        <v>0</v>
      </c>
      <c r="S87" s="71">
        <v>2.1340784906101291</v>
      </c>
      <c r="T87" s="72"/>
      <c r="U87" s="71">
        <v>2670358</v>
      </c>
      <c r="V87" s="71">
        <v>1141</v>
      </c>
      <c r="W87" s="71">
        <v>151</v>
      </c>
      <c r="X87" s="71">
        <v>6865</v>
      </c>
      <c r="Y87" s="71">
        <v>8843</v>
      </c>
      <c r="Z87" s="71">
        <v>10172</v>
      </c>
      <c r="AA87" s="71">
        <v>2533</v>
      </c>
      <c r="AB87" s="71">
        <v>16848</v>
      </c>
      <c r="AC87" s="71">
        <v>0</v>
      </c>
      <c r="AD87" s="71">
        <v>2.1340784906101291</v>
      </c>
      <c r="AE87" s="72"/>
      <c r="AF87" s="71">
        <v>21322354.953163821</v>
      </c>
      <c r="AG87" s="71">
        <v>2125690.7709880988</v>
      </c>
      <c r="AH87" s="71">
        <v>992878.96275602467</v>
      </c>
      <c r="AI87" s="71">
        <v>42576268.869116098</v>
      </c>
      <c r="AJ87" s="71">
        <v>34567928.926214173</v>
      </c>
      <c r="AK87" s="71">
        <v>0</v>
      </c>
      <c r="AL87" s="71">
        <v>0</v>
      </c>
      <c r="AM87" s="71">
        <v>2294570.7683239053</v>
      </c>
      <c r="AN87" s="71">
        <v>0</v>
      </c>
      <c r="AO87" s="71">
        <v>0</v>
      </c>
      <c r="AP87" s="71">
        <v>103879693.25056212</v>
      </c>
      <c r="AQ87" s="72"/>
      <c r="AR87" s="71">
        <v>62</v>
      </c>
      <c r="AS87" s="71">
        <v>6</v>
      </c>
      <c r="AT87" s="71">
        <v>0</v>
      </c>
      <c r="AU87" s="71">
        <v>0</v>
      </c>
      <c r="AV87" s="71">
        <v>0</v>
      </c>
      <c r="AW87" s="71">
        <v>0</v>
      </c>
      <c r="AX87" s="71"/>
      <c r="AY87" s="72"/>
      <c r="AZ87" s="71">
        <v>327.2299999999999</v>
      </c>
      <c r="BA87" s="71">
        <v>733.9</v>
      </c>
      <c r="BB87" s="71">
        <v>0</v>
      </c>
      <c r="BC87" s="71">
        <v>0</v>
      </c>
      <c r="BD87" s="71">
        <v>0</v>
      </c>
      <c r="BE87" s="71">
        <v>0</v>
      </c>
      <c r="BF87" s="71"/>
      <c r="BG87" s="72"/>
      <c r="BH87" s="71">
        <v>0</v>
      </c>
      <c r="BI87" s="71">
        <v>0</v>
      </c>
      <c r="BJ87" s="71">
        <v>18.896000000000001</v>
      </c>
      <c r="BK87" s="71">
        <v>154.233</v>
      </c>
      <c r="BL87" s="71">
        <v>7.54</v>
      </c>
      <c r="BM87" s="71">
        <v>0</v>
      </c>
      <c r="BN87" s="72"/>
      <c r="BO87" s="71">
        <v>0</v>
      </c>
      <c r="BP87" s="71">
        <v>0</v>
      </c>
      <c r="BQ87" s="71">
        <v>2</v>
      </c>
      <c r="BR87" s="71">
        <v>1</v>
      </c>
      <c r="BS87" s="71">
        <v>1</v>
      </c>
      <c r="BT87" s="71">
        <v>0</v>
      </c>
      <c r="BU87"/>
      <c r="BV87" s="70">
        <v>177.40100000000001</v>
      </c>
      <c r="BW87" s="70">
        <v>0</v>
      </c>
      <c r="BX87" s="70">
        <v>0</v>
      </c>
      <c r="BY87" s="70">
        <v>0</v>
      </c>
      <c r="BZ87" s="70">
        <v>3.2679999999999998</v>
      </c>
      <c r="CA87" s="70">
        <v>0</v>
      </c>
      <c r="CB87" s="70">
        <v>0</v>
      </c>
      <c r="CC87" s="70">
        <v>0</v>
      </c>
      <c r="CD87" s="70">
        <v>0</v>
      </c>
    </row>
    <row r="88" spans="1:82">
      <c r="A88" s="70" t="s">
        <v>1774</v>
      </c>
      <c r="B88" s="70">
        <v>425</v>
      </c>
      <c r="C88" s="70">
        <v>17</v>
      </c>
      <c r="D88" s="70">
        <v>25</v>
      </c>
      <c r="E88" s="70">
        <v>2020</v>
      </c>
      <c r="F88" s="70" t="s">
        <v>159</v>
      </c>
      <c r="G88" s="70" t="s">
        <v>1574</v>
      </c>
      <c r="H88" s="70" t="s">
        <v>1575</v>
      </c>
      <c r="I88" s="148"/>
      <c r="J88" s="71">
        <v>49.851557806238503</v>
      </c>
      <c r="K88" s="71">
        <v>2.4821518211749813</v>
      </c>
      <c r="L88" s="71">
        <v>1.360458717161884</v>
      </c>
      <c r="M88" s="71">
        <v>32.716158921822945</v>
      </c>
      <c r="N88" s="71">
        <v>39.021959421791024</v>
      </c>
      <c r="O88" s="71">
        <v>14.026557667737888</v>
      </c>
      <c r="P88" s="71">
        <v>11.4950444048186</v>
      </c>
      <c r="Q88" s="71">
        <v>0.97314673969917298</v>
      </c>
      <c r="R88" s="71">
        <v>0</v>
      </c>
      <c r="S88" s="71">
        <v>2.520794622972454</v>
      </c>
      <c r="T88" s="72"/>
      <c r="U88" s="71">
        <v>2321709</v>
      </c>
      <c r="V88" s="71">
        <v>853</v>
      </c>
      <c r="W88" s="71">
        <v>28</v>
      </c>
      <c r="X88" s="71">
        <v>7331</v>
      </c>
      <c r="Y88" s="71">
        <v>8778</v>
      </c>
      <c r="Z88" s="71">
        <v>10023</v>
      </c>
      <c r="AA88" s="71">
        <v>2537</v>
      </c>
      <c r="AB88" s="71">
        <v>16505</v>
      </c>
      <c r="AC88" s="71">
        <v>0</v>
      </c>
      <c r="AD88" s="71">
        <v>2.520794622972454</v>
      </c>
      <c r="AE88" s="72"/>
      <c r="AF88" s="71">
        <v>18127688.961143188</v>
      </c>
      <c r="AG88" s="71">
        <v>1590316.1510369978</v>
      </c>
      <c r="AH88" s="71">
        <v>199508.94187566868</v>
      </c>
      <c r="AI88" s="71">
        <v>42092268.235269606</v>
      </c>
      <c r="AJ88" s="71">
        <v>36046750.0888374</v>
      </c>
      <c r="AK88" s="71"/>
      <c r="AL88" s="71"/>
      <c r="AM88" s="71">
        <v>2154085.8743746476</v>
      </c>
      <c r="AN88" s="71"/>
      <c r="AO88" s="71"/>
      <c r="AP88" s="71">
        <v>100210618.2525375</v>
      </c>
      <c r="AQ88" s="72"/>
      <c r="AR88" s="71">
        <v>65</v>
      </c>
      <c r="AS88" s="71">
        <v>6</v>
      </c>
      <c r="AT88" s="71">
        <v>0</v>
      </c>
      <c r="AU88" s="71">
        <v>0</v>
      </c>
      <c r="AV88" s="71">
        <v>0</v>
      </c>
      <c r="AW88" s="71">
        <v>0</v>
      </c>
      <c r="AX88" s="71"/>
      <c r="AY88" s="72"/>
      <c r="AZ88" s="71">
        <v>345.83</v>
      </c>
      <c r="BA88" s="71">
        <v>733.9</v>
      </c>
      <c r="BB88" s="71">
        <v>0</v>
      </c>
      <c r="BC88" s="71">
        <v>0</v>
      </c>
      <c r="BD88" s="71">
        <v>0</v>
      </c>
      <c r="BE88" s="71">
        <v>0</v>
      </c>
      <c r="BF88" s="71"/>
      <c r="BG88" s="72"/>
      <c r="BH88" s="71">
        <v>0</v>
      </c>
      <c r="BI88" s="71">
        <v>0</v>
      </c>
      <c r="BJ88" s="71">
        <v>18.413</v>
      </c>
      <c r="BK88" s="71">
        <v>143.91</v>
      </c>
      <c r="BL88" s="71">
        <v>7.3689999999999998</v>
      </c>
      <c r="BM88" s="71">
        <v>0</v>
      </c>
      <c r="BN88" s="72"/>
      <c r="BO88" s="71">
        <v>0</v>
      </c>
      <c r="BP88" s="71">
        <v>0</v>
      </c>
      <c r="BQ88" s="71">
        <v>2</v>
      </c>
      <c r="BR88" s="71">
        <v>1</v>
      </c>
      <c r="BS88" s="71">
        <v>1</v>
      </c>
      <c r="BT88" s="71">
        <v>0</v>
      </c>
      <c r="BU88"/>
      <c r="BV88" s="70">
        <v>169.69200000000001</v>
      </c>
      <c r="BW88" s="70">
        <v>0</v>
      </c>
      <c r="BX88" s="70">
        <v>0</v>
      </c>
      <c r="BY88" s="70">
        <v>0</v>
      </c>
      <c r="BZ88" s="70">
        <v>0</v>
      </c>
      <c r="CA88" s="70">
        <v>0</v>
      </c>
      <c r="CB88" s="70">
        <v>0</v>
      </c>
      <c r="CC88" s="70">
        <v>0</v>
      </c>
      <c r="CD88" s="70">
        <v>0</v>
      </c>
    </row>
    <row r="89" spans="1:82">
      <c r="A89" s="70" t="s">
        <v>1775</v>
      </c>
      <c r="B89" s="70">
        <v>425</v>
      </c>
      <c r="C89" s="70">
        <v>18</v>
      </c>
      <c r="D89" s="70">
        <v>25</v>
      </c>
      <c r="E89" s="70">
        <v>2021</v>
      </c>
      <c r="F89" s="70" t="s">
        <v>160</v>
      </c>
      <c r="G89" s="70" t="s">
        <v>1574</v>
      </c>
      <c r="H89" s="70" t="s">
        <v>1575</v>
      </c>
      <c r="I89" s="148"/>
      <c r="J89" s="71">
        <v>52.092567932523878</v>
      </c>
      <c r="K89" s="71">
        <v>2.3910012067752042</v>
      </c>
      <c r="L89" s="71">
        <v>1.2415395837153691</v>
      </c>
      <c r="M89" s="71">
        <v>33.227070614209509</v>
      </c>
      <c r="N89" s="71">
        <v>38.112869493821236</v>
      </c>
      <c r="O89" s="71">
        <v>13.493498904434649</v>
      </c>
      <c r="P89" s="71">
        <v>11.486419676824283</v>
      </c>
      <c r="Q89" s="71">
        <v>0.94406113950914305</v>
      </c>
      <c r="R89" s="71">
        <v>0</v>
      </c>
      <c r="S89" s="71">
        <v>2.1691304729041931</v>
      </c>
      <c r="T89" s="72"/>
      <c r="U89" s="71">
        <v>2491416</v>
      </c>
      <c r="V89" s="71">
        <v>853</v>
      </c>
      <c r="W89" s="71">
        <v>28</v>
      </c>
      <c r="X89" s="71">
        <v>7331</v>
      </c>
      <c r="Y89" s="71">
        <v>8678</v>
      </c>
      <c r="Z89" s="71">
        <v>9928</v>
      </c>
      <c r="AA89" s="71">
        <v>2472</v>
      </c>
      <c r="AB89" s="71">
        <v>16169</v>
      </c>
      <c r="AC89" s="71">
        <v>0</v>
      </c>
      <c r="AD89" s="71">
        <v>2.1691304729041931</v>
      </c>
      <c r="AE89" s="72"/>
      <c r="AF89" s="71">
        <v>19083174.16595735</v>
      </c>
      <c r="AG89" s="71">
        <v>1617778.4147026774</v>
      </c>
      <c r="AH89" s="71">
        <v>178871.37708991201</v>
      </c>
      <c r="AI89" s="71">
        <v>46187695.704868354</v>
      </c>
      <c r="AJ89" s="71">
        <v>34713769.079060651</v>
      </c>
      <c r="AK89" s="71">
        <v>0</v>
      </c>
      <c r="AL89" s="71">
        <v>0</v>
      </c>
      <c r="AM89" s="71">
        <v>2122405.8019643654</v>
      </c>
      <c r="AN89" s="71">
        <v>0</v>
      </c>
      <c r="AO89" s="71">
        <v>0</v>
      </c>
      <c r="AP89" s="71">
        <v>103903694.54364333</v>
      </c>
      <c r="AQ89" s="72"/>
      <c r="AR89" s="71">
        <v>74</v>
      </c>
      <c r="AS89" s="71">
        <v>6</v>
      </c>
      <c r="AT89" s="71">
        <v>0</v>
      </c>
      <c r="AU89" s="71">
        <v>0</v>
      </c>
      <c r="AV89" s="71">
        <v>0</v>
      </c>
      <c r="AW89" s="71">
        <v>0</v>
      </c>
      <c r="AX89" s="71"/>
      <c r="AY89" s="72"/>
      <c r="AZ89" s="71">
        <v>411.03</v>
      </c>
      <c r="BA89" s="71">
        <v>733.9</v>
      </c>
      <c r="BB89" s="71">
        <v>0</v>
      </c>
      <c r="BC89" s="71">
        <v>0</v>
      </c>
      <c r="BD89" s="71">
        <v>0</v>
      </c>
      <c r="BE89" s="71">
        <v>0</v>
      </c>
      <c r="BF89" s="71"/>
      <c r="BG89" s="72"/>
      <c r="BH89" s="71">
        <v>0</v>
      </c>
      <c r="BI89" s="71">
        <v>0</v>
      </c>
      <c r="BJ89" s="71">
        <v>18.276</v>
      </c>
      <c r="BK89" s="71">
        <v>119.069</v>
      </c>
      <c r="BL89" s="71">
        <v>5.2110000000000003</v>
      </c>
      <c r="BM89" s="71">
        <v>0</v>
      </c>
      <c r="BN89" s="72"/>
      <c r="BO89" s="71">
        <v>0</v>
      </c>
      <c r="BP89" s="71">
        <v>0</v>
      </c>
      <c r="BQ89" s="71">
        <v>2</v>
      </c>
      <c r="BR89" s="71">
        <v>1</v>
      </c>
      <c r="BS89" s="71">
        <v>1</v>
      </c>
      <c r="BT89" s="71">
        <v>0</v>
      </c>
      <c r="BU89"/>
      <c r="BV89" s="70">
        <v>142.55600000000001</v>
      </c>
      <c r="BW89" s="70">
        <v>0</v>
      </c>
      <c r="BX89" s="70">
        <v>0</v>
      </c>
      <c r="BY89" s="70">
        <v>0</v>
      </c>
      <c r="BZ89" s="70">
        <v>0</v>
      </c>
      <c r="CA89" s="70">
        <v>0</v>
      </c>
      <c r="CB89" s="70">
        <v>0</v>
      </c>
      <c r="CC89" s="70">
        <v>0</v>
      </c>
      <c r="CD89" s="70">
        <v>0</v>
      </c>
    </row>
    <row r="90" spans="1:82">
      <c r="A90" s="70" t="s">
        <v>1581</v>
      </c>
      <c r="B90" s="70">
        <v>425</v>
      </c>
      <c r="C90" s="70">
        <v>19</v>
      </c>
      <c r="D90" s="70">
        <v>25</v>
      </c>
      <c r="E90" s="70">
        <v>2022</v>
      </c>
      <c r="F90" s="70" t="s">
        <v>161</v>
      </c>
      <c r="G90" s="70" t="s">
        <v>1574</v>
      </c>
      <c r="H90" s="70" t="s">
        <v>1575</v>
      </c>
      <c r="I90" s="148"/>
      <c r="J90" s="71">
        <v>47.306685474931356</v>
      </c>
      <c r="K90" s="71">
        <v>2.287121952820844</v>
      </c>
      <c r="L90" s="71">
        <v>1.1132041593014996</v>
      </c>
      <c r="M90" s="71">
        <v>33.876740642121831</v>
      </c>
      <c r="N90" s="71">
        <v>37.240839673734577</v>
      </c>
      <c r="O90" s="71">
        <v>14.279317936635895</v>
      </c>
      <c r="P90" s="71">
        <v>11.410058742949696</v>
      </c>
      <c r="Q90" s="71">
        <v>0.93656032444520354</v>
      </c>
      <c r="R90" s="71">
        <v>0</v>
      </c>
      <c r="S90" s="71">
        <v>2.710504493093719</v>
      </c>
      <c r="T90" s="72"/>
      <c r="U90" s="71">
        <v>2782711</v>
      </c>
      <c r="V90" s="71">
        <v>853</v>
      </c>
      <c r="W90" s="71">
        <v>28</v>
      </c>
      <c r="X90" s="71">
        <v>7331</v>
      </c>
      <c r="Y90" s="71">
        <v>8610</v>
      </c>
      <c r="Z90" s="71">
        <v>9982</v>
      </c>
      <c r="AA90" s="71">
        <v>2493</v>
      </c>
      <c r="AB90" s="71">
        <v>15909</v>
      </c>
      <c r="AC90" s="71">
        <v>0</v>
      </c>
      <c r="AD90" s="71">
        <v>2.710504493093719</v>
      </c>
      <c r="AE90" s="72"/>
      <c r="AF90" s="71">
        <v>19001813.834464427</v>
      </c>
      <c r="AG90" s="71">
        <v>1631989.9052496522</v>
      </c>
      <c r="AH90" s="71">
        <v>198548.87296661784</v>
      </c>
      <c r="AI90" s="71">
        <v>45870126.449920438</v>
      </c>
      <c r="AJ90" s="71">
        <v>35058754.92755197</v>
      </c>
      <c r="AK90" s="71">
        <v>0</v>
      </c>
      <c r="AL90" s="71">
        <v>0</v>
      </c>
      <c r="AM90" s="71">
        <v>2054286.1267228015</v>
      </c>
      <c r="AN90" s="71">
        <v>0</v>
      </c>
      <c r="AO90" s="71">
        <v>0</v>
      </c>
      <c r="AP90" s="71">
        <v>103815520.1168759</v>
      </c>
      <c r="AQ90" s="72"/>
      <c r="AR90" s="71">
        <v>91</v>
      </c>
      <c r="AS90" s="71">
        <v>8</v>
      </c>
      <c r="AT90" s="71">
        <v>0</v>
      </c>
      <c r="AU90" s="71">
        <v>0</v>
      </c>
      <c r="AV90" s="71">
        <v>0</v>
      </c>
      <c r="AW90" s="71">
        <v>0</v>
      </c>
      <c r="AX90" s="71"/>
      <c r="AY90" s="72"/>
      <c r="AZ90" s="71">
        <v>518.63</v>
      </c>
      <c r="BA90" s="71">
        <v>798.8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1776</v>
      </c>
      <c r="B91" s="70">
        <v>425</v>
      </c>
      <c r="C91" s="70">
        <v>20</v>
      </c>
      <c r="D91" s="70">
        <v>25</v>
      </c>
      <c r="E91" s="70">
        <v>2023</v>
      </c>
      <c r="F91" s="70" t="s">
        <v>1539</v>
      </c>
      <c r="G91" s="70" t="s">
        <v>1574</v>
      </c>
      <c r="H91" s="70" t="s">
        <v>1575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v>
      </c>
      <c r="AS91" s="71">
        <v>8</v>
      </c>
      <c r="AT91" s="71">
        <v>0</v>
      </c>
      <c r="AU91" s="71">
        <v>0</v>
      </c>
      <c r="AV91" s="71">
        <v>0</v>
      </c>
      <c r="AW91" s="71">
        <v>0</v>
      </c>
      <c r="AX91" s="71"/>
      <c r="AY91" s="72"/>
      <c r="AZ91" s="71">
        <v>616.03</v>
      </c>
      <c r="BA91" s="71">
        <v>798.8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1573</v>
      </c>
      <c r="B92" s="70">
        <v>425</v>
      </c>
      <c r="C92" s="70">
        <v>21</v>
      </c>
      <c r="D92" s="70">
        <v>25</v>
      </c>
      <c r="E92" s="70">
        <v>2024</v>
      </c>
      <c r="F92" s="70" t="s">
        <v>1554</v>
      </c>
      <c r="G92" s="70" t="s">
        <v>1574</v>
      </c>
      <c r="H92" s="70" t="s">
        <v>1575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1777</v>
      </c>
      <c r="B93" s="70">
        <v>86</v>
      </c>
      <c r="C93" s="70">
        <v>1</v>
      </c>
      <c r="D93" s="70">
        <v>6</v>
      </c>
      <c r="E93" s="70">
        <v>1990</v>
      </c>
      <c r="F93" s="70" t="s">
        <v>787</v>
      </c>
      <c r="G93" s="70" t="s">
        <v>1778</v>
      </c>
      <c r="H93" s="70" t="s">
        <v>1779</v>
      </c>
      <c r="I93" s="148"/>
      <c r="J93" s="71">
        <v>20.452858189521521</v>
      </c>
      <c r="K93" s="71">
        <v>4.0116087667575302</v>
      </c>
      <c r="L93" s="71">
        <v>9.5970442493214634</v>
      </c>
      <c r="M93" s="71">
        <v>24.202672331303891</v>
      </c>
      <c r="N93" s="71">
        <v>13.57829537966542</v>
      </c>
      <c r="O93" s="71">
        <v>18.005809493582792</v>
      </c>
      <c r="P93" s="71">
        <v>19.06420310075676</v>
      </c>
      <c r="Q93" s="71">
        <v>1.08458613886612</v>
      </c>
      <c r="R93" s="71">
        <v>0</v>
      </c>
      <c r="S93" s="71">
        <v>1.260233733970384</v>
      </c>
      <c r="T93" s="72"/>
      <c r="U93" s="71">
        <v>2811107</v>
      </c>
      <c r="V93" s="71">
        <v>896</v>
      </c>
      <c r="W93" s="71">
        <v>111</v>
      </c>
      <c r="X93" s="71">
        <v>7856</v>
      </c>
      <c r="Y93" s="71">
        <v>4217</v>
      </c>
      <c r="Z93" s="71">
        <v>7406</v>
      </c>
      <c r="AA93" s="71">
        <v>4629</v>
      </c>
      <c r="AB93" s="71">
        <v>17610</v>
      </c>
      <c r="AC93" s="71">
        <v>0</v>
      </c>
      <c r="AD93" s="71">
        <v>1.260233733970384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1780</v>
      </c>
      <c r="B94" s="70">
        <v>87</v>
      </c>
      <c r="C94" s="70">
        <v>2</v>
      </c>
      <c r="D94" s="70">
        <v>6</v>
      </c>
      <c r="E94" s="70">
        <v>2005</v>
      </c>
      <c r="F94" s="70" t="s">
        <v>789</v>
      </c>
      <c r="G94" s="70" t="s">
        <v>1778</v>
      </c>
      <c r="H94" s="70" t="s">
        <v>1779</v>
      </c>
      <c r="I94" s="148"/>
      <c r="J94" s="71">
        <v>79.761173869796778</v>
      </c>
      <c r="K94" s="71">
        <v>2.604387996191134</v>
      </c>
      <c r="L94" s="71">
        <v>10.62518386956644</v>
      </c>
      <c r="M94" s="71">
        <v>68.966718159126472</v>
      </c>
      <c r="N94" s="71">
        <v>18.98958145338041</v>
      </c>
      <c r="O94" s="71">
        <v>24.999681986601811</v>
      </c>
      <c r="P94" s="71">
        <v>22.6440717766781</v>
      </c>
      <c r="Q94" s="71">
        <v>0.99624109946346395</v>
      </c>
      <c r="R94" s="71">
        <v>0</v>
      </c>
      <c r="S94" s="71">
        <v>0.98582202995133816</v>
      </c>
      <c r="T94" s="72"/>
      <c r="U94" s="71">
        <v>11758873</v>
      </c>
      <c r="V94" s="71">
        <v>799</v>
      </c>
      <c r="W94" s="71">
        <v>141</v>
      </c>
      <c r="X94" s="71">
        <v>12905</v>
      </c>
      <c r="Y94" s="71">
        <v>4874</v>
      </c>
      <c r="Z94" s="71">
        <v>11899</v>
      </c>
      <c r="AA94" s="71">
        <v>4503</v>
      </c>
      <c r="AB94" s="71">
        <v>16910</v>
      </c>
      <c r="AC94" s="71">
        <v>0</v>
      </c>
      <c r="AD94" s="71">
        <v>0.98582202995133816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1781</v>
      </c>
      <c r="B95" s="70">
        <v>88</v>
      </c>
      <c r="C95" s="70">
        <v>3</v>
      </c>
      <c r="D95" s="70">
        <v>6</v>
      </c>
      <c r="E95" s="70">
        <v>2006</v>
      </c>
      <c r="F95" s="70" t="s">
        <v>790</v>
      </c>
      <c r="G95" s="70" t="s">
        <v>1778</v>
      </c>
      <c r="H95" s="70" t="s">
        <v>1779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1782</v>
      </c>
      <c r="B96" s="70">
        <v>89</v>
      </c>
      <c r="C96" s="70">
        <v>4</v>
      </c>
      <c r="D96" s="70">
        <v>6</v>
      </c>
      <c r="E96" s="70">
        <v>2007</v>
      </c>
      <c r="F96" s="70" t="s">
        <v>791</v>
      </c>
      <c r="G96" s="70" t="s">
        <v>1778</v>
      </c>
      <c r="H96" s="70" t="s">
        <v>1779</v>
      </c>
      <c r="I96" s="148"/>
      <c r="J96" s="71">
        <v>113.8602014120743</v>
      </c>
      <c r="K96" s="71">
        <v>2.5548453347183191</v>
      </c>
      <c r="L96" s="71">
        <v>7.2442547636279446</v>
      </c>
      <c r="M96" s="71">
        <v>67.956101719158582</v>
      </c>
      <c r="N96" s="71">
        <v>20.72748385618014</v>
      </c>
      <c r="O96" s="71">
        <v>24.774082521982901</v>
      </c>
      <c r="P96" s="71">
        <v>22.99457585097619</v>
      </c>
      <c r="Q96" s="71">
        <v>1.0503082188734501</v>
      </c>
      <c r="R96" s="71">
        <v>0</v>
      </c>
      <c r="S96" s="71">
        <v>0.74338241830021856</v>
      </c>
      <c r="T96" s="72"/>
      <c r="U96" s="71">
        <v>18392719</v>
      </c>
      <c r="V96" s="71">
        <v>821</v>
      </c>
      <c r="W96" s="71">
        <v>113</v>
      </c>
      <c r="X96" s="71">
        <v>15991</v>
      </c>
      <c r="Y96" s="71">
        <v>5027</v>
      </c>
      <c r="Z96" s="71">
        <v>12258</v>
      </c>
      <c r="AA96" s="71">
        <v>4503</v>
      </c>
      <c r="AB96" s="71">
        <v>16885</v>
      </c>
      <c r="AC96" s="71">
        <v>0</v>
      </c>
      <c r="AD96" s="71">
        <v>0.74338241830021856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1783</v>
      </c>
      <c r="B97" s="70">
        <v>90</v>
      </c>
      <c r="C97" s="70">
        <v>5</v>
      </c>
      <c r="D97" s="70">
        <v>6</v>
      </c>
      <c r="E97" s="70">
        <v>2008</v>
      </c>
      <c r="F97" s="70" t="s">
        <v>792</v>
      </c>
      <c r="G97" s="70" t="s">
        <v>1778</v>
      </c>
      <c r="H97" s="70" t="s">
        <v>1779</v>
      </c>
      <c r="I97" s="148"/>
      <c r="J97" s="71">
        <v>107.92659748341831</v>
      </c>
      <c r="K97" s="71">
        <v>1.831379464448128</v>
      </c>
      <c r="L97" s="71">
        <v>6.4720921308010517</v>
      </c>
      <c r="M97" s="71">
        <v>75.409010818669756</v>
      </c>
      <c r="N97" s="71">
        <v>18.939876601517291</v>
      </c>
      <c r="O97" s="71">
        <v>23.982852774413171</v>
      </c>
      <c r="P97" s="71">
        <v>22.320583540003138</v>
      </c>
      <c r="Q97" s="71">
        <v>1.0296406090747501</v>
      </c>
      <c r="R97" s="71">
        <v>0</v>
      </c>
      <c r="S97" s="71">
        <v>0.92695460102782912</v>
      </c>
      <c r="T97" s="72"/>
      <c r="U97" s="71">
        <v>18328672</v>
      </c>
      <c r="V97" s="71">
        <v>821</v>
      </c>
      <c r="W97" s="71">
        <v>113</v>
      </c>
      <c r="X97" s="71">
        <v>15991</v>
      </c>
      <c r="Y97" s="71">
        <v>5068</v>
      </c>
      <c r="Z97" s="71">
        <v>12283</v>
      </c>
      <c r="AA97" s="71">
        <v>4376</v>
      </c>
      <c r="AB97" s="71">
        <v>16825</v>
      </c>
      <c r="AC97" s="71">
        <v>0</v>
      </c>
      <c r="AD97" s="71">
        <v>0.92695460102782912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1784</v>
      </c>
      <c r="B98" s="70">
        <v>91</v>
      </c>
      <c r="C98" s="70">
        <v>6</v>
      </c>
      <c r="D98" s="70">
        <v>6</v>
      </c>
      <c r="E98" s="70">
        <v>2009</v>
      </c>
      <c r="F98" s="70" t="s">
        <v>176</v>
      </c>
      <c r="G98" s="70" t="s">
        <v>1778</v>
      </c>
      <c r="H98" s="70" t="s">
        <v>1779</v>
      </c>
      <c r="I98" s="148"/>
      <c r="J98" s="71">
        <v>88.358192321275396</v>
      </c>
      <c r="K98" s="71">
        <v>1.836141714209433</v>
      </c>
      <c r="L98" s="71">
        <v>5.8625803366554221</v>
      </c>
      <c r="M98" s="71">
        <v>78.206734457974946</v>
      </c>
      <c r="N98" s="71">
        <v>16.561847150929431</v>
      </c>
      <c r="O98" s="71">
        <v>24.34699376238142</v>
      </c>
      <c r="P98" s="71">
        <v>21.543229024651229</v>
      </c>
      <c r="Q98" s="71">
        <v>0.97286631625484798</v>
      </c>
      <c r="R98" s="71">
        <v>0</v>
      </c>
      <c r="S98" s="71">
        <v>0.8055781839787155</v>
      </c>
      <c r="T98" s="72"/>
      <c r="U98" s="71">
        <v>14525466</v>
      </c>
      <c r="V98" s="71">
        <v>782</v>
      </c>
      <c r="W98" s="71">
        <v>120</v>
      </c>
      <c r="X98" s="71">
        <v>18100</v>
      </c>
      <c r="Y98" s="71">
        <v>5114</v>
      </c>
      <c r="Z98" s="71">
        <v>12308</v>
      </c>
      <c r="AA98" s="71">
        <v>4336</v>
      </c>
      <c r="AB98" s="71">
        <v>16688</v>
      </c>
      <c r="AC98" s="71">
        <v>0</v>
      </c>
      <c r="AD98" s="71">
        <v>0.8055781839787155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165.31</v>
      </c>
      <c r="BK98" s="71">
        <v>0</v>
      </c>
      <c r="BL98" s="71">
        <v>26.52</v>
      </c>
      <c r="BM98" s="71">
        <v>0</v>
      </c>
      <c r="BN98" s="72"/>
      <c r="BO98" s="71">
        <v>0</v>
      </c>
      <c r="BP98" s="71">
        <v>0</v>
      </c>
      <c r="BQ98" s="71">
        <v>5</v>
      </c>
      <c r="BR98" s="71">
        <v>0</v>
      </c>
      <c r="BS98" s="71">
        <v>2</v>
      </c>
      <c r="BT98" s="71">
        <v>0</v>
      </c>
      <c r="BU98"/>
      <c r="BV98" s="70">
        <v>191.83</v>
      </c>
      <c r="BW98" s="70">
        <v>0</v>
      </c>
      <c r="BX98" s="70">
        <v>0</v>
      </c>
      <c r="BY98" s="70">
        <v>0</v>
      </c>
      <c r="BZ98" s="70">
        <v>0</v>
      </c>
      <c r="CA98" s="70">
        <v>0</v>
      </c>
      <c r="CB98" s="70">
        <v>0</v>
      </c>
      <c r="CC98" s="70">
        <v>0</v>
      </c>
      <c r="CD98" s="70">
        <v>0</v>
      </c>
    </row>
    <row r="99" spans="1:82">
      <c r="A99" s="70" t="s">
        <v>1785</v>
      </c>
      <c r="B99" s="70">
        <v>92</v>
      </c>
      <c r="C99" s="70">
        <v>7</v>
      </c>
      <c r="D99" s="70">
        <v>6</v>
      </c>
      <c r="E99" s="70">
        <v>2010</v>
      </c>
      <c r="F99" s="70" t="s">
        <v>177</v>
      </c>
      <c r="G99" s="70" t="s">
        <v>1778</v>
      </c>
      <c r="H99" s="70" t="s">
        <v>1779</v>
      </c>
      <c r="I99" s="148"/>
      <c r="J99" s="71">
        <v>68.268641273372666</v>
      </c>
      <c r="K99" s="71">
        <v>1.787273940460846</v>
      </c>
      <c r="L99" s="71">
        <v>5.1871617762135136</v>
      </c>
      <c r="M99" s="71">
        <v>78.511626329893147</v>
      </c>
      <c r="N99" s="71">
        <v>19.557077558453511</v>
      </c>
      <c r="O99" s="71">
        <v>24.30723423789253</v>
      </c>
      <c r="P99" s="71">
        <v>21.911577510355439</v>
      </c>
      <c r="Q99" s="71">
        <v>1.0077974751201999</v>
      </c>
      <c r="R99" s="71">
        <v>0</v>
      </c>
      <c r="S99" s="71">
        <v>0.98049489853452876</v>
      </c>
      <c r="T99" s="72"/>
      <c r="U99" s="71">
        <v>12577859</v>
      </c>
      <c r="V99" s="71">
        <v>782</v>
      </c>
      <c r="W99" s="71">
        <v>120</v>
      </c>
      <c r="X99" s="71">
        <v>18100</v>
      </c>
      <c r="Y99" s="71">
        <v>5145</v>
      </c>
      <c r="Z99" s="71">
        <v>12345</v>
      </c>
      <c r="AA99" s="71">
        <v>4300</v>
      </c>
      <c r="AB99" s="71">
        <v>16565</v>
      </c>
      <c r="AC99" s="71">
        <v>0</v>
      </c>
      <c r="AD99" s="71">
        <v>0.98049489853452876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160.83799999999999</v>
      </c>
      <c r="BK99" s="71">
        <v>0</v>
      </c>
      <c r="BL99" s="71">
        <v>23.942999999999998</v>
      </c>
      <c r="BM99" s="71">
        <v>0</v>
      </c>
      <c r="BN99" s="72"/>
      <c r="BO99" s="71">
        <v>0</v>
      </c>
      <c r="BP99" s="71">
        <v>0</v>
      </c>
      <c r="BQ99" s="71">
        <v>6</v>
      </c>
      <c r="BR99" s="71">
        <v>0</v>
      </c>
      <c r="BS99" s="71">
        <v>2</v>
      </c>
      <c r="BT99" s="71">
        <v>0</v>
      </c>
      <c r="BU99"/>
      <c r="BV99" s="70">
        <v>184.78100000000001</v>
      </c>
      <c r="BW99" s="70">
        <v>0</v>
      </c>
      <c r="BX99" s="70">
        <v>0</v>
      </c>
      <c r="BY99" s="70">
        <v>0</v>
      </c>
      <c r="BZ99" s="70">
        <v>0</v>
      </c>
      <c r="CA99" s="70">
        <v>0</v>
      </c>
      <c r="CB99" s="70">
        <v>0</v>
      </c>
      <c r="CC99" s="70">
        <v>0</v>
      </c>
      <c r="CD99" s="70">
        <v>0</v>
      </c>
    </row>
    <row r="100" spans="1:82">
      <c r="A100" s="70" t="s">
        <v>1786</v>
      </c>
      <c r="B100" s="70">
        <v>93</v>
      </c>
      <c r="C100" s="70">
        <v>8</v>
      </c>
      <c r="D100" s="70">
        <v>6</v>
      </c>
      <c r="E100" s="70">
        <v>2011</v>
      </c>
      <c r="F100" s="70" t="s">
        <v>178</v>
      </c>
      <c r="G100" s="70" t="s">
        <v>1778</v>
      </c>
      <c r="H100" s="70" t="s">
        <v>1779</v>
      </c>
      <c r="I100" s="148"/>
      <c r="J100" s="71">
        <v>78.720568549374008</v>
      </c>
      <c r="K100" s="71">
        <v>2.4051576530301499</v>
      </c>
      <c r="L100" s="71">
        <v>4.9830278452465864</v>
      </c>
      <c r="M100" s="71">
        <v>100.66510223004281</v>
      </c>
      <c r="N100" s="71">
        <v>19.549634325718539</v>
      </c>
      <c r="O100" s="71">
        <v>23.830857769121653</v>
      </c>
      <c r="P100" s="71">
        <v>21.090326880179372</v>
      </c>
      <c r="Q100" s="71">
        <v>1.15364039021012</v>
      </c>
      <c r="R100" s="71">
        <v>0</v>
      </c>
      <c r="S100" s="71">
        <v>0.90954098875285461</v>
      </c>
      <c r="T100" s="72"/>
      <c r="U100" s="71">
        <v>12319002</v>
      </c>
      <c r="V100" s="71">
        <v>782</v>
      </c>
      <c r="W100" s="71">
        <v>120</v>
      </c>
      <c r="X100" s="71">
        <v>18100</v>
      </c>
      <c r="Y100" s="71">
        <v>5162</v>
      </c>
      <c r="Z100" s="71">
        <v>12366</v>
      </c>
      <c r="AA100" s="71">
        <v>4262</v>
      </c>
      <c r="AB100" s="71">
        <v>16439</v>
      </c>
      <c r="AC100" s="71">
        <v>0</v>
      </c>
      <c r="AD100" s="71">
        <v>0.90954098875285461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120.926</v>
      </c>
      <c r="BK100" s="71">
        <v>0</v>
      </c>
      <c r="BL100" s="71">
        <v>22.905000000000001</v>
      </c>
      <c r="BM100" s="71">
        <v>0</v>
      </c>
      <c r="BN100" s="72"/>
      <c r="BO100" s="71">
        <v>0</v>
      </c>
      <c r="BP100" s="71">
        <v>0</v>
      </c>
      <c r="BQ100" s="71">
        <v>6</v>
      </c>
      <c r="BR100" s="71">
        <v>0</v>
      </c>
      <c r="BS100" s="71">
        <v>2</v>
      </c>
      <c r="BT100" s="71">
        <v>0</v>
      </c>
      <c r="BU100"/>
      <c r="BV100" s="70">
        <v>143.83099999999999</v>
      </c>
      <c r="BW100" s="70">
        <v>0</v>
      </c>
      <c r="BX100" s="70">
        <v>0</v>
      </c>
      <c r="BY100" s="70">
        <v>0</v>
      </c>
      <c r="BZ100" s="70">
        <v>0</v>
      </c>
      <c r="CA100" s="70">
        <v>0</v>
      </c>
      <c r="CB100" s="70">
        <v>0</v>
      </c>
      <c r="CC100" s="70">
        <v>0</v>
      </c>
      <c r="CD100" s="70">
        <v>0</v>
      </c>
    </row>
    <row r="101" spans="1:82">
      <c r="A101" s="70" t="s">
        <v>1787</v>
      </c>
      <c r="B101" s="70">
        <v>94</v>
      </c>
      <c r="C101" s="70">
        <v>9</v>
      </c>
      <c r="D101" s="70">
        <v>6</v>
      </c>
      <c r="E101" s="70">
        <v>2012</v>
      </c>
      <c r="F101" s="70" t="s">
        <v>179</v>
      </c>
      <c r="G101" s="70" t="s">
        <v>1778</v>
      </c>
      <c r="H101" s="70" t="s">
        <v>1779</v>
      </c>
      <c r="I101" s="148"/>
      <c r="J101" s="71">
        <v>104.2754431648553</v>
      </c>
      <c r="K101" s="71">
        <v>2.1366830927799598</v>
      </c>
      <c r="L101" s="71">
        <v>4.9421235809601836</v>
      </c>
      <c r="M101" s="71">
        <v>95.518822737101004</v>
      </c>
      <c r="N101" s="71">
        <v>19.06201130354761</v>
      </c>
      <c r="O101" s="71">
        <v>23.731279376662354</v>
      </c>
      <c r="P101" s="71">
        <v>21.100834921315727</v>
      </c>
      <c r="Q101" s="71">
        <v>1.2479173303082001</v>
      </c>
      <c r="R101" s="71">
        <v>0</v>
      </c>
      <c r="S101" s="71">
        <v>0.86920449372444442</v>
      </c>
      <c r="T101" s="72"/>
      <c r="U101" s="71">
        <v>13801546</v>
      </c>
      <c r="V101" s="71">
        <v>782</v>
      </c>
      <c r="W101" s="71">
        <v>120</v>
      </c>
      <c r="X101" s="71">
        <v>18100</v>
      </c>
      <c r="Y101" s="71">
        <v>5241</v>
      </c>
      <c r="Z101" s="71">
        <v>12412</v>
      </c>
      <c r="AA101" s="71">
        <v>4240</v>
      </c>
      <c r="AB101" s="71">
        <v>16367</v>
      </c>
      <c r="AC101" s="71">
        <v>0</v>
      </c>
      <c r="AD101" s="71">
        <v>0.86920449372444442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165.042</v>
      </c>
      <c r="BK101" s="71">
        <v>0</v>
      </c>
      <c r="BL101" s="71">
        <v>25.661000000000001</v>
      </c>
      <c r="BM101" s="71">
        <v>0</v>
      </c>
      <c r="BN101" s="72"/>
      <c r="BO101" s="71">
        <v>0</v>
      </c>
      <c r="BP101" s="71">
        <v>0</v>
      </c>
      <c r="BQ101" s="71">
        <v>7</v>
      </c>
      <c r="BR101" s="71">
        <v>0</v>
      </c>
      <c r="BS101" s="71">
        <v>2</v>
      </c>
      <c r="BT101" s="71">
        <v>0</v>
      </c>
      <c r="BU101"/>
      <c r="BV101" s="70">
        <v>190.703</v>
      </c>
      <c r="BW101" s="70">
        <v>0</v>
      </c>
      <c r="BX101" s="70">
        <v>0</v>
      </c>
      <c r="BY101" s="70">
        <v>0</v>
      </c>
      <c r="BZ101" s="70">
        <v>0</v>
      </c>
      <c r="CA101" s="70">
        <v>0</v>
      </c>
      <c r="CB101" s="70">
        <v>0</v>
      </c>
      <c r="CC101" s="70">
        <v>0</v>
      </c>
      <c r="CD101" s="70">
        <v>0</v>
      </c>
    </row>
    <row r="102" spans="1:82">
      <c r="A102" s="70" t="s">
        <v>1788</v>
      </c>
      <c r="B102" s="70">
        <v>95</v>
      </c>
      <c r="C102" s="70">
        <v>10</v>
      </c>
      <c r="D102" s="70">
        <v>6</v>
      </c>
      <c r="E102" s="70">
        <v>2013</v>
      </c>
      <c r="F102" s="70" t="s">
        <v>180</v>
      </c>
      <c r="G102" s="1064" t="s">
        <v>1778</v>
      </c>
      <c r="H102" s="70" t="s">
        <v>1779</v>
      </c>
      <c r="I102" s="148"/>
      <c r="J102" s="71">
        <v>116.9482239452789</v>
      </c>
      <c r="K102" s="71">
        <v>1.8125437283632591</v>
      </c>
      <c r="L102" s="71">
        <v>4.6910938578352779</v>
      </c>
      <c r="M102" s="71">
        <v>95.101856149876625</v>
      </c>
      <c r="N102" s="71">
        <v>21.89633462303879</v>
      </c>
      <c r="O102" s="71">
        <v>22.905522171559582</v>
      </c>
      <c r="P102" s="71">
        <v>21.035477466645546</v>
      </c>
      <c r="Q102" s="71">
        <v>1.25663024974853</v>
      </c>
      <c r="R102" s="71">
        <v>0</v>
      </c>
      <c r="S102" s="71">
        <v>0.9022673541615307</v>
      </c>
      <c r="T102" s="72"/>
      <c r="U102" s="71">
        <v>17247391</v>
      </c>
      <c r="V102" s="71">
        <v>782</v>
      </c>
      <c r="W102" s="71">
        <v>120</v>
      </c>
      <c r="X102" s="71">
        <v>18100</v>
      </c>
      <c r="Y102" s="71">
        <v>5259</v>
      </c>
      <c r="Z102" s="71">
        <v>12515</v>
      </c>
      <c r="AA102" s="71">
        <v>4211</v>
      </c>
      <c r="AB102" s="71">
        <v>16245</v>
      </c>
      <c r="AC102" s="71">
        <v>0</v>
      </c>
      <c r="AD102" s="71">
        <v>0.9022673541615307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186.89400000000001</v>
      </c>
      <c r="BK102" s="71">
        <v>0</v>
      </c>
      <c r="BL102" s="71">
        <v>26.498999999999999</v>
      </c>
      <c r="BM102" s="71">
        <v>0</v>
      </c>
      <c r="BN102" s="72"/>
      <c r="BO102" s="71">
        <v>0</v>
      </c>
      <c r="BP102" s="71">
        <v>0</v>
      </c>
      <c r="BQ102" s="71">
        <v>7</v>
      </c>
      <c r="BR102" s="71">
        <v>0</v>
      </c>
      <c r="BS102" s="71">
        <v>2</v>
      </c>
      <c r="BT102" s="71">
        <v>0</v>
      </c>
      <c r="BU102"/>
      <c r="BV102" s="70">
        <v>213.393</v>
      </c>
      <c r="BW102" s="70">
        <v>0</v>
      </c>
      <c r="BX102" s="70">
        <v>0</v>
      </c>
      <c r="BY102" s="70">
        <v>0</v>
      </c>
      <c r="BZ102" s="70">
        <v>0</v>
      </c>
      <c r="CA102" s="70">
        <v>0</v>
      </c>
      <c r="CB102" s="70">
        <v>0</v>
      </c>
      <c r="CC102" s="70">
        <v>0</v>
      </c>
      <c r="CD102" s="70">
        <v>0</v>
      </c>
    </row>
    <row r="103" spans="1:82">
      <c r="A103" s="70" t="s">
        <v>1789</v>
      </c>
      <c r="B103" s="70">
        <v>96</v>
      </c>
      <c r="C103" s="70">
        <v>11</v>
      </c>
      <c r="D103" s="70">
        <v>6</v>
      </c>
      <c r="E103" s="70">
        <v>2014</v>
      </c>
      <c r="F103" s="70" t="s">
        <v>181</v>
      </c>
      <c r="G103" s="1064" t="s">
        <v>1778</v>
      </c>
      <c r="H103" s="70" t="s">
        <v>1779</v>
      </c>
      <c r="I103" s="148"/>
      <c r="J103" s="71">
        <v>89.643302130250945</v>
      </c>
      <c r="K103" s="71">
        <v>1.913993976334228</v>
      </c>
      <c r="L103" s="71">
        <v>4.441043607426729</v>
      </c>
      <c r="M103" s="71">
        <v>89.815187012605762</v>
      </c>
      <c r="N103" s="71">
        <v>20.093975951783989</v>
      </c>
      <c r="O103" s="71">
        <v>21.824497609950651</v>
      </c>
      <c r="P103" s="71">
        <v>20.773238315451827</v>
      </c>
      <c r="Q103" s="71">
        <v>1.19334178501121</v>
      </c>
      <c r="R103" s="71">
        <v>0</v>
      </c>
      <c r="S103" s="71">
        <v>1.3196215484547551</v>
      </c>
      <c r="T103" s="72"/>
      <c r="U103" s="71">
        <v>14103811</v>
      </c>
      <c r="V103" s="71">
        <v>754</v>
      </c>
      <c r="W103" s="71">
        <v>108</v>
      </c>
      <c r="X103" s="71">
        <v>17698</v>
      </c>
      <c r="Y103" s="71">
        <v>5301</v>
      </c>
      <c r="Z103" s="71">
        <v>12559</v>
      </c>
      <c r="AA103" s="71">
        <v>4137</v>
      </c>
      <c r="AB103" s="71">
        <v>16079</v>
      </c>
      <c r="AC103" s="71">
        <v>0</v>
      </c>
      <c r="AD103" s="71">
        <v>1.3196215484547551</v>
      </c>
      <c r="AE103" s="72"/>
      <c r="AF103" s="71"/>
      <c r="AG103" s="71"/>
      <c r="AH103" s="71"/>
      <c r="AI103" s="71"/>
      <c r="AJ103" s="71"/>
      <c r="AK103" s="71"/>
      <c r="AL103" s="71"/>
      <c r="AM103" s="71"/>
      <c r="AN103" s="71"/>
      <c r="AO103" s="71"/>
      <c r="AP103" s="71"/>
      <c r="AQ103" s="72"/>
      <c r="AR103" s="71">
        <v>240</v>
      </c>
      <c r="AS103" s="71">
        <v>146</v>
      </c>
      <c r="AT103" s="71">
        <v>0</v>
      </c>
      <c r="AU103" s="71">
        <v>0</v>
      </c>
      <c r="AV103" s="71">
        <v>0</v>
      </c>
      <c r="AW103" s="71">
        <v>0</v>
      </c>
      <c r="AX103" s="71"/>
      <c r="AY103" s="72"/>
      <c r="AZ103" s="71">
        <v>1134.3</v>
      </c>
      <c r="BA103" s="71">
        <v>22074.2</v>
      </c>
      <c r="BB103" s="71">
        <v>0</v>
      </c>
      <c r="BC103" s="71">
        <v>0</v>
      </c>
      <c r="BD103" s="71">
        <v>0</v>
      </c>
      <c r="BE103" s="71">
        <v>0</v>
      </c>
      <c r="BF103" s="71"/>
      <c r="BG103" s="72"/>
      <c r="BH103" s="71">
        <v>0</v>
      </c>
      <c r="BI103" s="71">
        <v>0</v>
      </c>
      <c r="BJ103" s="71">
        <v>186.27099999999999</v>
      </c>
      <c r="BK103" s="71">
        <v>0</v>
      </c>
      <c r="BL103" s="71">
        <v>27.585000000000001</v>
      </c>
      <c r="BM103" s="71">
        <v>0</v>
      </c>
      <c r="BN103" s="72"/>
      <c r="BO103" s="71">
        <v>0</v>
      </c>
      <c r="BP103" s="71">
        <v>0</v>
      </c>
      <c r="BQ103" s="71">
        <v>7</v>
      </c>
      <c r="BR103" s="71">
        <v>0</v>
      </c>
      <c r="BS103" s="71">
        <v>2</v>
      </c>
      <c r="BT103" s="71">
        <v>0</v>
      </c>
      <c r="BU103"/>
      <c r="BV103" s="70">
        <v>213.85599999999999</v>
      </c>
      <c r="BW103" s="70">
        <v>0</v>
      </c>
      <c r="BX103" s="70">
        <v>0</v>
      </c>
      <c r="BY103" s="70">
        <v>0</v>
      </c>
      <c r="BZ103" s="70">
        <v>0</v>
      </c>
      <c r="CA103" s="70">
        <v>0</v>
      </c>
      <c r="CB103" s="70">
        <v>0</v>
      </c>
      <c r="CC103" s="70">
        <v>0</v>
      </c>
      <c r="CD103" s="70">
        <v>0</v>
      </c>
    </row>
    <row r="104" spans="1:82">
      <c r="A104" s="70" t="s">
        <v>1790</v>
      </c>
      <c r="B104" s="70">
        <v>97</v>
      </c>
      <c r="C104" s="70">
        <v>12</v>
      </c>
      <c r="D104" s="70">
        <v>6</v>
      </c>
      <c r="E104" s="70">
        <v>2015</v>
      </c>
      <c r="F104" s="70" t="s">
        <v>182</v>
      </c>
      <c r="G104" s="70" t="s">
        <v>1778</v>
      </c>
      <c r="H104" s="70" t="s">
        <v>1779</v>
      </c>
      <c r="I104" s="148"/>
      <c r="J104" s="71">
        <v>91.873557456976144</v>
      </c>
      <c r="K104" s="71">
        <v>1.9016364628991489</v>
      </c>
      <c r="L104" s="71">
        <v>4.1416955149857886</v>
      </c>
      <c r="M104" s="71">
        <v>80.396282640736814</v>
      </c>
      <c r="N104" s="71">
        <v>18.273313371036039</v>
      </c>
      <c r="O104" s="71">
        <v>21.829890509084311</v>
      </c>
      <c r="P104" s="71">
        <v>20.900206904073467</v>
      </c>
      <c r="Q104" s="71">
        <v>1.15919559409059</v>
      </c>
      <c r="R104" s="71">
        <v>0</v>
      </c>
      <c r="S104" s="71">
        <v>1.325326007512192</v>
      </c>
      <c r="T104" s="72"/>
      <c r="U104" s="71">
        <v>16507694</v>
      </c>
      <c r="V104" s="71">
        <v>754</v>
      </c>
      <c r="W104" s="71">
        <v>108</v>
      </c>
      <c r="X104" s="71">
        <v>17698</v>
      </c>
      <c r="Y104" s="71">
        <v>5352</v>
      </c>
      <c r="Z104" s="71">
        <v>12683</v>
      </c>
      <c r="AA104" s="71">
        <v>4159</v>
      </c>
      <c r="AB104" s="71">
        <v>15955</v>
      </c>
      <c r="AC104" s="71">
        <v>0</v>
      </c>
      <c r="AD104" s="71">
        <v>1.325326007512192</v>
      </c>
      <c r="AE104" s="72"/>
      <c r="AF104" s="71">
        <v>113624116.4353445</v>
      </c>
      <c r="AG104" s="71">
        <v>1452901.4820071389</v>
      </c>
      <c r="AH104" s="71">
        <v>880064.30746931082</v>
      </c>
      <c r="AI104" s="71">
        <v>111462944.1851266</v>
      </c>
      <c r="AJ104" s="71">
        <v>27173359.65865938</v>
      </c>
      <c r="AK104" s="71">
        <v>0</v>
      </c>
      <c r="AL104" s="71">
        <v>0</v>
      </c>
      <c r="AM104" s="71">
        <v>2186565.8212922369</v>
      </c>
      <c r="AN104" s="71">
        <v>0</v>
      </c>
      <c r="AO104" s="71">
        <v>0</v>
      </c>
      <c r="AP104" s="71">
        <v>256779951.88989919</v>
      </c>
      <c r="AQ104" s="72"/>
      <c r="AR104" s="71">
        <v>277</v>
      </c>
      <c r="AS104" s="71">
        <v>206</v>
      </c>
      <c r="AT104" s="71">
        <v>0</v>
      </c>
      <c r="AU104" s="71">
        <v>0</v>
      </c>
      <c r="AV104" s="71">
        <v>0</v>
      </c>
      <c r="AW104" s="71">
        <v>0</v>
      </c>
      <c r="AX104" s="71"/>
      <c r="AY104" s="72"/>
      <c r="AZ104" s="71">
        <v>1336</v>
      </c>
      <c r="BA104" s="71">
        <v>27641.5</v>
      </c>
      <c r="BB104" s="71">
        <v>0</v>
      </c>
      <c r="BC104" s="71">
        <v>0</v>
      </c>
      <c r="BD104" s="71">
        <v>0</v>
      </c>
      <c r="BE104" s="71">
        <v>0</v>
      </c>
      <c r="BF104" s="71"/>
      <c r="BG104" s="72"/>
      <c r="BH104" s="71">
        <v>0</v>
      </c>
      <c r="BI104" s="71">
        <v>0</v>
      </c>
      <c r="BJ104" s="71">
        <v>182.64</v>
      </c>
      <c r="BK104" s="71">
        <v>0</v>
      </c>
      <c r="BL104" s="71">
        <v>27.385999999999999</v>
      </c>
      <c r="BM104" s="71">
        <v>0</v>
      </c>
      <c r="BN104" s="72"/>
      <c r="BO104" s="71">
        <v>0</v>
      </c>
      <c r="BP104" s="71">
        <v>0</v>
      </c>
      <c r="BQ104" s="71">
        <v>7</v>
      </c>
      <c r="BR104" s="71">
        <v>0</v>
      </c>
      <c r="BS104" s="71">
        <v>2</v>
      </c>
      <c r="BT104" s="71">
        <v>0</v>
      </c>
      <c r="BU104"/>
      <c r="BV104" s="70">
        <v>210.02600000000001</v>
      </c>
      <c r="BW104" s="70">
        <v>0</v>
      </c>
      <c r="BX104" s="70">
        <v>0</v>
      </c>
      <c r="BY104" s="70">
        <v>0</v>
      </c>
      <c r="BZ104" s="70">
        <v>0</v>
      </c>
      <c r="CA104" s="70">
        <v>0</v>
      </c>
      <c r="CB104" s="70">
        <v>0</v>
      </c>
      <c r="CC104" s="70">
        <v>0</v>
      </c>
      <c r="CD104" s="70">
        <v>0</v>
      </c>
    </row>
    <row r="105" spans="1:82">
      <c r="A105" s="70" t="s">
        <v>1791</v>
      </c>
      <c r="B105" s="70">
        <v>98</v>
      </c>
      <c r="C105" s="70">
        <v>13</v>
      </c>
      <c r="D105" s="70">
        <v>6</v>
      </c>
      <c r="E105" s="70">
        <v>2016</v>
      </c>
      <c r="F105" s="70" t="s">
        <v>155</v>
      </c>
      <c r="G105" s="70" t="s">
        <v>1778</v>
      </c>
      <c r="H105" s="70" t="s">
        <v>1779</v>
      </c>
      <c r="I105" s="148"/>
      <c r="J105" s="71">
        <v>85.132387518224277</v>
      </c>
      <c r="K105" s="71">
        <v>2.0888345507965695</v>
      </c>
      <c r="L105" s="71">
        <v>4.2587670774094546</v>
      </c>
      <c r="M105" s="71">
        <v>74.033712704762735</v>
      </c>
      <c r="N105" s="71">
        <v>19.425672845722907</v>
      </c>
      <c r="O105" s="71">
        <v>21.654915105439951</v>
      </c>
      <c r="P105" s="71">
        <v>20.698155439098663</v>
      </c>
      <c r="Q105" s="71">
        <v>1.1229786108079154</v>
      </c>
      <c r="R105" s="71">
        <v>0</v>
      </c>
      <c r="S105" s="71">
        <v>1.3766036052391075</v>
      </c>
      <c r="T105" s="72"/>
      <c r="U105" s="71">
        <v>15992904</v>
      </c>
      <c r="V105" s="71">
        <v>754</v>
      </c>
      <c r="W105" s="71">
        <v>108</v>
      </c>
      <c r="X105" s="71">
        <v>17698</v>
      </c>
      <c r="Y105" s="71">
        <v>5414</v>
      </c>
      <c r="Z105" s="71">
        <v>12736</v>
      </c>
      <c r="AA105" s="71">
        <v>4260</v>
      </c>
      <c r="AB105" s="71">
        <v>15899</v>
      </c>
      <c r="AC105" s="71">
        <v>0</v>
      </c>
      <c r="AD105" s="71">
        <v>1.376603605239108</v>
      </c>
      <c r="AE105" s="72"/>
      <c r="AF105" s="71">
        <v>110099212.5449421</v>
      </c>
      <c r="AG105" s="71">
        <v>1597458.7255273189</v>
      </c>
      <c r="AH105" s="71">
        <v>702940.76339810214</v>
      </c>
      <c r="AI105" s="71">
        <v>112780486.9650538</v>
      </c>
      <c r="AJ105" s="71">
        <v>26860743.293619011</v>
      </c>
      <c r="AK105" s="71">
        <v>0</v>
      </c>
      <c r="AL105" s="71">
        <v>0</v>
      </c>
      <c r="AM105" s="71">
        <v>2180584.0409185779</v>
      </c>
      <c r="AN105" s="71">
        <v>0</v>
      </c>
      <c r="AO105" s="71">
        <v>0</v>
      </c>
      <c r="AP105" s="71">
        <v>254221426.33345893</v>
      </c>
      <c r="AQ105" s="72"/>
      <c r="AR105" s="71">
        <v>332</v>
      </c>
      <c r="AS105" s="71">
        <v>249</v>
      </c>
      <c r="AT105" s="71">
        <v>0</v>
      </c>
      <c r="AU105" s="71">
        <v>0</v>
      </c>
      <c r="AV105" s="71">
        <v>0</v>
      </c>
      <c r="AW105" s="71">
        <v>0</v>
      </c>
      <c r="AX105" s="71"/>
      <c r="AY105" s="72"/>
      <c r="AZ105" s="71">
        <v>1607.9</v>
      </c>
      <c r="BA105" s="71">
        <v>29715.8</v>
      </c>
      <c r="BB105" s="71">
        <v>0</v>
      </c>
      <c r="BC105" s="71">
        <v>0</v>
      </c>
      <c r="BD105" s="71">
        <v>0</v>
      </c>
      <c r="BE105" s="71">
        <v>0</v>
      </c>
      <c r="BF105" s="71"/>
      <c r="BG105" s="72"/>
      <c r="BH105" s="71">
        <v>0</v>
      </c>
      <c r="BI105" s="71">
        <v>0</v>
      </c>
      <c r="BJ105" s="71">
        <v>181.65799999999999</v>
      </c>
      <c r="BK105" s="71">
        <v>0</v>
      </c>
      <c r="BL105" s="71">
        <v>27.295000000000002</v>
      </c>
      <c r="BM105" s="71">
        <v>0</v>
      </c>
      <c r="BN105" s="72"/>
      <c r="BO105" s="71">
        <v>0</v>
      </c>
      <c r="BP105" s="71">
        <v>0</v>
      </c>
      <c r="BQ105" s="71">
        <v>7</v>
      </c>
      <c r="BR105" s="71">
        <v>0</v>
      </c>
      <c r="BS105" s="71">
        <v>2</v>
      </c>
      <c r="BT105" s="71">
        <v>0</v>
      </c>
      <c r="BU105"/>
      <c r="BV105" s="70">
        <v>208.953</v>
      </c>
      <c r="BW105" s="70">
        <v>0</v>
      </c>
      <c r="BX105" s="70">
        <v>0</v>
      </c>
      <c r="BY105" s="70">
        <v>0</v>
      </c>
      <c r="BZ105" s="70">
        <v>0</v>
      </c>
      <c r="CA105" s="70">
        <v>0</v>
      </c>
      <c r="CB105" s="70">
        <v>0</v>
      </c>
      <c r="CC105" s="70">
        <v>0</v>
      </c>
      <c r="CD105" s="70">
        <v>0</v>
      </c>
    </row>
    <row r="106" spans="1:82">
      <c r="A106" s="70" t="s">
        <v>1792</v>
      </c>
      <c r="B106" s="70">
        <v>99</v>
      </c>
      <c r="C106" s="70">
        <v>14</v>
      </c>
      <c r="D106" s="70">
        <v>6</v>
      </c>
      <c r="E106" s="70">
        <v>2017</v>
      </c>
      <c r="F106" s="70" t="s">
        <v>156</v>
      </c>
      <c r="G106" s="70" t="s">
        <v>1778</v>
      </c>
      <c r="H106" s="70" t="s">
        <v>1779</v>
      </c>
      <c r="I106" s="148"/>
      <c r="J106" s="71">
        <v>85.550881420607183</v>
      </c>
      <c r="K106" s="71">
        <v>2.0682341048239672</v>
      </c>
      <c r="L106" s="71">
        <v>4.8935260686213891</v>
      </c>
      <c r="M106" s="71">
        <v>72.83388551932488</v>
      </c>
      <c r="N106" s="71">
        <v>19.246608369945871</v>
      </c>
      <c r="O106" s="71">
        <v>21.549095443837853</v>
      </c>
      <c r="P106" s="71">
        <v>20.364266381481173</v>
      </c>
      <c r="Q106" s="71">
        <v>1.0778855893380599</v>
      </c>
      <c r="R106" s="71">
        <v>0</v>
      </c>
      <c r="S106" s="71">
        <v>1.4048286096077625</v>
      </c>
      <c r="T106" s="72"/>
      <c r="U106" s="71">
        <v>15913976</v>
      </c>
      <c r="V106" s="71">
        <v>754</v>
      </c>
      <c r="W106" s="71">
        <v>108</v>
      </c>
      <c r="X106" s="71">
        <v>17698</v>
      </c>
      <c r="Y106" s="71">
        <v>5457</v>
      </c>
      <c r="Z106" s="71">
        <v>12884</v>
      </c>
      <c r="AA106" s="71">
        <v>4218</v>
      </c>
      <c r="AB106" s="71">
        <v>15781</v>
      </c>
      <c r="AC106" s="71">
        <v>0</v>
      </c>
      <c r="AD106" s="71">
        <v>1.404828609607762</v>
      </c>
      <c r="AE106" s="72"/>
      <c r="AF106" s="71">
        <v>114571578.62968799</v>
      </c>
      <c r="AG106" s="71">
        <v>1626078.008237706</v>
      </c>
      <c r="AH106" s="71">
        <v>1061045.419523526</v>
      </c>
      <c r="AI106" s="71">
        <v>118007468.0139294</v>
      </c>
      <c r="AJ106" s="71">
        <v>26746936.05854208</v>
      </c>
      <c r="AK106" s="71">
        <v>0</v>
      </c>
      <c r="AL106" s="71">
        <v>0</v>
      </c>
      <c r="AM106" s="71">
        <v>2167786.7676104461</v>
      </c>
      <c r="AN106" s="71">
        <v>0</v>
      </c>
      <c r="AO106" s="71">
        <v>0</v>
      </c>
      <c r="AP106" s="71">
        <v>264180892.89753115</v>
      </c>
      <c r="AQ106" s="72"/>
      <c r="AR106" s="71">
        <v>356</v>
      </c>
      <c r="AS106" s="71">
        <v>269</v>
      </c>
      <c r="AT106" s="71">
        <v>0</v>
      </c>
      <c r="AU106" s="71">
        <v>0</v>
      </c>
      <c r="AV106" s="71">
        <v>0</v>
      </c>
      <c r="AW106" s="71">
        <v>0</v>
      </c>
      <c r="AX106" s="71"/>
      <c r="AY106" s="72"/>
      <c r="AZ106" s="71">
        <v>1724.5</v>
      </c>
      <c r="BA106" s="71">
        <v>30459.9</v>
      </c>
      <c r="BB106" s="71">
        <v>0</v>
      </c>
      <c r="BC106" s="71">
        <v>0</v>
      </c>
      <c r="BD106" s="71">
        <v>0</v>
      </c>
      <c r="BE106" s="71">
        <v>0</v>
      </c>
      <c r="BF106" s="71"/>
      <c r="BG106" s="72"/>
      <c r="BH106" s="71">
        <v>0</v>
      </c>
      <c r="BI106" s="71">
        <v>0</v>
      </c>
      <c r="BJ106" s="71">
        <v>173.547</v>
      </c>
      <c r="BK106" s="71">
        <v>0</v>
      </c>
      <c r="BL106" s="71">
        <v>29.6</v>
      </c>
      <c r="BM106" s="71">
        <v>0</v>
      </c>
      <c r="BN106" s="72"/>
      <c r="BO106" s="71">
        <v>0</v>
      </c>
      <c r="BP106" s="71">
        <v>0</v>
      </c>
      <c r="BQ106" s="71">
        <v>7</v>
      </c>
      <c r="BR106" s="71">
        <v>0</v>
      </c>
      <c r="BS106" s="71">
        <v>3</v>
      </c>
      <c r="BT106" s="71">
        <v>0</v>
      </c>
      <c r="BU106"/>
      <c r="BV106" s="70">
        <v>203.14699999999999</v>
      </c>
      <c r="BW106" s="70">
        <v>0</v>
      </c>
      <c r="BX106" s="70">
        <v>0</v>
      </c>
      <c r="BY106" s="70">
        <v>0</v>
      </c>
      <c r="BZ106" s="70">
        <v>0</v>
      </c>
      <c r="CA106" s="70">
        <v>0</v>
      </c>
      <c r="CB106" s="70">
        <v>0</v>
      </c>
      <c r="CC106" s="70">
        <v>0</v>
      </c>
      <c r="CD106" s="70">
        <v>0</v>
      </c>
    </row>
    <row r="107" spans="1:82">
      <c r="A107" s="70" t="s">
        <v>1793</v>
      </c>
      <c r="B107" s="70">
        <v>100</v>
      </c>
      <c r="C107" s="70">
        <v>15</v>
      </c>
      <c r="D107" s="70">
        <v>6</v>
      </c>
      <c r="E107" s="70">
        <v>2018</v>
      </c>
      <c r="F107" s="70" t="s">
        <v>183</v>
      </c>
      <c r="G107" s="70" t="s">
        <v>1778</v>
      </c>
      <c r="H107" s="70" t="s">
        <v>1779</v>
      </c>
      <c r="I107" s="148"/>
      <c r="J107" s="71">
        <v>90.437117486523519</v>
      </c>
      <c r="K107" s="71">
        <v>1.8655124442277955</v>
      </c>
      <c r="L107" s="71">
        <v>4.5341430562377285</v>
      </c>
      <c r="M107" s="71">
        <v>71.850719800281013</v>
      </c>
      <c r="N107" s="71">
        <v>17.014858388612311</v>
      </c>
      <c r="O107" s="71">
        <v>21.136029352709791</v>
      </c>
      <c r="P107" s="71">
        <v>20.195014836499638</v>
      </c>
      <c r="Q107" s="71">
        <v>0.99729741323743404</v>
      </c>
      <c r="R107" s="71">
        <v>0</v>
      </c>
      <c r="S107" s="71">
        <v>1.4640439376288801</v>
      </c>
      <c r="T107" s="72"/>
      <c r="U107" s="71">
        <v>16752942</v>
      </c>
      <c r="V107" s="71">
        <v>754</v>
      </c>
      <c r="W107" s="71">
        <v>108</v>
      </c>
      <c r="X107" s="71">
        <v>17698</v>
      </c>
      <c r="Y107" s="71">
        <v>5515</v>
      </c>
      <c r="Z107" s="71">
        <v>12879</v>
      </c>
      <c r="AA107" s="71">
        <v>4225</v>
      </c>
      <c r="AB107" s="71">
        <v>15735</v>
      </c>
      <c r="AC107" s="71">
        <v>0</v>
      </c>
      <c r="AD107" s="71">
        <v>1.4640439376288801</v>
      </c>
      <c r="AE107" s="72"/>
      <c r="AF107" s="71">
        <v>122903300.7905346</v>
      </c>
      <c r="AG107" s="71">
        <v>1403825.6702746381</v>
      </c>
      <c r="AH107" s="71">
        <v>1004603.407055199</v>
      </c>
      <c r="AI107" s="71">
        <v>114017963.5432854</v>
      </c>
      <c r="AJ107" s="71">
        <v>25163106.945995249</v>
      </c>
      <c r="AK107" s="71">
        <v>0</v>
      </c>
      <c r="AL107" s="71">
        <v>0</v>
      </c>
      <c r="AM107" s="71">
        <v>2165940.227047795</v>
      </c>
      <c r="AN107" s="71">
        <v>0</v>
      </c>
      <c r="AO107" s="71">
        <v>0</v>
      </c>
      <c r="AP107" s="71">
        <v>266658740.5841929</v>
      </c>
      <c r="AQ107" s="72"/>
      <c r="AR107" s="71">
        <v>393</v>
      </c>
      <c r="AS107" s="71">
        <v>318</v>
      </c>
      <c r="AT107" s="71">
        <v>0</v>
      </c>
      <c r="AU107" s="71">
        <v>0</v>
      </c>
      <c r="AV107" s="71">
        <v>0</v>
      </c>
      <c r="AW107" s="71">
        <v>0</v>
      </c>
      <c r="AX107" s="71"/>
      <c r="AY107" s="72"/>
      <c r="AZ107" s="71">
        <v>1907</v>
      </c>
      <c r="BA107" s="71">
        <v>32346</v>
      </c>
      <c r="BB107" s="71">
        <v>0</v>
      </c>
      <c r="BC107" s="71">
        <v>0</v>
      </c>
      <c r="BD107" s="71">
        <v>0</v>
      </c>
      <c r="BE107" s="71">
        <v>0</v>
      </c>
      <c r="BF107" s="71"/>
      <c r="BG107" s="72"/>
      <c r="BH107" s="71">
        <v>0</v>
      </c>
      <c r="BI107" s="71">
        <v>0</v>
      </c>
      <c r="BJ107" s="71">
        <v>148.483</v>
      </c>
      <c r="BK107" s="71">
        <v>0</v>
      </c>
      <c r="BL107" s="71">
        <v>30.018000000000001</v>
      </c>
      <c r="BM107" s="71">
        <v>0</v>
      </c>
      <c r="BN107" s="72"/>
      <c r="BO107" s="71">
        <v>0</v>
      </c>
      <c r="BP107" s="71">
        <v>0</v>
      </c>
      <c r="BQ107" s="71">
        <v>6</v>
      </c>
      <c r="BR107" s="71">
        <v>0</v>
      </c>
      <c r="BS107" s="71">
        <v>3</v>
      </c>
      <c r="BT107" s="71">
        <v>0</v>
      </c>
      <c r="BU107"/>
      <c r="BV107" s="70">
        <v>178.501</v>
      </c>
      <c r="BW107" s="70">
        <v>0</v>
      </c>
      <c r="BX107" s="70">
        <v>0</v>
      </c>
      <c r="BY107" s="70">
        <v>0</v>
      </c>
      <c r="BZ107" s="70">
        <v>0</v>
      </c>
      <c r="CA107" s="70">
        <v>0</v>
      </c>
      <c r="CB107" s="70">
        <v>0</v>
      </c>
      <c r="CC107" s="70">
        <v>0</v>
      </c>
      <c r="CD107" s="70">
        <v>0</v>
      </c>
    </row>
    <row r="108" spans="1:82">
      <c r="A108" s="70" t="s">
        <v>1794</v>
      </c>
      <c r="B108" s="70">
        <v>101</v>
      </c>
      <c r="C108" s="70">
        <v>16</v>
      </c>
      <c r="D108" s="70">
        <v>6</v>
      </c>
      <c r="E108" s="70">
        <v>2019</v>
      </c>
      <c r="F108" s="70" t="s">
        <v>158</v>
      </c>
      <c r="G108" s="70" t="s">
        <v>1778</v>
      </c>
      <c r="H108" s="70" t="s">
        <v>1779</v>
      </c>
      <c r="I108" s="148"/>
      <c r="J108" s="71">
        <v>127.30231761807971</v>
      </c>
      <c r="K108" s="71">
        <v>1.7230366957736727</v>
      </c>
      <c r="L108" s="71">
        <v>4.5725570887841993</v>
      </c>
      <c r="M108" s="71">
        <v>69.66583213787122</v>
      </c>
      <c r="N108" s="71">
        <v>17.662742713634799</v>
      </c>
      <c r="O108" s="71">
        <v>20.491416580740587</v>
      </c>
      <c r="P108" s="71">
        <v>20.082439620241441</v>
      </c>
      <c r="Q108" s="71">
        <v>0.96817163442541398</v>
      </c>
      <c r="R108" s="71">
        <v>0</v>
      </c>
      <c r="S108" s="71">
        <v>1.9030658158105644</v>
      </c>
      <c r="T108" s="72"/>
      <c r="U108" s="71">
        <v>24944478</v>
      </c>
      <c r="V108" s="71">
        <v>754</v>
      </c>
      <c r="W108" s="71">
        <v>108</v>
      </c>
      <c r="X108" s="71">
        <v>17698</v>
      </c>
      <c r="Y108" s="71">
        <v>5591</v>
      </c>
      <c r="Z108" s="71">
        <v>12829</v>
      </c>
      <c r="AA108" s="71">
        <v>4170</v>
      </c>
      <c r="AB108" s="71">
        <v>15689</v>
      </c>
      <c r="AC108" s="71">
        <v>0</v>
      </c>
      <c r="AD108" s="71">
        <v>1.903065815810564</v>
      </c>
      <c r="AE108" s="72"/>
      <c r="AF108" s="71">
        <v>176985823.86870119</v>
      </c>
      <c r="AG108" s="71">
        <v>1355054.670575076</v>
      </c>
      <c r="AH108" s="71">
        <v>1072578.921747566</v>
      </c>
      <c r="AI108" s="71">
        <v>115151978.6452288</v>
      </c>
      <c r="AJ108" s="71">
        <v>25562055.034611601</v>
      </c>
      <c r="AK108" s="71">
        <v>0</v>
      </c>
      <c r="AL108" s="71">
        <v>0</v>
      </c>
      <c r="AM108" s="71">
        <v>2136723.6932712342</v>
      </c>
      <c r="AN108" s="71">
        <v>0</v>
      </c>
      <c r="AO108" s="71">
        <v>0</v>
      </c>
      <c r="AP108" s="71">
        <v>322264214.83413547</v>
      </c>
      <c r="AQ108" s="72"/>
      <c r="AR108" s="71">
        <v>443</v>
      </c>
      <c r="AS108" s="71">
        <v>350</v>
      </c>
      <c r="AT108" s="71">
        <v>0</v>
      </c>
      <c r="AU108" s="71">
        <v>0</v>
      </c>
      <c r="AV108" s="71">
        <v>0</v>
      </c>
      <c r="AW108" s="71">
        <v>0</v>
      </c>
      <c r="AX108" s="71"/>
      <c r="AY108" s="72"/>
      <c r="AZ108" s="71">
        <v>2184.1000000000008</v>
      </c>
      <c r="BA108" s="71">
        <v>33569.699999999997</v>
      </c>
      <c r="BB108" s="71">
        <v>0</v>
      </c>
      <c r="BC108" s="71">
        <v>0</v>
      </c>
      <c r="BD108" s="71">
        <v>0</v>
      </c>
      <c r="BE108" s="71">
        <v>0</v>
      </c>
      <c r="BF108" s="71"/>
      <c r="BG108" s="72"/>
      <c r="BH108" s="71">
        <v>0</v>
      </c>
      <c r="BI108" s="71">
        <v>0</v>
      </c>
      <c r="BJ108" s="71">
        <v>154.94300000000001</v>
      </c>
      <c r="BK108" s="71">
        <v>0</v>
      </c>
      <c r="BL108" s="71">
        <v>30.121000000000002</v>
      </c>
      <c r="BM108" s="71">
        <v>0</v>
      </c>
      <c r="BN108" s="72"/>
      <c r="BO108" s="71">
        <v>0</v>
      </c>
      <c r="BP108" s="71">
        <v>0</v>
      </c>
      <c r="BQ108" s="71">
        <v>7</v>
      </c>
      <c r="BR108" s="71">
        <v>0</v>
      </c>
      <c r="BS108" s="71">
        <v>3</v>
      </c>
      <c r="BT108" s="71">
        <v>0</v>
      </c>
      <c r="BU108"/>
      <c r="BV108" s="70">
        <v>185.06399999999999</v>
      </c>
      <c r="BW108" s="70">
        <v>0</v>
      </c>
      <c r="BX108" s="70">
        <v>0</v>
      </c>
      <c r="BY108" s="70">
        <v>0</v>
      </c>
      <c r="BZ108" s="70">
        <v>0</v>
      </c>
      <c r="CA108" s="70">
        <v>0</v>
      </c>
      <c r="CB108" s="70">
        <v>0</v>
      </c>
      <c r="CC108" s="70">
        <v>0</v>
      </c>
      <c r="CD108" s="70">
        <v>0</v>
      </c>
    </row>
    <row r="109" spans="1:82">
      <c r="A109" s="70" t="s">
        <v>1795</v>
      </c>
      <c r="B109" s="70">
        <v>102</v>
      </c>
      <c r="C109" s="70">
        <v>17</v>
      </c>
      <c r="D109" s="70">
        <v>6</v>
      </c>
      <c r="E109" s="70">
        <v>2020</v>
      </c>
      <c r="F109" s="70" t="s">
        <v>159</v>
      </c>
      <c r="G109" s="70" t="s">
        <v>1778</v>
      </c>
      <c r="H109" s="70" t="s">
        <v>1779</v>
      </c>
      <c r="I109" s="148"/>
      <c r="J109" s="71">
        <v>123.4126373314763</v>
      </c>
      <c r="K109" s="71">
        <v>1.3759512317226263</v>
      </c>
      <c r="L109" s="71">
        <v>7.1395451049194039</v>
      </c>
      <c r="M109" s="71">
        <v>48.776789220980824</v>
      </c>
      <c r="N109" s="71">
        <v>16.907502080495377</v>
      </c>
      <c r="O109" s="71">
        <v>17.872210712828554</v>
      </c>
      <c r="P109" s="71">
        <v>18.9575348008518</v>
      </c>
      <c r="Q109" s="71">
        <v>0.92049481370393704</v>
      </c>
      <c r="R109" s="71">
        <v>0</v>
      </c>
      <c r="S109" s="71">
        <v>1.5948259227782731</v>
      </c>
      <c r="T109" s="72"/>
      <c r="U109" s="71">
        <v>22434429</v>
      </c>
      <c r="V109" s="71">
        <v>515</v>
      </c>
      <c r="W109" s="71">
        <v>204</v>
      </c>
      <c r="X109" s="71">
        <v>12966</v>
      </c>
      <c r="Y109" s="71">
        <v>5680</v>
      </c>
      <c r="Z109" s="71">
        <v>12771</v>
      </c>
      <c r="AA109" s="71">
        <v>4184</v>
      </c>
      <c r="AB109" s="71">
        <v>15612</v>
      </c>
      <c r="AC109" s="71">
        <v>0</v>
      </c>
      <c r="AD109" s="71">
        <v>1.5948259227782731</v>
      </c>
      <c r="AE109" s="72"/>
      <c r="AF109" s="71">
        <v>174531504.49966341</v>
      </c>
      <c r="AG109" s="71">
        <v>1046098.0075127652</v>
      </c>
      <c r="AH109" s="71">
        <v>1758277.4966080072</v>
      </c>
      <c r="AI109" s="71">
        <v>79711170.297295287</v>
      </c>
      <c r="AJ109" s="71">
        <v>23584105.781009369</v>
      </c>
      <c r="AK109" s="71"/>
      <c r="AL109" s="71"/>
      <c r="AM109" s="71">
        <v>2037539.4529377159</v>
      </c>
      <c r="AN109" s="71"/>
      <c r="AO109" s="71"/>
      <c r="AP109" s="71">
        <v>282668695.53502655</v>
      </c>
      <c r="AQ109" s="72"/>
      <c r="AR109" s="71">
        <v>520</v>
      </c>
      <c r="AS109" s="71">
        <v>368</v>
      </c>
      <c r="AT109" s="71">
        <v>0</v>
      </c>
      <c r="AU109" s="71">
        <v>0</v>
      </c>
      <c r="AV109" s="71">
        <v>0</v>
      </c>
      <c r="AW109" s="71">
        <v>0</v>
      </c>
      <c r="AX109" s="71"/>
      <c r="AY109" s="72"/>
      <c r="AZ109" s="71">
        <v>2634.700000000003</v>
      </c>
      <c r="BA109" s="71">
        <v>33867.200000000019</v>
      </c>
      <c r="BB109" s="71">
        <v>0</v>
      </c>
      <c r="BC109" s="71">
        <v>0</v>
      </c>
      <c r="BD109" s="71">
        <v>0</v>
      </c>
      <c r="BE109" s="71">
        <v>0</v>
      </c>
      <c r="BF109" s="71"/>
      <c r="BG109" s="72"/>
      <c r="BH109" s="71">
        <v>0</v>
      </c>
      <c r="BI109" s="71">
        <v>0</v>
      </c>
      <c r="BJ109" s="71">
        <v>144.363</v>
      </c>
      <c r="BK109" s="71">
        <v>0</v>
      </c>
      <c r="BL109" s="71">
        <v>35.74</v>
      </c>
      <c r="BM109" s="71">
        <v>0</v>
      </c>
      <c r="BN109" s="72"/>
      <c r="BO109" s="71">
        <v>0</v>
      </c>
      <c r="BP109" s="71">
        <v>0</v>
      </c>
      <c r="BQ109" s="71">
        <v>7</v>
      </c>
      <c r="BR109" s="71">
        <v>0</v>
      </c>
      <c r="BS109" s="71">
        <v>4</v>
      </c>
      <c r="BT109" s="71">
        <v>0</v>
      </c>
      <c r="BU109"/>
      <c r="BV109" s="70">
        <v>180.10300000000001</v>
      </c>
      <c r="BW109" s="70">
        <v>0</v>
      </c>
      <c r="BX109" s="70">
        <v>0</v>
      </c>
      <c r="BY109" s="70">
        <v>0</v>
      </c>
      <c r="BZ109" s="70">
        <v>0</v>
      </c>
      <c r="CA109" s="70">
        <v>0</v>
      </c>
      <c r="CB109" s="70">
        <v>0</v>
      </c>
      <c r="CC109" s="70">
        <v>0</v>
      </c>
      <c r="CD109" s="70">
        <v>0</v>
      </c>
    </row>
    <row r="110" spans="1:82">
      <c r="A110" s="70" t="s">
        <v>1796</v>
      </c>
      <c r="B110" s="70">
        <v>102</v>
      </c>
      <c r="C110" s="70">
        <v>18</v>
      </c>
      <c r="D110" s="70">
        <v>6</v>
      </c>
      <c r="E110" s="70">
        <v>2021</v>
      </c>
      <c r="F110" s="70" t="s">
        <v>160</v>
      </c>
      <c r="G110" s="70" t="s">
        <v>1778</v>
      </c>
      <c r="H110" s="70" t="s">
        <v>1779</v>
      </c>
      <c r="I110" s="148"/>
      <c r="J110" s="71">
        <v>41.673722114609937</v>
      </c>
      <c r="K110" s="71">
        <v>1.5763237993799593</v>
      </c>
      <c r="L110" s="71">
        <v>5.9877052817543257</v>
      </c>
      <c r="M110" s="71">
        <v>54.326294360895652</v>
      </c>
      <c r="N110" s="71">
        <v>16.47847673063195</v>
      </c>
      <c r="O110" s="71">
        <v>17.194425326349997</v>
      </c>
      <c r="P110" s="71">
        <v>19.460002268017838</v>
      </c>
      <c r="Q110" s="71">
        <v>0.91381661787727197</v>
      </c>
      <c r="R110" s="71">
        <v>0</v>
      </c>
      <c r="S110" s="71">
        <v>2.0294409003922178</v>
      </c>
      <c r="T110" s="72"/>
      <c r="U110" s="71">
        <v>7763286</v>
      </c>
      <c r="V110" s="71">
        <v>515</v>
      </c>
      <c r="W110" s="71">
        <v>204</v>
      </c>
      <c r="X110" s="71">
        <v>12966</v>
      </c>
      <c r="Y110" s="71">
        <v>5787</v>
      </c>
      <c r="Z110" s="71">
        <v>12651</v>
      </c>
      <c r="AA110" s="71">
        <v>4188</v>
      </c>
      <c r="AB110" s="71">
        <v>15651</v>
      </c>
      <c r="AC110" s="71">
        <v>0</v>
      </c>
      <c r="AD110" s="71">
        <v>2.0294409003922178</v>
      </c>
      <c r="AE110" s="72"/>
      <c r="AF110" s="71">
        <v>58173868.043697201</v>
      </c>
      <c r="AG110" s="71">
        <v>1364183.1326413453</v>
      </c>
      <c r="AH110" s="71">
        <v>1414456.182621805</v>
      </c>
      <c r="AI110" s="71">
        <v>89084775.200268731</v>
      </c>
      <c r="AJ110" s="71">
        <v>24706916.063227799</v>
      </c>
      <c r="AK110" s="71">
        <v>0</v>
      </c>
      <c r="AL110" s="71">
        <v>0</v>
      </c>
      <c r="AM110" s="71">
        <v>2054411.1080799235</v>
      </c>
      <c r="AN110" s="71">
        <v>0</v>
      </c>
      <c r="AO110" s="71">
        <v>0</v>
      </c>
      <c r="AP110" s="71">
        <v>176798609.73053679</v>
      </c>
      <c r="AQ110" s="72"/>
      <c r="AR110" s="71">
        <v>595</v>
      </c>
      <c r="AS110" s="71">
        <v>385</v>
      </c>
      <c r="AT110" s="71">
        <v>0</v>
      </c>
      <c r="AU110" s="71">
        <v>0</v>
      </c>
      <c r="AV110" s="71">
        <v>0</v>
      </c>
      <c r="AW110" s="71">
        <v>0</v>
      </c>
      <c r="AX110" s="71"/>
      <c r="AY110" s="72"/>
      <c r="AZ110" s="71">
        <v>3114.4000000000051</v>
      </c>
      <c r="BA110" s="71">
        <v>34697.600000000013</v>
      </c>
      <c r="BB110" s="71">
        <v>0</v>
      </c>
      <c r="BC110" s="71">
        <v>0</v>
      </c>
      <c r="BD110" s="71">
        <v>0</v>
      </c>
      <c r="BE110" s="71">
        <v>0</v>
      </c>
      <c r="BF110" s="71"/>
      <c r="BG110" s="72"/>
      <c r="BH110" s="71">
        <v>0</v>
      </c>
      <c r="BI110" s="71">
        <v>0</v>
      </c>
      <c r="BJ110" s="71">
        <v>153.44999999999999</v>
      </c>
      <c r="BK110" s="71">
        <v>0</v>
      </c>
      <c r="BL110" s="71">
        <v>33.491999999999997</v>
      </c>
      <c r="BM110" s="71">
        <v>0</v>
      </c>
      <c r="BN110" s="72"/>
      <c r="BO110" s="71">
        <v>0</v>
      </c>
      <c r="BP110" s="71">
        <v>0</v>
      </c>
      <c r="BQ110" s="71">
        <v>7</v>
      </c>
      <c r="BR110" s="71">
        <v>0</v>
      </c>
      <c r="BS110" s="71">
        <v>4</v>
      </c>
      <c r="BT110" s="71">
        <v>0</v>
      </c>
      <c r="BU110"/>
      <c r="BV110" s="70">
        <v>186.94200000000001</v>
      </c>
      <c r="BW110" s="70">
        <v>0</v>
      </c>
      <c r="BX110" s="70">
        <v>0</v>
      </c>
      <c r="BY110" s="70">
        <v>0</v>
      </c>
      <c r="BZ110" s="70">
        <v>0</v>
      </c>
      <c r="CA110" s="70">
        <v>0</v>
      </c>
      <c r="CB110" s="70">
        <v>0</v>
      </c>
      <c r="CC110" s="70">
        <v>0</v>
      </c>
      <c r="CD110" s="70">
        <v>0</v>
      </c>
    </row>
    <row r="111" spans="1:82">
      <c r="A111" s="70" t="s">
        <v>1797</v>
      </c>
      <c r="B111" s="70">
        <v>102</v>
      </c>
      <c r="C111" s="70">
        <v>19</v>
      </c>
      <c r="D111" s="70">
        <v>6</v>
      </c>
      <c r="E111" s="70">
        <v>2022</v>
      </c>
      <c r="F111" s="70" t="s">
        <v>161</v>
      </c>
      <c r="G111" s="70" t="s">
        <v>1778</v>
      </c>
      <c r="H111" s="70" t="s">
        <v>1779</v>
      </c>
      <c r="I111" s="148"/>
      <c r="J111" s="71">
        <v>40.530792099778495</v>
      </c>
      <c r="K111" s="71">
        <v>1.2906224178513777</v>
      </c>
      <c r="L111" s="71">
        <v>6.7611076475710323</v>
      </c>
      <c r="M111" s="71">
        <v>51.613193624177754</v>
      </c>
      <c r="N111" s="71">
        <v>18.744497730850785</v>
      </c>
      <c r="O111" s="71">
        <v>18.158852122586261</v>
      </c>
      <c r="P111" s="71">
        <v>19.309682244887593</v>
      </c>
      <c r="Q111" s="71">
        <v>0.91536718114265325</v>
      </c>
      <c r="R111" s="71">
        <v>0</v>
      </c>
      <c r="S111" s="71">
        <v>1.825470927471994</v>
      </c>
      <c r="T111" s="72"/>
      <c r="U111" s="71">
        <v>8640371</v>
      </c>
      <c r="V111" s="71">
        <v>515</v>
      </c>
      <c r="W111" s="71">
        <v>204</v>
      </c>
      <c r="X111" s="71">
        <v>12966</v>
      </c>
      <c r="Y111" s="71">
        <v>5852</v>
      </c>
      <c r="Z111" s="71">
        <v>12694</v>
      </c>
      <c r="AA111" s="71">
        <v>4219</v>
      </c>
      <c r="AB111" s="71">
        <v>15549</v>
      </c>
      <c r="AC111" s="71">
        <v>0</v>
      </c>
      <c r="AD111" s="71">
        <v>1.825470927471994</v>
      </c>
      <c r="AE111" s="72"/>
      <c r="AF111" s="71">
        <v>56008790.909123182</v>
      </c>
      <c r="AG111" s="71">
        <v>971670.60898938274</v>
      </c>
      <c r="AH111" s="71">
        <v>1880264.0641702712</v>
      </c>
      <c r="AI111" s="71">
        <v>82819062.027780175</v>
      </c>
      <c r="AJ111" s="71">
        <v>29494013.304316614</v>
      </c>
      <c r="AK111" s="71">
        <v>0</v>
      </c>
      <c r="AL111" s="71">
        <v>0</v>
      </c>
      <c r="AM111" s="71">
        <v>2007800.3007362399</v>
      </c>
      <c r="AN111" s="71">
        <v>0</v>
      </c>
      <c r="AO111" s="71">
        <v>0</v>
      </c>
      <c r="AP111" s="71">
        <v>173181601.21511588</v>
      </c>
      <c r="AQ111" s="72"/>
      <c r="AR111" s="71">
        <v>663</v>
      </c>
      <c r="AS111" s="71">
        <v>394</v>
      </c>
      <c r="AT111" s="71">
        <v>0</v>
      </c>
      <c r="AU111" s="71">
        <v>0</v>
      </c>
      <c r="AV111" s="71">
        <v>0</v>
      </c>
      <c r="AW111" s="71">
        <v>0</v>
      </c>
      <c r="AX111" s="71"/>
      <c r="AY111" s="72"/>
      <c r="AZ111" s="71">
        <v>3501.0000000000055</v>
      </c>
      <c r="BA111" s="71">
        <v>35538.000000000022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1798</v>
      </c>
      <c r="B112" s="70">
        <v>102</v>
      </c>
      <c r="C112" s="70">
        <v>20</v>
      </c>
      <c r="D112" s="70">
        <v>6</v>
      </c>
      <c r="E112" s="70">
        <v>2023</v>
      </c>
      <c r="F112" s="70" t="s">
        <v>1539</v>
      </c>
      <c r="G112" s="70" t="s">
        <v>1778</v>
      </c>
      <c r="H112" s="70" t="s">
        <v>1779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722</v>
      </c>
      <c r="AS112" s="71">
        <v>400</v>
      </c>
      <c r="AT112" s="71">
        <v>0</v>
      </c>
      <c r="AU112" s="71">
        <v>0</v>
      </c>
      <c r="AV112" s="71">
        <v>0</v>
      </c>
      <c r="AW112" s="71">
        <v>0</v>
      </c>
      <c r="AX112" s="71"/>
      <c r="AY112" s="72"/>
      <c r="AZ112" s="71">
        <v>3886.0000000000077</v>
      </c>
      <c r="BA112" s="71">
        <v>36382.400000000031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1799</v>
      </c>
      <c r="B113" s="70">
        <v>102</v>
      </c>
      <c r="C113" s="70">
        <v>21</v>
      </c>
      <c r="D113" s="70">
        <v>6</v>
      </c>
      <c r="E113" s="70">
        <v>2024</v>
      </c>
      <c r="F113" s="70" t="s">
        <v>1554</v>
      </c>
      <c r="G113" s="70" t="s">
        <v>1778</v>
      </c>
      <c r="H113" s="70" t="s">
        <v>1779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1800</v>
      </c>
      <c r="B114" s="70">
        <v>375</v>
      </c>
      <c r="C114" s="70">
        <v>1</v>
      </c>
      <c r="D114" s="70">
        <v>23</v>
      </c>
      <c r="E114" s="70">
        <v>1990</v>
      </c>
      <c r="F114" s="70" t="s">
        <v>787</v>
      </c>
      <c r="G114" s="70" t="s">
        <v>1801</v>
      </c>
      <c r="H114" s="70" t="s">
        <v>1802</v>
      </c>
      <c r="I114" s="148"/>
      <c r="J114" s="71">
        <v>121.4341582540478</v>
      </c>
      <c r="K114" s="71">
        <v>3.1014179589465112</v>
      </c>
      <c r="L114" s="71">
        <v>4.8310289477556729</v>
      </c>
      <c r="M114" s="71">
        <v>9.1793763088912232</v>
      </c>
      <c r="N114" s="71">
        <v>14.193135844683569</v>
      </c>
      <c r="O114" s="71">
        <v>12.066274981994511</v>
      </c>
      <c r="P114" s="71">
        <v>14.838695997413391</v>
      </c>
      <c r="Q114" s="71">
        <v>1.0842781927733101</v>
      </c>
      <c r="R114" s="71">
        <v>37.453998768240083</v>
      </c>
      <c r="S114" s="71">
        <v>1.0028979963875959</v>
      </c>
      <c r="T114" s="72"/>
      <c r="U114" s="71">
        <v>9793182</v>
      </c>
      <c r="V114" s="71">
        <v>912</v>
      </c>
      <c r="W114" s="71">
        <v>63</v>
      </c>
      <c r="X114" s="71">
        <v>3601</v>
      </c>
      <c r="Y114" s="71">
        <v>5128</v>
      </c>
      <c r="Z114" s="71">
        <v>4963</v>
      </c>
      <c r="AA114" s="71">
        <v>3603</v>
      </c>
      <c r="AB114" s="71">
        <v>17605</v>
      </c>
      <c r="AC114" s="71">
        <v>6487100</v>
      </c>
      <c r="AD114" s="71">
        <v>1.0028979963875959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1803</v>
      </c>
      <c r="B115" s="70">
        <v>376</v>
      </c>
      <c r="C115" s="70">
        <v>2</v>
      </c>
      <c r="D115" s="70">
        <v>23</v>
      </c>
      <c r="E115" s="70">
        <v>2005</v>
      </c>
      <c r="F115" s="70" t="s">
        <v>789</v>
      </c>
      <c r="G115" s="70" t="s">
        <v>1801</v>
      </c>
      <c r="H115" s="70" t="s">
        <v>1802</v>
      </c>
      <c r="I115" s="148"/>
      <c r="J115" s="71">
        <v>158.5226749621751</v>
      </c>
      <c r="K115" s="71">
        <v>2.0331367633846882</v>
      </c>
      <c r="L115" s="71">
        <v>4.9289951976279021</v>
      </c>
      <c r="M115" s="71">
        <v>13.720350603935771</v>
      </c>
      <c r="N115" s="71">
        <v>19.070304015905581</v>
      </c>
      <c r="O115" s="71">
        <v>19.862761030450759</v>
      </c>
      <c r="P115" s="71">
        <v>14.56803818277514</v>
      </c>
      <c r="Q115" s="71">
        <v>1.0385415790267201</v>
      </c>
      <c r="R115" s="71">
        <v>32.676497573182367</v>
      </c>
      <c r="S115" s="71">
        <v>0.90330308152914829</v>
      </c>
      <c r="T115" s="72"/>
      <c r="U115" s="71">
        <v>14611881</v>
      </c>
      <c r="V115" s="71">
        <v>818</v>
      </c>
      <c r="W115" s="71">
        <v>65</v>
      </c>
      <c r="X115" s="71">
        <v>3040</v>
      </c>
      <c r="Y115" s="71">
        <v>6288</v>
      </c>
      <c r="Z115" s="71">
        <v>9454</v>
      </c>
      <c r="AA115" s="71">
        <v>2897</v>
      </c>
      <c r="AB115" s="71">
        <v>17628</v>
      </c>
      <c r="AC115" s="71">
        <v>5778162</v>
      </c>
      <c r="AD115" s="71">
        <v>0.90330308152914829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1804</v>
      </c>
      <c r="B116" s="70">
        <v>377</v>
      </c>
      <c r="C116" s="70">
        <v>3</v>
      </c>
      <c r="D116" s="70">
        <v>23</v>
      </c>
      <c r="E116" s="70">
        <v>2006</v>
      </c>
      <c r="F116" s="70" t="s">
        <v>790</v>
      </c>
      <c r="G116" s="70" t="s">
        <v>1801</v>
      </c>
      <c r="H116" s="70" t="s">
        <v>1802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1805</v>
      </c>
      <c r="B117" s="70">
        <v>378</v>
      </c>
      <c r="C117" s="70">
        <v>4</v>
      </c>
      <c r="D117" s="70">
        <v>23</v>
      </c>
      <c r="E117" s="70">
        <v>2007</v>
      </c>
      <c r="F117" s="70" t="s">
        <v>791</v>
      </c>
      <c r="G117" s="70" t="s">
        <v>1801</v>
      </c>
      <c r="H117" s="70" t="s">
        <v>1802</v>
      </c>
      <c r="I117" s="148"/>
      <c r="J117" s="71">
        <v>167.77643198199851</v>
      </c>
      <c r="K117" s="71">
        <v>2.0087481885100709</v>
      </c>
      <c r="L117" s="71">
        <v>4.1137803455611177</v>
      </c>
      <c r="M117" s="71">
        <v>14.16891722660435</v>
      </c>
      <c r="N117" s="71">
        <v>19.509940603437261</v>
      </c>
      <c r="O117" s="71">
        <v>19.43243624154557</v>
      </c>
      <c r="P117" s="71">
        <v>14.129689402543001</v>
      </c>
      <c r="Q117" s="71">
        <v>1.0747542437486199</v>
      </c>
      <c r="R117" s="71">
        <v>30.314203518125701</v>
      </c>
      <c r="S117" s="71">
        <v>1.0854183122192049</v>
      </c>
      <c r="T117" s="72"/>
      <c r="U117" s="71">
        <v>17592563</v>
      </c>
      <c r="V117" s="71">
        <v>824</v>
      </c>
      <c r="W117" s="71">
        <v>53</v>
      </c>
      <c r="X117" s="71">
        <v>3617</v>
      </c>
      <c r="Y117" s="71">
        <v>6406</v>
      </c>
      <c r="Z117" s="71">
        <v>9615</v>
      </c>
      <c r="AA117" s="71">
        <v>2767</v>
      </c>
      <c r="AB117" s="71">
        <v>17278</v>
      </c>
      <c r="AC117" s="71">
        <v>5514244</v>
      </c>
      <c r="AD117" s="71">
        <v>1.0854183122192049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1806</v>
      </c>
      <c r="B118" s="70">
        <v>379</v>
      </c>
      <c r="C118" s="70">
        <v>5</v>
      </c>
      <c r="D118" s="70">
        <v>23</v>
      </c>
      <c r="E118" s="70">
        <v>2008</v>
      </c>
      <c r="F118" s="70" t="s">
        <v>792</v>
      </c>
      <c r="G118" s="70" t="s">
        <v>1801</v>
      </c>
      <c r="H118" s="70" t="s">
        <v>1802</v>
      </c>
      <c r="I118" s="148"/>
      <c r="J118" s="71">
        <v>164.2634428052221</v>
      </c>
      <c r="K118" s="71">
        <v>1.48775557057788</v>
      </c>
      <c r="L118" s="71">
        <v>3.6864336202442249</v>
      </c>
      <c r="M118" s="71">
        <v>14.758288197888881</v>
      </c>
      <c r="N118" s="71">
        <v>17.47974015704575</v>
      </c>
      <c r="O118" s="71">
        <v>18.761803493392179</v>
      </c>
      <c r="P118" s="71">
        <v>13.792243576820949</v>
      </c>
      <c r="Q118" s="71">
        <v>1.0432875544431699</v>
      </c>
      <c r="R118" s="71">
        <v>28.507253747477041</v>
      </c>
      <c r="S118" s="71">
        <v>1.481926821193309</v>
      </c>
      <c r="T118" s="72"/>
      <c r="U118" s="71">
        <v>17761565</v>
      </c>
      <c r="V118" s="71">
        <v>824</v>
      </c>
      <c r="W118" s="71">
        <v>53</v>
      </c>
      <c r="X118" s="71">
        <v>3617</v>
      </c>
      <c r="Y118" s="71">
        <v>6438</v>
      </c>
      <c r="Z118" s="71">
        <v>9609</v>
      </c>
      <c r="AA118" s="71">
        <v>2704</v>
      </c>
      <c r="AB118" s="71">
        <v>17048</v>
      </c>
      <c r="AC118" s="71">
        <v>5384628</v>
      </c>
      <c r="AD118" s="71">
        <v>1.481926821193309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1807</v>
      </c>
      <c r="B119" s="70">
        <v>380</v>
      </c>
      <c r="C119" s="70">
        <v>6</v>
      </c>
      <c r="D119" s="70">
        <v>23</v>
      </c>
      <c r="E119" s="70">
        <v>2009</v>
      </c>
      <c r="F119" s="70" t="s">
        <v>176</v>
      </c>
      <c r="G119" s="70" t="s">
        <v>1801</v>
      </c>
      <c r="H119" s="70" t="s">
        <v>1802</v>
      </c>
      <c r="I119" s="148"/>
      <c r="J119" s="71">
        <v>174.28302277459699</v>
      </c>
      <c r="K119" s="71">
        <v>1.1384924200030291</v>
      </c>
      <c r="L119" s="71">
        <v>2.5636930647703919</v>
      </c>
      <c r="M119" s="71">
        <v>13.595722064578251</v>
      </c>
      <c r="N119" s="71">
        <v>16.930300472234499</v>
      </c>
      <c r="O119" s="71">
        <v>19.257229791743839</v>
      </c>
      <c r="P119" s="71">
        <v>13.10678924516373</v>
      </c>
      <c r="Q119" s="71">
        <v>0.98405940905931399</v>
      </c>
      <c r="R119" s="71">
        <v>28.37558426506877</v>
      </c>
      <c r="S119" s="71">
        <v>1.0867772588166069</v>
      </c>
      <c r="T119" s="72"/>
      <c r="U119" s="71">
        <v>17030867</v>
      </c>
      <c r="V119" s="71">
        <v>601</v>
      </c>
      <c r="W119" s="71">
        <v>53</v>
      </c>
      <c r="X119" s="71">
        <v>3555</v>
      </c>
      <c r="Y119" s="71">
        <v>6477</v>
      </c>
      <c r="Z119" s="71">
        <v>9735</v>
      </c>
      <c r="AA119" s="71">
        <v>2638</v>
      </c>
      <c r="AB119" s="71">
        <v>16880</v>
      </c>
      <c r="AC119" s="71">
        <v>5228873</v>
      </c>
      <c r="AD119" s="71">
        <v>1.0867772588166069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104.42400000000001</v>
      </c>
      <c r="BK119" s="71">
        <v>0</v>
      </c>
      <c r="BL119" s="71">
        <v>3.7290000000000001</v>
      </c>
      <c r="BM119" s="71">
        <v>0</v>
      </c>
      <c r="BN119" s="72"/>
      <c r="BO119" s="71">
        <v>0</v>
      </c>
      <c r="BP119" s="71">
        <v>0</v>
      </c>
      <c r="BQ119" s="71">
        <v>5</v>
      </c>
      <c r="BR119" s="71">
        <v>0</v>
      </c>
      <c r="BS119" s="71">
        <v>1</v>
      </c>
      <c r="BT119" s="71">
        <v>0</v>
      </c>
      <c r="BU119"/>
      <c r="BV119" s="70">
        <v>108.15300000000001</v>
      </c>
      <c r="BW119" s="70">
        <v>0</v>
      </c>
      <c r="BX119" s="70">
        <v>0</v>
      </c>
      <c r="BY119" s="70">
        <v>0</v>
      </c>
      <c r="BZ119" s="70">
        <v>0</v>
      </c>
      <c r="CA119" s="70">
        <v>0</v>
      </c>
      <c r="CB119" s="70">
        <v>0</v>
      </c>
      <c r="CC119" s="70">
        <v>0</v>
      </c>
      <c r="CD119" s="70">
        <v>0</v>
      </c>
    </row>
    <row r="120" spans="1:82">
      <c r="A120" s="70" t="s">
        <v>1808</v>
      </c>
      <c r="B120" s="70">
        <v>381</v>
      </c>
      <c r="C120" s="70">
        <v>7</v>
      </c>
      <c r="D120" s="70">
        <v>23</v>
      </c>
      <c r="E120" s="70">
        <v>2010</v>
      </c>
      <c r="F120" s="70" t="s">
        <v>177</v>
      </c>
      <c r="G120" s="70" t="s">
        <v>1801</v>
      </c>
      <c r="H120" s="70" t="s">
        <v>1802</v>
      </c>
      <c r="I120" s="148"/>
      <c r="J120" s="71">
        <v>207.1742440969</v>
      </c>
      <c r="K120" s="71">
        <v>1.22661598999418</v>
      </c>
      <c r="L120" s="71">
        <v>2.4687501528325351</v>
      </c>
      <c r="M120" s="71">
        <v>14.361600076161441</v>
      </c>
      <c r="N120" s="71">
        <v>20.687445249350461</v>
      </c>
      <c r="O120" s="71">
        <v>19.246918969250661</v>
      </c>
      <c r="P120" s="71">
        <v>13.08579791781227</v>
      </c>
      <c r="Q120" s="71">
        <v>1.0209995307858299</v>
      </c>
      <c r="R120" s="71">
        <v>28.630275776776909</v>
      </c>
      <c r="S120" s="71">
        <v>1.0740197585705991</v>
      </c>
      <c r="T120" s="72"/>
      <c r="U120" s="71">
        <v>20111296</v>
      </c>
      <c r="V120" s="71">
        <v>601</v>
      </c>
      <c r="W120" s="71">
        <v>53</v>
      </c>
      <c r="X120" s="71">
        <v>3555</v>
      </c>
      <c r="Y120" s="71">
        <v>6537</v>
      </c>
      <c r="Z120" s="71">
        <v>9775</v>
      </c>
      <c r="AA120" s="71">
        <v>2568</v>
      </c>
      <c r="AB120" s="71">
        <v>16782</v>
      </c>
      <c r="AC120" s="71">
        <v>4999664</v>
      </c>
      <c r="AD120" s="71">
        <v>1.0740197585705991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113.355</v>
      </c>
      <c r="BK120" s="71">
        <v>0</v>
      </c>
      <c r="BL120" s="71">
        <v>3.57</v>
      </c>
      <c r="BM120" s="71">
        <v>0</v>
      </c>
      <c r="BN120" s="72"/>
      <c r="BO120" s="71">
        <v>0</v>
      </c>
      <c r="BP120" s="71">
        <v>0</v>
      </c>
      <c r="BQ120" s="71">
        <v>5</v>
      </c>
      <c r="BR120" s="71">
        <v>0</v>
      </c>
      <c r="BS120" s="71">
        <v>1</v>
      </c>
      <c r="BT120" s="71">
        <v>0</v>
      </c>
      <c r="BU120"/>
      <c r="BV120" s="70">
        <v>116.925</v>
      </c>
      <c r="BW120" s="70">
        <v>0</v>
      </c>
      <c r="BX120" s="70">
        <v>0</v>
      </c>
      <c r="BY120" s="70">
        <v>0</v>
      </c>
      <c r="BZ120" s="70">
        <v>0</v>
      </c>
      <c r="CA120" s="70">
        <v>0</v>
      </c>
      <c r="CB120" s="70">
        <v>0</v>
      </c>
      <c r="CC120" s="70">
        <v>0</v>
      </c>
      <c r="CD120" s="70">
        <v>0</v>
      </c>
    </row>
    <row r="121" spans="1:82">
      <c r="A121" s="70" t="s">
        <v>1809</v>
      </c>
      <c r="B121" s="70">
        <v>382</v>
      </c>
      <c r="C121" s="70">
        <v>8</v>
      </c>
      <c r="D121" s="70">
        <v>23</v>
      </c>
      <c r="E121" s="70">
        <v>2011</v>
      </c>
      <c r="F121" s="70" t="s">
        <v>178</v>
      </c>
      <c r="G121" s="1064" t="s">
        <v>1801</v>
      </c>
      <c r="H121" s="70" t="s">
        <v>1802</v>
      </c>
      <c r="I121" s="148"/>
      <c r="J121" s="71">
        <v>211.7338178354714</v>
      </c>
      <c r="K121" s="71">
        <v>1.6206048845001879</v>
      </c>
      <c r="L121" s="71">
        <v>2.1864336987641608</v>
      </c>
      <c r="M121" s="71">
        <v>16.492825989466919</v>
      </c>
      <c r="N121" s="71">
        <v>25.414430144284911</v>
      </c>
      <c r="O121" s="71">
        <v>18.993767925963372</v>
      </c>
      <c r="P121" s="71">
        <v>12.5690826550107</v>
      </c>
      <c r="Q121" s="71">
        <v>1.16297393677001</v>
      </c>
      <c r="R121" s="71">
        <v>28.00519643885259</v>
      </c>
      <c r="S121" s="71">
        <v>1.8801476045864851</v>
      </c>
      <c r="T121" s="72"/>
      <c r="U121" s="71">
        <v>17729906</v>
      </c>
      <c r="V121" s="71">
        <v>601</v>
      </c>
      <c r="W121" s="71">
        <v>53</v>
      </c>
      <c r="X121" s="71">
        <v>3555</v>
      </c>
      <c r="Y121" s="71">
        <v>6534</v>
      </c>
      <c r="Z121" s="71">
        <v>9856</v>
      </c>
      <c r="AA121" s="71">
        <v>2540</v>
      </c>
      <c r="AB121" s="71">
        <v>16572</v>
      </c>
      <c r="AC121" s="71">
        <v>4882419</v>
      </c>
      <c r="AD121" s="71">
        <v>1.8801476045864851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100.44799999999999</v>
      </c>
      <c r="BK121" s="71">
        <v>0</v>
      </c>
      <c r="BL121" s="71">
        <v>3.43</v>
      </c>
      <c r="BM121" s="71">
        <v>0</v>
      </c>
      <c r="BN121" s="72"/>
      <c r="BO121" s="71">
        <v>0</v>
      </c>
      <c r="BP121" s="71">
        <v>0</v>
      </c>
      <c r="BQ121" s="71">
        <v>4</v>
      </c>
      <c r="BR121" s="71">
        <v>0</v>
      </c>
      <c r="BS121" s="71">
        <v>1</v>
      </c>
      <c r="BT121" s="71">
        <v>0</v>
      </c>
      <c r="BU121"/>
      <c r="BV121" s="70">
        <v>103.878</v>
      </c>
      <c r="BW121" s="70">
        <v>0</v>
      </c>
      <c r="BX121" s="70">
        <v>0</v>
      </c>
      <c r="BY121" s="70">
        <v>0</v>
      </c>
      <c r="BZ121" s="70">
        <v>0</v>
      </c>
      <c r="CA121" s="70">
        <v>0</v>
      </c>
      <c r="CB121" s="70">
        <v>0</v>
      </c>
      <c r="CC121" s="70">
        <v>0</v>
      </c>
      <c r="CD121" s="70">
        <v>0</v>
      </c>
    </row>
    <row r="122" spans="1:82">
      <c r="A122" s="70" t="s">
        <v>1810</v>
      </c>
      <c r="B122" s="70">
        <v>383</v>
      </c>
      <c r="C122" s="70">
        <v>9</v>
      </c>
      <c r="D122" s="70">
        <v>23</v>
      </c>
      <c r="E122" s="70">
        <v>2012</v>
      </c>
      <c r="F122" s="70" t="s">
        <v>179</v>
      </c>
      <c r="G122" s="1064" t="s">
        <v>1801</v>
      </c>
      <c r="H122" s="70" t="s">
        <v>1802</v>
      </c>
      <c r="I122" s="148"/>
      <c r="J122" s="71">
        <v>92.088225769653448</v>
      </c>
      <c r="K122" s="71">
        <v>1.5668108031612711</v>
      </c>
      <c r="L122" s="71">
        <v>2.1650717428830002</v>
      </c>
      <c r="M122" s="71">
        <v>18.593551026134271</v>
      </c>
      <c r="N122" s="71">
        <v>28.04054656082975</v>
      </c>
      <c r="O122" s="71">
        <v>18.937989222191479</v>
      </c>
      <c r="P122" s="71">
        <v>12.451483248380177</v>
      </c>
      <c r="Q122" s="71">
        <v>1.2706386209803999</v>
      </c>
      <c r="R122" s="71">
        <v>29.386051382070111</v>
      </c>
      <c r="S122" s="71">
        <v>1.086732331529211</v>
      </c>
      <c r="T122" s="72"/>
      <c r="U122" s="71">
        <v>6904060</v>
      </c>
      <c r="V122" s="71">
        <v>601</v>
      </c>
      <c r="W122" s="71">
        <v>53</v>
      </c>
      <c r="X122" s="71">
        <v>3555</v>
      </c>
      <c r="Y122" s="71">
        <v>6735</v>
      </c>
      <c r="Z122" s="71">
        <v>9905</v>
      </c>
      <c r="AA122" s="71">
        <v>2502</v>
      </c>
      <c r="AB122" s="71">
        <v>16665</v>
      </c>
      <c r="AC122" s="71">
        <v>4990463</v>
      </c>
      <c r="AD122" s="71">
        <v>1.086732331529211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131.21</v>
      </c>
      <c r="BK122" s="71">
        <v>0</v>
      </c>
      <c r="BL122" s="71">
        <v>4.07</v>
      </c>
      <c r="BM122" s="71">
        <v>0</v>
      </c>
      <c r="BN122" s="72"/>
      <c r="BO122" s="71">
        <v>0</v>
      </c>
      <c r="BP122" s="71">
        <v>0</v>
      </c>
      <c r="BQ122" s="71">
        <v>5</v>
      </c>
      <c r="BR122" s="71">
        <v>0</v>
      </c>
      <c r="BS122" s="71">
        <v>1</v>
      </c>
      <c r="BT122" s="71">
        <v>0</v>
      </c>
      <c r="BU122"/>
      <c r="BV122" s="70">
        <v>135.28</v>
      </c>
      <c r="BW122" s="70">
        <v>0</v>
      </c>
      <c r="BX122" s="70">
        <v>0</v>
      </c>
      <c r="BY122" s="70">
        <v>0</v>
      </c>
      <c r="BZ122" s="70">
        <v>0</v>
      </c>
      <c r="CA122" s="70">
        <v>0</v>
      </c>
      <c r="CB122" s="70">
        <v>0</v>
      </c>
      <c r="CC122" s="70">
        <v>0</v>
      </c>
      <c r="CD122" s="70">
        <v>0</v>
      </c>
    </row>
    <row r="123" spans="1:82">
      <c r="A123" s="70" t="s">
        <v>1811</v>
      </c>
      <c r="B123" s="70">
        <v>384</v>
      </c>
      <c r="C123" s="70">
        <v>10</v>
      </c>
      <c r="D123" s="70">
        <v>23</v>
      </c>
      <c r="E123" s="70">
        <v>2013</v>
      </c>
      <c r="F123" s="70" t="s">
        <v>180</v>
      </c>
      <c r="G123" s="70" t="s">
        <v>1801</v>
      </c>
      <c r="H123" s="70" t="s">
        <v>1802</v>
      </c>
      <c r="I123" s="148"/>
      <c r="J123" s="71">
        <v>233.15617012607021</v>
      </c>
      <c r="K123" s="71">
        <v>1.351259652186954</v>
      </c>
      <c r="L123" s="71">
        <v>2.0384885438298368</v>
      </c>
      <c r="M123" s="71">
        <v>18.238107088004199</v>
      </c>
      <c r="N123" s="71">
        <v>30.784003415543481</v>
      </c>
      <c r="O123" s="71">
        <v>18.234735708769325</v>
      </c>
      <c r="P123" s="71">
        <v>12.393497885240468</v>
      </c>
      <c r="Q123" s="71">
        <v>1.28215736470187</v>
      </c>
      <c r="R123" s="71">
        <v>30.960209751193101</v>
      </c>
      <c r="S123" s="71">
        <v>1.480763080446583</v>
      </c>
      <c r="T123" s="72"/>
      <c r="U123" s="71">
        <v>16443574</v>
      </c>
      <c r="V123" s="71">
        <v>601</v>
      </c>
      <c r="W123" s="71">
        <v>53</v>
      </c>
      <c r="X123" s="71">
        <v>3555</v>
      </c>
      <c r="Y123" s="71">
        <v>6749</v>
      </c>
      <c r="Z123" s="71">
        <v>9963</v>
      </c>
      <c r="AA123" s="71">
        <v>2481</v>
      </c>
      <c r="AB123" s="71">
        <v>16575</v>
      </c>
      <c r="AC123" s="71">
        <v>5132330</v>
      </c>
      <c r="AD123" s="71">
        <v>1.480763080446583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157.42699999999999</v>
      </c>
      <c r="BK123" s="71">
        <v>0</v>
      </c>
      <c r="BL123" s="71">
        <v>4.5</v>
      </c>
      <c r="BM123" s="71">
        <v>0</v>
      </c>
      <c r="BN123" s="72"/>
      <c r="BO123" s="71">
        <v>0</v>
      </c>
      <c r="BP123" s="71">
        <v>0</v>
      </c>
      <c r="BQ123" s="71">
        <v>5</v>
      </c>
      <c r="BR123" s="71">
        <v>0</v>
      </c>
      <c r="BS123" s="71">
        <v>1</v>
      </c>
      <c r="BT123" s="71">
        <v>0</v>
      </c>
      <c r="BU123"/>
      <c r="BV123" s="70">
        <v>161.92699999999999</v>
      </c>
      <c r="BW123" s="70">
        <v>0</v>
      </c>
      <c r="BX123" s="70">
        <v>0</v>
      </c>
      <c r="BY123" s="70">
        <v>0</v>
      </c>
      <c r="BZ123" s="70">
        <v>0</v>
      </c>
      <c r="CA123" s="70">
        <v>0</v>
      </c>
      <c r="CB123" s="70">
        <v>0</v>
      </c>
      <c r="CC123" s="70">
        <v>0</v>
      </c>
      <c r="CD123" s="70">
        <v>0</v>
      </c>
    </row>
    <row r="124" spans="1:82">
      <c r="A124" s="70" t="s">
        <v>1812</v>
      </c>
      <c r="B124" s="70">
        <v>385</v>
      </c>
      <c r="C124" s="70">
        <v>11</v>
      </c>
      <c r="D124" s="70">
        <v>23</v>
      </c>
      <c r="E124" s="70">
        <v>2014</v>
      </c>
      <c r="F124" s="70" t="s">
        <v>181</v>
      </c>
      <c r="G124" s="70" t="s">
        <v>1801</v>
      </c>
      <c r="H124" s="70" t="s">
        <v>1802</v>
      </c>
      <c r="I124" s="148"/>
      <c r="J124" s="71">
        <v>223.64835676803639</v>
      </c>
      <c r="K124" s="71">
        <v>1.181184755275156</v>
      </c>
      <c r="L124" s="71">
        <v>5.2171082765168872</v>
      </c>
      <c r="M124" s="71">
        <v>18.338697604242661</v>
      </c>
      <c r="N124" s="71">
        <v>24.437578673200459</v>
      </c>
      <c r="O124" s="71">
        <v>17.507907749044733</v>
      </c>
      <c r="P124" s="71">
        <v>12.242000244880725</v>
      </c>
      <c r="Q124" s="71">
        <v>1.2274817950308099</v>
      </c>
      <c r="R124" s="71">
        <v>29.90027392983432</v>
      </c>
      <c r="S124" s="71">
        <v>1.627041422018723</v>
      </c>
      <c r="T124" s="72"/>
      <c r="U124" s="71">
        <v>17227925</v>
      </c>
      <c r="V124" s="71">
        <v>474</v>
      </c>
      <c r="W124" s="71">
        <v>119</v>
      </c>
      <c r="X124" s="71">
        <v>3552</v>
      </c>
      <c r="Y124" s="71">
        <v>6807</v>
      </c>
      <c r="Z124" s="71">
        <v>10075</v>
      </c>
      <c r="AA124" s="71">
        <v>2438</v>
      </c>
      <c r="AB124" s="71">
        <v>16539</v>
      </c>
      <c r="AC124" s="71">
        <v>4972208</v>
      </c>
      <c r="AD124" s="71">
        <v>1.627041422018723</v>
      </c>
      <c r="AE124" s="72"/>
      <c r="AF124" s="71"/>
      <c r="AG124" s="71"/>
      <c r="AH124" s="71"/>
      <c r="AI124" s="71"/>
      <c r="AJ124" s="71"/>
      <c r="AK124" s="71"/>
      <c r="AL124" s="71"/>
      <c r="AM124" s="71"/>
      <c r="AN124" s="71"/>
      <c r="AO124" s="71"/>
      <c r="AP124" s="71"/>
      <c r="AQ124" s="72"/>
      <c r="AR124" s="71">
        <v>428</v>
      </c>
      <c r="AS124" s="71">
        <v>120</v>
      </c>
      <c r="AT124" s="71">
        <v>0</v>
      </c>
      <c r="AU124" s="71">
        <v>0</v>
      </c>
      <c r="AV124" s="71">
        <v>0</v>
      </c>
      <c r="AW124" s="71">
        <v>0</v>
      </c>
      <c r="AX124" s="71"/>
      <c r="AY124" s="72"/>
      <c r="AZ124" s="71">
        <v>1879.556</v>
      </c>
      <c r="BA124" s="71">
        <v>10573.1</v>
      </c>
      <c r="BB124" s="71">
        <v>0</v>
      </c>
      <c r="BC124" s="71">
        <v>0</v>
      </c>
      <c r="BD124" s="71">
        <v>0</v>
      </c>
      <c r="BE124" s="71">
        <v>0</v>
      </c>
      <c r="BF124" s="71"/>
      <c r="BG124" s="72"/>
      <c r="BH124" s="71">
        <v>0</v>
      </c>
      <c r="BI124" s="71">
        <v>0</v>
      </c>
      <c r="BJ124" s="71">
        <v>148.596</v>
      </c>
      <c r="BK124" s="71">
        <v>0</v>
      </c>
      <c r="BL124" s="71">
        <v>4.2389999999999999</v>
      </c>
      <c r="BM124" s="71">
        <v>0</v>
      </c>
      <c r="BN124" s="72"/>
      <c r="BO124" s="71">
        <v>0</v>
      </c>
      <c r="BP124" s="71">
        <v>0</v>
      </c>
      <c r="BQ124" s="71">
        <v>5</v>
      </c>
      <c r="BR124" s="71">
        <v>0</v>
      </c>
      <c r="BS124" s="71">
        <v>1</v>
      </c>
      <c r="BT124" s="71">
        <v>0</v>
      </c>
      <c r="BU124"/>
      <c r="BV124" s="70">
        <v>152.83500000000001</v>
      </c>
      <c r="BW124" s="70">
        <v>0</v>
      </c>
      <c r="BX124" s="70">
        <v>0</v>
      </c>
      <c r="BY124" s="70">
        <v>0</v>
      </c>
      <c r="BZ124" s="70">
        <v>0</v>
      </c>
      <c r="CA124" s="70">
        <v>0</v>
      </c>
      <c r="CB124" s="70">
        <v>0</v>
      </c>
      <c r="CC124" s="70">
        <v>0</v>
      </c>
      <c r="CD124" s="70">
        <v>0</v>
      </c>
    </row>
    <row r="125" spans="1:82">
      <c r="A125" s="70" t="s">
        <v>1813</v>
      </c>
      <c r="B125" s="70">
        <v>386</v>
      </c>
      <c r="C125" s="70">
        <v>12</v>
      </c>
      <c r="D125" s="70">
        <v>23</v>
      </c>
      <c r="E125" s="70">
        <v>2015</v>
      </c>
      <c r="F125" s="70" t="s">
        <v>182</v>
      </c>
      <c r="G125" s="70" t="s">
        <v>1801</v>
      </c>
      <c r="H125" s="70" t="s">
        <v>1802</v>
      </c>
      <c r="I125" s="148"/>
      <c r="J125" s="71">
        <v>177.54103187926449</v>
      </c>
      <c r="K125" s="71">
        <v>1.113344150552078</v>
      </c>
      <c r="L125" s="71">
        <v>5.1486833015434987</v>
      </c>
      <c r="M125" s="71">
        <v>16.389865007747922</v>
      </c>
      <c r="N125" s="71">
        <v>22.403311509823201</v>
      </c>
      <c r="O125" s="71">
        <v>17.442569614370449</v>
      </c>
      <c r="P125" s="71">
        <v>12.055685588572315</v>
      </c>
      <c r="Q125" s="71">
        <v>1.1938515827074001</v>
      </c>
      <c r="R125" s="71">
        <v>28.508980268413687</v>
      </c>
      <c r="S125" s="71">
        <v>2.1968821616647731</v>
      </c>
      <c r="T125" s="72"/>
      <c r="U125" s="71">
        <v>17103845</v>
      </c>
      <c r="V125" s="71">
        <v>474</v>
      </c>
      <c r="W125" s="71">
        <v>119</v>
      </c>
      <c r="X125" s="71">
        <v>3552</v>
      </c>
      <c r="Y125" s="71">
        <v>6932</v>
      </c>
      <c r="Z125" s="71">
        <v>10134</v>
      </c>
      <c r="AA125" s="71">
        <v>2399</v>
      </c>
      <c r="AB125" s="71">
        <v>16432</v>
      </c>
      <c r="AC125" s="71">
        <v>4873145</v>
      </c>
      <c r="AD125" s="71">
        <v>2.1968821616647731</v>
      </c>
      <c r="AE125" s="72"/>
      <c r="AF125" s="71">
        <v>178646426.14348</v>
      </c>
      <c r="AG125" s="71">
        <v>841510.84680703806</v>
      </c>
      <c r="AH125" s="71">
        <v>1072276.7237226199</v>
      </c>
      <c r="AI125" s="71">
        <v>21762623.008999851</v>
      </c>
      <c r="AJ125" s="71">
        <v>37260711.38735842</v>
      </c>
      <c r="AK125" s="71">
        <v>0</v>
      </c>
      <c r="AL125" s="71">
        <v>0</v>
      </c>
      <c r="AM125" s="71">
        <v>2251936.6703524929</v>
      </c>
      <c r="AN125" s="71">
        <v>0</v>
      </c>
      <c r="AO125" s="71">
        <v>0</v>
      </c>
      <c r="AP125" s="71">
        <v>241835484.78072044</v>
      </c>
      <c r="AQ125" s="72"/>
      <c r="AR125" s="71">
        <v>470</v>
      </c>
      <c r="AS125" s="71">
        <v>133</v>
      </c>
      <c r="AT125" s="71">
        <v>0</v>
      </c>
      <c r="AU125" s="71">
        <v>0</v>
      </c>
      <c r="AV125" s="71">
        <v>0</v>
      </c>
      <c r="AW125" s="71">
        <v>0</v>
      </c>
      <c r="AX125" s="71"/>
      <c r="AY125" s="72"/>
      <c r="AZ125" s="71">
        <v>2113.6559999999999</v>
      </c>
      <c r="BA125" s="71">
        <v>12925.4</v>
      </c>
      <c r="BB125" s="71">
        <v>0</v>
      </c>
      <c r="BC125" s="71">
        <v>0</v>
      </c>
      <c r="BD125" s="71">
        <v>0</v>
      </c>
      <c r="BE125" s="71">
        <v>0</v>
      </c>
      <c r="BF125" s="71"/>
      <c r="BG125" s="72"/>
      <c r="BH125" s="71">
        <v>0</v>
      </c>
      <c r="BI125" s="71">
        <v>0</v>
      </c>
      <c r="BJ125" s="71">
        <v>137.262</v>
      </c>
      <c r="BK125" s="71">
        <v>0</v>
      </c>
      <c r="BL125" s="71">
        <v>4.8620000000000001</v>
      </c>
      <c r="BM125" s="71">
        <v>0</v>
      </c>
      <c r="BN125" s="72"/>
      <c r="BO125" s="71">
        <v>0</v>
      </c>
      <c r="BP125" s="71">
        <v>0</v>
      </c>
      <c r="BQ125" s="71">
        <v>5</v>
      </c>
      <c r="BR125" s="71">
        <v>0</v>
      </c>
      <c r="BS125" s="71">
        <v>1</v>
      </c>
      <c r="BT125" s="71">
        <v>0</v>
      </c>
      <c r="BU125"/>
      <c r="BV125" s="70">
        <v>142.124</v>
      </c>
      <c r="BW125" s="70">
        <v>0</v>
      </c>
      <c r="BX125" s="70">
        <v>0</v>
      </c>
      <c r="BY125" s="70">
        <v>0</v>
      </c>
      <c r="BZ125" s="70">
        <v>0</v>
      </c>
      <c r="CA125" s="70">
        <v>0</v>
      </c>
      <c r="CB125" s="70">
        <v>0</v>
      </c>
      <c r="CC125" s="70">
        <v>0</v>
      </c>
      <c r="CD125" s="70">
        <v>0</v>
      </c>
    </row>
    <row r="126" spans="1:82">
      <c r="A126" s="70" t="s">
        <v>1814</v>
      </c>
      <c r="B126" s="70">
        <v>387</v>
      </c>
      <c r="C126" s="70">
        <v>13</v>
      </c>
      <c r="D126" s="70">
        <v>23</v>
      </c>
      <c r="E126" s="70">
        <v>2016</v>
      </c>
      <c r="F126" s="70" t="s">
        <v>155</v>
      </c>
      <c r="G126" s="70" t="s">
        <v>1801</v>
      </c>
      <c r="H126" s="70" t="s">
        <v>1802</v>
      </c>
      <c r="I126" s="148"/>
      <c r="J126" s="71">
        <v>177.19921253138037</v>
      </c>
      <c r="K126" s="71">
        <v>1.0697697340670491</v>
      </c>
      <c r="L126" s="71">
        <v>5.030111608861918</v>
      </c>
      <c r="M126" s="71">
        <v>13.143126489258911</v>
      </c>
      <c r="N126" s="71">
        <v>22.272921135363219</v>
      </c>
      <c r="O126" s="71">
        <v>17.24945930784299</v>
      </c>
      <c r="P126" s="71">
        <v>11.558899481130448</v>
      </c>
      <c r="Q126" s="71">
        <v>1.1513726860041402</v>
      </c>
      <c r="R126" s="71">
        <v>28.380765704932482</v>
      </c>
      <c r="S126" s="71">
        <v>1.3653153233503614</v>
      </c>
      <c r="T126" s="72"/>
      <c r="U126" s="71">
        <v>18151123</v>
      </c>
      <c r="V126" s="71">
        <v>474</v>
      </c>
      <c r="W126" s="71">
        <v>119</v>
      </c>
      <c r="X126" s="71">
        <v>3552</v>
      </c>
      <c r="Y126" s="71">
        <v>6985</v>
      </c>
      <c r="Z126" s="71">
        <v>10145</v>
      </c>
      <c r="AA126" s="71">
        <v>2379</v>
      </c>
      <c r="AB126" s="71">
        <v>16301</v>
      </c>
      <c r="AC126" s="71">
        <v>4847155.4169015214</v>
      </c>
      <c r="AD126" s="71">
        <v>1.365315323350361</v>
      </c>
      <c r="AE126" s="72"/>
      <c r="AF126" s="71">
        <v>192607704.27981019</v>
      </c>
      <c r="AG126" s="71">
        <v>799400.87925615232</v>
      </c>
      <c r="AH126" s="71">
        <v>895339.05527080072</v>
      </c>
      <c r="AI126" s="71">
        <v>20721762.06911033</v>
      </c>
      <c r="AJ126" s="71">
        <v>37848139.384329051</v>
      </c>
      <c r="AK126" s="71">
        <v>0</v>
      </c>
      <c r="AL126" s="71">
        <v>0</v>
      </c>
      <c r="AM126" s="71">
        <v>2235719.2559918072</v>
      </c>
      <c r="AN126" s="71">
        <v>0</v>
      </c>
      <c r="AO126" s="71">
        <v>0</v>
      </c>
      <c r="AP126" s="71">
        <v>255108064.92376834</v>
      </c>
      <c r="AQ126" s="72"/>
      <c r="AR126" s="71">
        <v>492</v>
      </c>
      <c r="AS126" s="71">
        <v>170</v>
      </c>
      <c r="AT126" s="71">
        <v>0</v>
      </c>
      <c r="AU126" s="71">
        <v>0</v>
      </c>
      <c r="AV126" s="71">
        <v>0</v>
      </c>
      <c r="AW126" s="71">
        <v>0</v>
      </c>
      <c r="AX126" s="71"/>
      <c r="AY126" s="72"/>
      <c r="AZ126" s="71">
        <v>2258.4560000000001</v>
      </c>
      <c r="BA126" s="71">
        <v>14306.8</v>
      </c>
      <c r="BB126" s="71">
        <v>0</v>
      </c>
      <c r="BC126" s="71">
        <v>0</v>
      </c>
      <c r="BD126" s="71">
        <v>0</v>
      </c>
      <c r="BE126" s="71">
        <v>0</v>
      </c>
      <c r="BF126" s="71"/>
      <c r="BG126" s="72"/>
      <c r="BH126" s="71">
        <v>0</v>
      </c>
      <c r="BI126" s="71">
        <v>0</v>
      </c>
      <c r="BJ126" s="71">
        <v>130.62799999999999</v>
      </c>
      <c r="BK126" s="71">
        <v>0</v>
      </c>
      <c r="BL126" s="71">
        <v>4.26</v>
      </c>
      <c r="BM126" s="71">
        <v>0</v>
      </c>
      <c r="BN126" s="72"/>
      <c r="BO126" s="71">
        <v>0</v>
      </c>
      <c r="BP126" s="71">
        <v>0</v>
      </c>
      <c r="BQ126" s="71">
        <v>5</v>
      </c>
      <c r="BR126" s="71">
        <v>0</v>
      </c>
      <c r="BS126" s="71">
        <v>1</v>
      </c>
      <c r="BT126" s="71">
        <v>0</v>
      </c>
      <c r="BU126"/>
      <c r="BV126" s="70">
        <v>134.88800000000001</v>
      </c>
      <c r="BW126" s="70">
        <v>0</v>
      </c>
      <c r="BX126" s="70">
        <v>0</v>
      </c>
      <c r="BY126" s="70">
        <v>0</v>
      </c>
      <c r="BZ126" s="70">
        <v>0</v>
      </c>
      <c r="CA126" s="70">
        <v>0</v>
      </c>
      <c r="CB126" s="70">
        <v>0</v>
      </c>
      <c r="CC126" s="70">
        <v>0</v>
      </c>
      <c r="CD126" s="70">
        <v>0</v>
      </c>
    </row>
    <row r="127" spans="1:82">
      <c r="A127" s="70" t="s">
        <v>1815</v>
      </c>
      <c r="B127" s="70">
        <v>388</v>
      </c>
      <c r="C127" s="70">
        <v>14</v>
      </c>
      <c r="D127" s="70">
        <v>23</v>
      </c>
      <c r="E127" s="70">
        <v>2017</v>
      </c>
      <c r="F127" s="70" t="s">
        <v>156</v>
      </c>
      <c r="G127" s="70" t="s">
        <v>1801</v>
      </c>
      <c r="H127" s="70" t="s">
        <v>1802</v>
      </c>
      <c r="I127" s="148"/>
      <c r="J127" s="71">
        <v>155.9250919491339</v>
      </c>
      <c r="K127" s="71">
        <v>1.0297225696532524</v>
      </c>
      <c r="L127" s="71">
        <v>4.6444739477350261</v>
      </c>
      <c r="M127" s="71">
        <v>11.961273320318634</v>
      </c>
      <c r="N127" s="71">
        <v>21.231387963460929</v>
      </c>
      <c r="O127" s="71">
        <v>16.852583490539445</v>
      </c>
      <c r="P127" s="71">
        <v>11.14289398019406</v>
      </c>
      <c r="Q127" s="71">
        <v>1.1055482003057999</v>
      </c>
      <c r="R127" s="71">
        <v>28.380168199360043</v>
      </c>
      <c r="S127" s="71">
        <v>1.2880327733200532</v>
      </c>
      <c r="T127" s="72"/>
      <c r="U127" s="71">
        <v>17311335</v>
      </c>
      <c r="V127" s="71">
        <v>474</v>
      </c>
      <c r="W127" s="71">
        <v>119</v>
      </c>
      <c r="X127" s="71">
        <v>3552</v>
      </c>
      <c r="Y127" s="71">
        <v>7069</v>
      </c>
      <c r="Z127" s="71">
        <v>10076</v>
      </c>
      <c r="AA127" s="71">
        <v>2308</v>
      </c>
      <c r="AB127" s="71">
        <v>16186</v>
      </c>
      <c r="AC127" s="71">
        <v>4943228.9999999991</v>
      </c>
      <c r="AD127" s="71">
        <v>1.2880327733200529</v>
      </c>
      <c r="AE127" s="72"/>
      <c r="AF127" s="71">
        <v>191522898.05595571</v>
      </c>
      <c r="AG127" s="71">
        <v>785099.82369415753</v>
      </c>
      <c r="AH127" s="71">
        <v>1081238.1720986271</v>
      </c>
      <c r="AI127" s="71">
        <v>19962714.66572953</v>
      </c>
      <c r="AJ127" s="71">
        <v>39672354.782679603</v>
      </c>
      <c r="AK127" s="71">
        <v>0</v>
      </c>
      <c r="AL127" s="71">
        <v>0</v>
      </c>
      <c r="AM127" s="71">
        <v>2223420.3548914948</v>
      </c>
      <c r="AN127" s="71">
        <v>0</v>
      </c>
      <c r="AO127" s="71">
        <v>0</v>
      </c>
      <c r="AP127" s="71">
        <v>255247725.8550491</v>
      </c>
      <c r="AQ127" s="72"/>
      <c r="AR127" s="71">
        <v>514</v>
      </c>
      <c r="AS127" s="71">
        <v>193</v>
      </c>
      <c r="AT127" s="71">
        <v>0</v>
      </c>
      <c r="AU127" s="71">
        <v>0</v>
      </c>
      <c r="AV127" s="71">
        <v>0</v>
      </c>
      <c r="AW127" s="71">
        <v>0</v>
      </c>
      <c r="AX127" s="71"/>
      <c r="AY127" s="72"/>
      <c r="AZ127" s="71">
        <v>2396.9560000000001</v>
      </c>
      <c r="BA127" s="71">
        <v>15090.4</v>
      </c>
      <c r="BB127" s="71">
        <v>0</v>
      </c>
      <c r="BC127" s="71">
        <v>0</v>
      </c>
      <c r="BD127" s="71">
        <v>0</v>
      </c>
      <c r="BE127" s="71">
        <v>0</v>
      </c>
      <c r="BF127" s="71"/>
      <c r="BG127" s="72"/>
      <c r="BH127" s="71">
        <v>0</v>
      </c>
      <c r="BI127" s="71">
        <v>0</v>
      </c>
      <c r="BJ127" s="71">
        <v>121.834</v>
      </c>
      <c r="BK127" s="71">
        <v>0</v>
      </c>
      <c r="BL127" s="71">
        <v>3.7650000000000001</v>
      </c>
      <c r="BM127" s="71">
        <v>0</v>
      </c>
      <c r="BN127" s="72"/>
      <c r="BO127" s="71">
        <v>0</v>
      </c>
      <c r="BP127" s="71">
        <v>0</v>
      </c>
      <c r="BQ127" s="71">
        <v>5</v>
      </c>
      <c r="BR127" s="71">
        <v>0</v>
      </c>
      <c r="BS127" s="71">
        <v>1</v>
      </c>
      <c r="BT127" s="71">
        <v>0</v>
      </c>
      <c r="BU127"/>
      <c r="BV127" s="70">
        <v>125.599</v>
      </c>
      <c r="BW127" s="70">
        <v>0</v>
      </c>
      <c r="BX127" s="70">
        <v>0</v>
      </c>
      <c r="BY127" s="70">
        <v>0</v>
      </c>
      <c r="BZ127" s="70">
        <v>0</v>
      </c>
      <c r="CA127" s="70">
        <v>0</v>
      </c>
      <c r="CB127" s="70">
        <v>0</v>
      </c>
      <c r="CC127" s="70">
        <v>0</v>
      </c>
      <c r="CD127" s="70">
        <v>0</v>
      </c>
    </row>
    <row r="128" spans="1:82">
      <c r="A128" s="70" t="s">
        <v>1816</v>
      </c>
      <c r="B128" s="70">
        <v>389</v>
      </c>
      <c r="C128" s="70">
        <v>15</v>
      </c>
      <c r="D128" s="70">
        <v>23</v>
      </c>
      <c r="E128" s="70">
        <v>2018</v>
      </c>
      <c r="F128" s="70" t="s">
        <v>183</v>
      </c>
      <c r="G128" s="70" t="s">
        <v>1801</v>
      </c>
      <c r="H128" s="70" t="s">
        <v>1802</v>
      </c>
      <c r="I128" s="148"/>
      <c r="J128" s="71">
        <v>123.973255523777</v>
      </c>
      <c r="K128" s="71">
        <v>0.90171239460170038</v>
      </c>
      <c r="L128" s="71">
        <v>4.0717082600765355</v>
      </c>
      <c r="M128" s="71">
        <v>10.844100505174396</v>
      </c>
      <c r="N128" s="71">
        <v>16.192954639566615</v>
      </c>
      <c r="O128" s="71">
        <v>16.496573262942679</v>
      </c>
      <c r="P128" s="71">
        <v>10.907697954294006</v>
      </c>
      <c r="Q128" s="71">
        <v>1.02125536825515</v>
      </c>
      <c r="R128" s="71">
        <v>28.469681319320909</v>
      </c>
      <c r="S128" s="71">
        <v>1.1069080003221605</v>
      </c>
      <c r="T128" s="72"/>
      <c r="U128" s="71">
        <v>15206241</v>
      </c>
      <c r="V128" s="71">
        <v>474</v>
      </c>
      <c r="W128" s="71">
        <v>119</v>
      </c>
      <c r="X128" s="71">
        <v>3552</v>
      </c>
      <c r="Y128" s="71">
        <v>7185</v>
      </c>
      <c r="Z128" s="71">
        <v>10052</v>
      </c>
      <c r="AA128" s="71">
        <v>2282</v>
      </c>
      <c r="AB128" s="71">
        <v>16113</v>
      </c>
      <c r="AC128" s="71">
        <v>4939386</v>
      </c>
      <c r="AD128" s="71">
        <v>1.106908000322161</v>
      </c>
      <c r="AE128" s="72"/>
      <c r="AF128" s="71">
        <v>179121613.75958359</v>
      </c>
      <c r="AG128" s="71">
        <v>699131.29391263158</v>
      </c>
      <c r="AH128" s="71">
        <v>983865.63784685207</v>
      </c>
      <c r="AI128" s="71">
        <v>19600852.333805401</v>
      </c>
      <c r="AJ128" s="71">
        <v>35291609.963073589</v>
      </c>
      <c r="AK128" s="71">
        <v>0</v>
      </c>
      <c r="AL128" s="71">
        <v>0</v>
      </c>
      <c r="AM128" s="71">
        <v>2217972.3468967979</v>
      </c>
      <c r="AN128" s="71">
        <v>0</v>
      </c>
      <c r="AO128" s="71">
        <v>0</v>
      </c>
      <c r="AP128" s="71">
        <v>237915045.33511886</v>
      </c>
      <c r="AQ128" s="72"/>
      <c r="AR128" s="71">
        <v>555</v>
      </c>
      <c r="AS128" s="71">
        <v>209</v>
      </c>
      <c r="AT128" s="71">
        <v>0</v>
      </c>
      <c r="AU128" s="71">
        <v>0</v>
      </c>
      <c r="AV128" s="71">
        <v>0</v>
      </c>
      <c r="AW128" s="71">
        <v>0</v>
      </c>
      <c r="AX128" s="71"/>
      <c r="AY128" s="72"/>
      <c r="AZ128" s="71">
        <v>2642.6059999999998</v>
      </c>
      <c r="BA128" s="71">
        <v>15561.5</v>
      </c>
      <c r="BB128" s="71">
        <v>0</v>
      </c>
      <c r="BC128" s="71">
        <v>0</v>
      </c>
      <c r="BD128" s="71">
        <v>0</v>
      </c>
      <c r="BE128" s="71">
        <v>0</v>
      </c>
      <c r="BF128" s="71"/>
      <c r="BG128" s="72"/>
      <c r="BH128" s="71">
        <v>0</v>
      </c>
      <c r="BI128" s="71">
        <v>0</v>
      </c>
      <c r="BJ128" s="71">
        <v>113.75</v>
      </c>
      <c r="BK128" s="71">
        <v>0</v>
      </c>
      <c r="BL128" s="71">
        <v>3.754</v>
      </c>
      <c r="BM128" s="71">
        <v>0</v>
      </c>
      <c r="BN128" s="72"/>
      <c r="BO128" s="71">
        <v>0</v>
      </c>
      <c r="BP128" s="71">
        <v>0</v>
      </c>
      <c r="BQ128" s="71">
        <v>5</v>
      </c>
      <c r="BR128" s="71">
        <v>0</v>
      </c>
      <c r="BS128" s="71">
        <v>1</v>
      </c>
      <c r="BT128" s="71">
        <v>0</v>
      </c>
      <c r="BU128"/>
      <c r="BV128" s="70">
        <v>117.504</v>
      </c>
      <c r="BW128" s="70">
        <v>0</v>
      </c>
      <c r="BX128" s="70">
        <v>0</v>
      </c>
      <c r="BY128" s="70">
        <v>0</v>
      </c>
      <c r="BZ128" s="70">
        <v>0</v>
      </c>
      <c r="CA128" s="70">
        <v>0</v>
      </c>
      <c r="CB128" s="70">
        <v>0</v>
      </c>
      <c r="CC128" s="70">
        <v>0</v>
      </c>
      <c r="CD128" s="70">
        <v>0</v>
      </c>
    </row>
    <row r="129" spans="1:82">
      <c r="A129" s="70" t="s">
        <v>1817</v>
      </c>
      <c r="B129" s="70">
        <v>390</v>
      </c>
      <c r="C129" s="70">
        <v>16</v>
      </c>
      <c r="D129" s="70">
        <v>23</v>
      </c>
      <c r="E129" s="70">
        <v>2019</v>
      </c>
      <c r="F129" s="70" t="s">
        <v>158</v>
      </c>
      <c r="G129" s="70" t="s">
        <v>1801</v>
      </c>
      <c r="H129" s="70" t="s">
        <v>1802</v>
      </c>
      <c r="I129" s="148"/>
      <c r="J129" s="71">
        <v>132.64156435761916</v>
      </c>
      <c r="K129" s="71">
        <v>0.84809808416097199</v>
      </c>
      <c r="L129" s="71">
        <v>4.1499476425227115</v>
      </c>
      <c r="M129" s="71">
        <v>12.117205497518148</v>
      </c>
      <c r="N129" s="71">
        <v>15.630991517447564</v>
      </c>
      <c r="O129" s="71">
        <v>16.063775551680418</v>
      </c>
      <c r="P129" s="71">
        <v>10.744345993467302</v>
      </c>
      <c r="Q129" s="71">
        <v>0.99199177916938797</v>
      </c>
      <c r="R129" s="71">
        <v>27.792497532075441</v>
      </c>
      <c r="S129" s="71">
        <v>1.1117274058975983</v>
      </c>
      <c r="T129" s="72"/>
      <c r="U129" s="71">
        <v>15968967</v>
      </c>
      <c r="V129" s="71">
        <v>474</v>
      </c>
      <c r="W129" s="71">
        <v>119</v>
      </c>
      <c r="X129" s="71">
        <v>3552</v>
      </c>
      <c r="Y129" s="71">
        <v>7310</v>
      </c>
      <c r="Z129" s="71">
        <v>10057</v>
      </c>
      <c r="AA129" s="71">
        <v>2231</v>
      </c>
      <c r="AB129" s="71">
        <v>16075</v>
      </c>
      <c r="AC129" s="71">
        <v>4900874</v>
      </c>
      <c r="AD129" s="71">
        <v>1.1117274058975981</v>
      </c>
      <c r="AE129" s="72"/>
      <c r="AF129" s="71">
        <v>187138636.04027659</v>
      </c>
      <c r="AG129" s="71">
        <v>677423.33788633114</v>
      </c>
      <c r="AH129" s="71">
        <v>1093924.772492307</v>
      </c>
      <c r="AI129" s="71">
        <v>19757495.602166161</v>
      </c>
      <c r="AJ129" s="71">
        <v>33447609.13539451</v>
      </c>
      <c r="AK129" s="71">
        <v>0</v>
      </c>
      <c r="AL129" s="71">
        <v>0</v>
      </c>
      <c r="AM129" s="71">
        <v>2189293.9874647898</v>
      </c>
      <c r="AN129" s="71">
        <v>0</v>
      </c>
      <c r="AO129" s="71">
        <v>0</v>
      </c>
      <c r="AP129" s="71">
        <v>244304382.87568069</v>
      </c>
      <c r="AQ129" s="72"/>
      <c r="AR129" s="71">
        <v>588</v>
      </c>
      <c r="AS129" s="71">
        <v>222</v>
      </c>
      <c r="AT129" s="71">
        <v>0</v>
      </c>
      <c r="AU129" s="71">
        <v>0</v>
      </c>
      <c r="AV129" s="71">
        <v>0</v>
      </c>
      <c r="AW129" s="71">
        <v>0</v>
      </c>
      <c r="AX129" s="71"/>
      <c r="AY129" s="72"/>
      <c r="AZ129" s="71">
        <v>2828.6460000000011</v>
      </c>
      <c r="BA129" s="71">
        <v>15985.1</v>
      </c>
      <c r="BB129" s="71">
        <v>0</v>
      </c>
      <c r="BC129" s="71">
        <v>0</v>
      </c>
      <c r="BD129" s="71">
        <v>0</v>
      </c>
      <c r="BE129" s="71">
        <v>0</v>
      </c>
      <c r="BF129" s="71"/>
      <c r="BG129" s="72"/>
      <c r="BH129" s="71">
        <v>0</v>
      </c>
      <c r="BI129" s="71">
        <v>0</v>
      </c>
      <c r="BJ129" s="71">
        <v>97.838999999999999</v>
      </c>
      <c r="BK129" s="71">
        <v>0</v>
      </c>
      <c r="BL129" s="71">
        <v>3.355</v>
      </c>
      <c r="BM129" s="71">
        <v>0</v>
      </c>
      <c r="BN129" s="72"/>
      <c r="BO129" s="71">
        <v>0</v>
      </c>
      <c r="BP129" s="71">
        <v>0</v>
      </c>
      <c r="BQ129" s="71">
        <v>5</v>
      </c>
      <c r="BR129" s="71">
        <v>0</v>
      </c>
      <c r="BS129" s="71">
        <v>1</v>
      </c>
      <c r="BT129" s="71">
        <v>0</v>
      </c>
      <c r="BU129"/>
      <c r="BV129" s="70">
        <v>101.194</v>
      </c>
      <c r="BW129" s="70">
        <v>0</v>
      </c>
      <c r="BX129" s="70">
        <v>0</v>
      </c>
      <c r="BY129" s="70">
        <v>0</v>
      </c>
      <c r="BZ129" s="70">
        <v>0</v>
      </c>
      <c r="CA129" s="70">
        <v>0</v>
      </c>
      <c r="CB129" s="70">
        <v>0</v>
      </c>
      <c r="CC129" s="70">
        <v>0</v>
      </c>
      <c r="CD129" s="70">
        <v>0</v>
      </c>
    </row>
    <row r="130" spans="1:82">
      <c r="A130" s="70" t="s">
        <v>1818</v>
      </c>
      <c r="B130" s="70">
        <v>391</v>
      </c>
      <c r="C130" s="70">
        <v>17</v>
      </c>
      <c r="D130" s="70">
        <v>23</v>
      </c>
      <c r="E130" s="70">
        <v>2020</v>
      </c>
      <c r="F130" s="70" t="s">
        <v>159</v>
      </c>
      <c r="G130" s="70" t="s">
        <v>1801</v>
      </c>
      <c r="H130" s="70" t="s">
        <v>1802</v>
      </c>
      <c r="I130" s="148"/>
      <c r="J130" s="71">
        <v>119.8365658774438</v>
      </c>
      <c r="K130" s="71">
        <v>0.86969654403525443</v>
      </c>
      <c r="L130" s="71">
        <v>2.9484015115155624</v>
      </c>
      <c r="M130" s="71">
        <v>11.303234789889569</v>
      </c>
      <c r="N130" s="71">
        <v>16.397172816964186</v>
      </c>
      <c r="O130" s="71">
        <v>14.001367800630309</v>
      </c>
      <c r="P130" s="71">
        <v>10.117632698446958</v>
      </c>
      <c r="Q130" s="71">
        <v>0.937770305659821</v>
      </c>
      <c r="R130" s="71">
        <v>26.597451388493489</v>
      </c>
      <c r="S130" s="71">
        <v>1.4422398198147801</v>
      </c>
      <c r="T130" s="72"/>
      <c r="U130" s="71">
        <v>14435170</v>
      </c>
      <c r="V130" s="71">
        <v>446</v>
      </c>
      <c r="W130" s="71">
        <v>95</v>
      </c>
      <c r="X130" s="71">
        <v>3502</v>
      </c>
      <c r="Y130" s="71">
        <v>7302</v>
      </c>
      <c r="Z130" s="71">
        <v>10005</v>
      </c>
      <c r="AA130" s="71">
        <v>2233</v>
      </c>
      <c r="AB130" s="71">
        <v>15905</v>
      </c>
      <c r="AC130" s="71">
        <v>4714924</v>
      </c>
      <c r="AD130" s="71">
        <v>1.4422398198147801</v>
      </c>
      <c r="AE130" s="72"/>
      <c r="AF130" s="71">
        <v>166507618.68184599</v>
      </c>
      <c r="AG130" s="71">
        <v>639556.66587368888</v>
      </c>
      <c r="AH130" s="71">
        <v>904291.07959287753</v>
      </c>
      <c r="AI130" s="71">
        <v>17965621.716911685</v>
      </c>
      <c r="AJ130" s="71">
        <v>36310180.919452786</v>
      </c>
      <c r="AK130" s="71"/>
      <c r="AL130" s="71"/>
      <c r="AM130" s="71">
        <v>2075779.2082356117</v>
      </c>
      <c r="AN130" s="71"/>
      <c r="AO130" s="71"/>
      <c r="AP130" s="71">
        <v>224403048.27191263</v>
      </c>
      <c r="AQ130" s="72"/>
      <c r="AR130" s="71">
        <v>625</v>
      </c>
      <c r="AS130" s="71">
        <v>224</v>
      </c>
      <c r="AT130" s="71">
        <v>0</v>
      </c>
      <c r="AU130" s="71">
        <v>0</v>
      </c>
      <c r="AV130" s="71">
        <v>0</v>
      </c>
      <c r="AW130" s="71">
        <v>0</v>
      </c>
      <c r="AX130" s="71"/>
      <c r="AY130" s="72"/>
      <c r="AZ130" s="71">
        <v>3060.856000000002</v>
      </c>
      <c r="BA130" s="71">
        <v>16033.900000000011</v>
      </c>
      <c r="BB130" s="71">
        <v>0</v>
      </c>
      <c r="BC130" s="71">
        <v>0</v>
      </c>
      <c r="BD130" s="71">
        <v>0</v>
      </c>
      <c r="BE130" s="71">
        <v>0</v>
      </c>
      <c r="BF130" s="71"/>
      <c r="BG130" s="72"/>
      <c r="BH130" s="71">
        <v>0</v>
      </c>
      <c r="BI130" s="71">
        <v>0</v>
      </c>
      <c r="BJ130" s="71">
        <v>91.340999999999994</v>
      </c>
      <c r="BK130" s="71">
        <v>0</v>
      </c>
      <c r="BL130" s="71">
        <v>3.198</v>
      </c>
      <c r="BM130" s="71">
        <v>0</v>
      </c>
      <c r="BN130" s="72"/>
      <c r="BO130" s="71">
        <v>0</v>
      </c>
      <c r="BP130" s="71">
        <v>0</v>
      </c>
      <c r="BQ130" s="71">
        <v>5</v>
      </c>
      <c r="BR130" s="71">
        <v>0</v>
      </c>
      <c r="BS130" s="71">
        <v>1</v>
      </c>
      <c r="BT130" s="71">
        <v>0</v>
      </c>
      <c r="BU130"/>
      <c r="BV130" s="70">
        <v>94.539000000000001</v>
      </c>
      <c r="BW130" s="70">
        <v>0</v>
      </c>
      <c r="BX130" s="70">
        <v>0</v>
      </c>
      <c r="BY130" s="70">
        <v>0</v>
      </c>
      <c r="BZ130" s="70">
        <v>0</v>
      </c>
      <c r="CA130" s="70">
        <v>0</v>
      </c>
      <c r="CB130" s="70">
        <v>0</v>
      </c>
      <c r="CC130" s="70">
        <v>0</v>
      </c>
      <c r="CD130" s="70">
        <v>0</v>
      </c>
    </row>
    <row r="131" spans="1:82">
      <c r="A131" s="70" t="s">
        <v>1819</v>
      </c>
      <c r="B131" s="70">
        <v>391</v>
      </c>
      <c r="C131" s="70">
        <v>18</v>
      </c>
      <c r="D131" s="70">
        <v>23</v>
      </c>
      <c r="E131" s="70">
        <v>2021</v>
      </c>
      <c r="F131" s="70" t="s">
        <v>160</v>
      </c>
      <c r="G131" s="70" t="s">
        <v>1801</v>
      </c>
      <c r="H131" s="70" t="s">
        <v>1802</v>
      </c>
      <c r="I131" s="148"/>
      <c r="J131" s="71">
        <v>100.30785901933083</v>
      </c>
      <c r="K131" s="71">
        <v>0.89032574270662135</v>
      </c>
      <c r="L131" s="71">
        <v>2.6341617604374101</v>
      </c>
      <c r="M131" s="71">
        <v>10.447299187681086</v>
      </c>
      <c r="N131" s="71">
        <v>13.185890098893825</v>
      </c>
      <c r="O131" s="71">
        <v>13.482625819096667</v>
      </c>
      <c r="P131" s="71">
        <v>10.352646860827065</v>
      </c>
      <c r="Q131" s="71">
        <v>0.9108972625074</v>
      </c>
      <c r="R131" s="71">
        <v>26.676950891461882</v>
      </c>
      <c r="S131" s="71">
        <v>2.5125984165080961</v>
      </c>
      <c r="T131" s="72"/>
      <c r="U131" s="71">
        <v>15440102</v>
      </c>
      <c r="V131" s="71">
        <v>446</v>
      </c>
      <c r="W131" s="71">
        <v>95</v>
      </c>
      <c r="X131" s="71">
        <v>3502</v>
      </c>
      <c r="Y131" s="71">
        <v>7207</v>
      </c>
      <c r="Z131" s="71">
        <v>9920</v>
      </c>
      <c r="AA131" s="71">
        <v>2228</v>
      </c>
      <c r="AB131" s="71">
        <v>15601</v>
      </c>
      <c r="AC131" s="71">
        <v>4587700.9999999991</v>
      </c>
      <c r="AD131" s="71">
        <v>2.5125984165080961</v>
      </c>
      <c r="AE131" s="72"/>
      <c r="AF131" s="71">
        <v>155251535.50900072</v>
      </c>
      <c r="AG131" s="71">
        <v>684598.38052486093</v>
      </c>
      <c r="AH131" s="71">
        <v>836614.40709830751</v>
      </c>
      <c r="AI131" s="71">
        <v>19917092.923188601</v>
      </c>
      <c r="AJ131" s="71">
        <v>33390819.320718639</v>
      </c>
      <c r="AK131" s="71">
        <v>0</v>
      </c>
      <c r="AL131" s="71">
        <v>0</v>
      </c>
      <c r="AM131" s="71">
        <v>2047847.9136895332</v>
      </c>
      <c r="AN131" s="71">
        <v>0</v>
      </c>
      <c r="AO131" s="71">
        <v>0</v>
      </c>
      <c r="AP131" s="71">
        <v>212128508.45422065</v>
      </c>
      <c r="AQ131" s="72"/>
      <c r="AR131" s="71">
        <v>651</v>
      </c>
      <c r="AS131" s="71">
        <v>228</v>
      </c>
      <c r="AT131" s="71">
        <v>0</v>
      </c>
      <c r="AU131" s="71">
        <v>0</v>
      </c>
      <c r="AV131" s="71">
        <v>0</v>
      </c>
      <c r="AW131" s="71">
        <v>0</v>
      </c>
      <c r="AX131" s="71"/>
      <c r="AY131" s="72"/>
      <c r="AZ131" s="71">
        <v>3235.5260000000021</v>
      </c>
      <c r="BA131" s="71">
        <v>16217.600000000009</v>
      </c>
      <c r="BB131" s="71">
        <v>0</v>
      </c>
      <c r="BC131" s="71">
        <v>0</v>
      </c>
      <c r="BD131" s="71">
        <v>0</v>
      </c>
      <c r="BE131" s="71">
        <v>0</v>
      </c>
      <c r="BF131" s="71"/>
      <c r="BG131" s="72"/>
      <c r="BH131" s="71">
        <v>0</v>
      </c>
      <c r="BI131" s="71">
        <v>0</v>
      </c>
      <c r="BJ131" s="71">
        <v>83.793999999999997</v>
      </c>
      <c r="BK131" s="71">
        <v>0</v>
      </c>
      <c r="BL131" s="71">
        <v>3.2429999999999999</v>
      </c>
      <c r="BM131" s="71">
        <v>0</v>
      </c>
      <c r="BN131" s="72"/>
      <c r="BO131" s="71">
        <v>0</v>
      </c>
      <c r="BP131" s="71">
        <v>0</v>
      </c>
      <c r="BQ131" s="71">
        <v>5</v>
      </c>
      <c r="BR131" s="71">
        <v>0</v>
      </c>
      <c r="BS131" s="71">
        <v>1</v>
      </c>
      <c r="BT131" s="71">
        <v>0</v>
      </c>
      <c r="BU131"/>
      <c r="BV131" s="70">
        <v>87.037000000000006</v>
      </c>
      <c r="BW131" s="70">
        <v>0</v>
      </c>
      <c r="BX131" s="70">
        <v>0</v>
      </c>
      <c r="BY131" s="70">
        <v>0</v>
      </c>
      <c r="BZ131" s="70">
        <v>0</v>
      </c>
      <c r="CA131" s="70">
        <v>0</v>
      </c>
      <c r="CB131" s="70">
        <v>0</v>
      </c>
      <c r="CC131" s="70">
        <v>0</v>
      </c>
      <c r="CD131" s="70">
        <v>0</v>
      </c>
    </row>
    <row r="132" spans="1:82">
      <c r="A132" s="70" t="s">
        <v>1820</v>
      </c>
      <c r="B132" s="70">
        <v>391</v>
      </c>
      <c r="C132" s="70">
        <v>19</v>
      </c>
      <c r="D132" s="70">
        <v>23</v>
      </c>
      <c r="E132" s="70">
        <v>2022</v>
      </c>
      <c r="F132" s="70" t="s">
        <v>161</v>
      </c>
      <c r="G132" s="70" t="s">
        <v>1801</v>
      </c>
      <c r="H132" s="70" t="s">
        <v>1802</v>
      </c>
      <c r="I132" s="148"/>
      <c r="J132" s="71">
        <v>108.12864410961512</v>
      </c>
      <c r="K132" s="71">
        <v>0.9106889426870961</v>
      </c>
      <c r="L132" s="71">
        <v>2.3549534378116732</v>
      </c>
      <c r="M132" s="71">
        <v>11.321980755185544</v>
      </c>
      <c r="N132" s="71">
        <v>18.157580421031764</v>
      </c>
      <c r="O132" s="71">
        <v>14.140558786179705</v>
      </c>
      <c r="P132" s="71">
        <v>10.169735470049829</v>
      </c>
      <c r="Q132" s="71">
        <v>0.9128357779148486</v>
      </c>
      <c r="R132" s="71">
        <v>25.697850893421759</v>
      </c>
      <c r="S132" s="71">
        <v>2.2215073081602452</v>
      </c>
      <c r="T132" s="72"/>
      <c r="U132" s="71">
        <v>16248474</v>
      </c>
      <c r="V132" s="71">
        <v>446</v>
      </c>
      <c r="W132" s="71">
        <v>95</v>
      </c>
      <c r="X132" s="71">
        <v>3502</v>
      </c>
      <c r="Y132" s="71">
        <v>7284</v>
      </c>
      <c r="Z132" s="71">
        <v>9885</v>
      </c>
      <c r="AA132" s="71">
        <v>2222</v>
      </c>
      <c r="AB132" s="71">
        <v>15506</v>
      </c>
      <c r="AC132" s="71">
        <v>4474826.9999999991</v>
      </c>
      <c r="AD132" s="71">
        <v>2.2215073081602452</v>
      </c>
      <c r="AE132" s="72"/>
      <c r="AF132" s="71">
        <v>138181219.0876812</v>
      </c>
      <c r="AG132" s="71">
        <v>697860.02652392001</v>
      </c>
      <c r="AH132" s="71">
        <v>838286.0023876226</v>
      </c>
      <c r="AI132" s="71">
        <v>18688412.803456854</v>
      </c>
      <c r="AJ132" s="71">
        <v>35647106.427836098</v>
      </c>
      <c r="AK132" s="71">
        <v>0</v>
      </c>
      <c r="AL132" s="71">
        <v>0</v>
      </c>
      <c r="AM132" s="71">
        <v>2002247.8270767338</v>
      </c>
      <c r="AN132" s="71">
        <v>0</v>
      </c>
      <c r="AO132" s="71">
        <v>0</v>
      </c>
      <c r="AP132" s="71">
        <v>196055132.1749624</v>
      </c>
      <c r="AQ132" s="72"/>
      <c r="AR132" s="71">
        <v>694</v>
      </c>
      <c r="AS132" s="71">
        <v>231</v>
      </c>
      <c r="AT132" s="71">
        <v>0</v>
      </c>
      <c r="AU132" s="71">
        <v>0</v>
      </c>
      <c r="AV132" s="71">
        <v>0</v>
      </c>
      <c r="AW132" s="71">
        <v>0</v>
      </c>
      <c r="AX132" s="71"/>
      <c r="AY132" s="72"/>
      <c r="AZ132" s="71">
        <v>3468.126000000002</v>
      </c>
      <c r="BA132" s="71">
        <v>16360.600000000006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1821</v>
      </c>
      <c r="B133" s="70">
        <v>391</v>
      </c>
      <c r="C133" s="70">
        <v>20</v>
      </c>
      <c r="D133" s="70">
        <v>23</v>
      </c>
      <c r="E133" s="70">
        <v>2023</v>
      </c>
      <c r="F133" s="70" t="s">
        <v>1539</v>
      </c>
      <c r="G133" s="70" t="s">
        <v>1801</v>
      </c>
      <c r="H133" s="70" t="s">
        <v>1802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726</v>
      </c>
      <c r="AS133" s="71">
        <v>231</v>
      </c>
      <c r="AT133" s="71">
        <v>0</v>
      </c>
      <c r="AU133" s="71">
        <v>0</v>
      </c>
      <c r="AV133" s="71">
        <v>0</v>
      </c>
      <c r="AW133" s="71">
        <v>0</v>
      </c>
      <c r="AX133" s="71"/>
      <c r="AY133" s="72"/>
      <c r="AZ133" s="71">
        <v>3659.4900000000034</v>
      </c>
      <c r="BA133" s="71">
        <v>16360.500000000005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1822</v>
      </c>
      <c r="B134" s="70">
        <v>391</v>
      </c>
      <c r="C134" s="70">
        <v>21</v>
      </c>
      <c r="D134" s="70">
        <v>23</v>
      </c>
      <c r="E134" s="70">
        <v>2024</v>
      </c>
      <c r="F134" s="70" t="s">
        <v>1554</v>
      </c>
      <c r="G134" s="70" t="s">
        <v>1801</v>
      </c>
      <c r="H134" s="70" t="s">
        <v>1802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1823</v>
      </c>
      <c r="B135" s="70">
        <v>477</v>
      </c>
      <c r="C135" s="70">
        <v>1</v>
      </c>
      <c r="D135" s="70">
        <v>29</v>
      </c>
      <c r="E135" s="70">
        <v>1990</v>
      </c>
      <c r="F135" s="70" t="s">
        <v>787</v>
      </c>
      <c r="G135" s="70" t="s">
        <v>1642</v>
      </c>
      <c r="H135" s="70" t="s">
        <v>1643</v>
      </c>
      <c r="I135" s="148"/>
      <c r="J135" s="71">
        <v>415.86818358918129</v>
      </c>
      <c r="K135" s="71">
        <v>5.4489777217260169</v>
      </c>
      <c r="L135" s="71">
        <v>32.488305097179769</v>
      </c>
      <c r="M135" s="71">
        <v>16.76578527316336</v>
      </c>
      <c r="N135" s="71">
        <v>37.227783714300301</v>
      </c>
      <c r="O135" s="71">
        <v>19.00018919691459</v>
      </c>
      <c r="P135" s="71">
        <v>16.420172340185179</v>
      </c>
      <c r="Q135" s="71">
        <v>1.4306559579625799</v>
      </c>
      <c r="R135" s="71">
        <v>0</v>
      </c>
      <c r="S135" s="71">
        <v>1.165000958302318</v>
      </c>
      <c r="T135" s="72"/>
      <c r="U135" s="71">
        <v>11676103</v>
      </c>
      <c r="V135" s="71">
        <v>997</v>
      </c>
      <c r="W135" s="71">
        <v>380</v>
      </c>
      <c r="X135" s="71">
        <v>5622</v>
      </c>
      <c r="Y135" s="71">
        <v>7964</v>
      </c>
      <c r="Z135" s="71">
        <v>7815</v>
      </c>
      <c r="AA135" s="71">
        <v>3987</v>
      </c>
      <c r="AB135" s="71">
        <v>23229</v>
      </c>
      <c r="AC135" s="71">
        <v>0</v>
      </c>
      <c r="AD135" s="71">
        <v>1.165000958302318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1824</v>
      </c>
      <c r="B136" s="70">
        <v>478</v>
      </c>
      <c r="C136" s="70">
        <v>2</v>
      </c>
      <c r="D136" s="70">
        <v>29</v>
      </c>
      <c r="E136" s="70">
        <v>2005</v>
      </c>
      <c r="F136" s="70" t="s">
        <v>789</v>
      </c>
      <c r="G136" s="70" t="s">
        <v>1642</v>
      </c>
      <c r="H136" s="70" t="s">
        <v>1643</v>
      </c>
      <c r="I136" s="148"/>
      <c r="J136" s="71">
        <v>198.07723871222589</v>
      </c>
      <c r="K136" s="71">
        <v>2.5701814468894031</v>
      </c>
      <c r="L136" s="71">
        <v>32.770692752709849</v>
      </c>
      <c r="M136" s="71">
        <v>26.792347536932471</v>
      </c>
      <c r="N136" s="71">
        <v>47.39100280022074</v>
      </c>
      <c r="O136" s="71">
        <v>23.45755520467344</v>
      </c>
      <c r="P136" s="71">
        <v>18.057930657350891</v>
      </c>
      <c r="Q136" s="71">
        <v>1.24044094318174</v>
      </c>
      <c r="R136" s="71">
        <v>2.2074905741988831</v>
      </c>
      <c r="S136" s="71">
        <v>0</v>
      </c>
      <c r="T136" s="72"/>
      <c r="U136" s="71">
        <v>6117690</v>
      </c>
      <c r="V136" s="71">
        <v>784</v>
      </c>
      <c r="W136" s="71">
        <v>291</v>
      </c>
      <c r="X136" s="71">
        <v>4351</v>
      </c>
      <c r="Y136" s="71">
        <v>9662</v>
      </c>
      <c r="Z136" s="71">
        <v>11165</v>
      </c>
      <c r="AA136" s="71">
        <v>3591</v>
      </c>
      <c r="AB136" s="71">
        <v>21055</v>
      </c>
      <c r="AC136" s="71">
        <v>390349</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1825</v>
      </c>
      <c r="B137" s="70">
        <v>479</v>
      </c>
      <c r="C137" s="70">
        <v>3</v>
      </c>
      <c r="D137" s="70">
        <v>29</v>
      </c>
      <c r="E137" s="70">
        <v>2006</v>
      </c>
      <c r="F137" s="70" t="s">
        <v>790</v>
      </c>
      <c r="G137" s="70" t="s">
        <v>1642</v>
      </c>
      <c r="H137" s="70" t="s">
        <v>1643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1826</v>
      </c>
      <c r="B138" s="70">
        <v>480</v>
      </c>
      <c r="C138" s="70">
        <v>4</v>
      </c>
      <c r="D138" s="70">
        <v>29</v>
      </c>
      <c r="E138" s="70">
        <v>2007</v>
      </c>
      <c r="F138" s="70" t="s">
        <v>791</v>
      </c>
      <c r="G138" s="70" t="s">
        <v>1642</v>
      </c>
      <c r="H138" s="70" t="s">
        <v>1643</v>
      </c>
      <c r="I138" s="148"/>
      <c r="J138" s="71">
        <v>192.02542142275101</v>
      </c>
      <c r="K138" s="71">
        <v>2.3473478320423049</v>
      </c>
      <c r="L138" s="71">
        <v>29.62684278360457</v>
      </c>
      <c r="M138" s="71">
        <v>25.328087349272881</v>
      </c>
      <c r="N138" s="71">
        <v>47.457407772740503</v>
      </c>
      <c r="O138" s="71">
        <v>22.03757511989734</v>
      </c>
      <c r="P138" s="71">
        <v>17.90339394481957</v>
      </c>
      <c r="Q138" s="71">
        <v>1.26982481374489</v>
      </c>
      <c r="R138" s="71">
        <v>3.1702943812522331</v>
      </c>
      <c r="S138" s="71">
        <v>0</v>
      </c>
      <c r="T138" s="72"/>
      <c r="U138" s="71">
        <v>6306156</v>
      </c>
      <c r="V138" s="71">
        <v>781</v>
      </c>
      <c r="W138" s="71">
        <v>361</v>
      </c>
      <c r="X138" s="71">
        <v>5152</v>
      </c>
      <c r="Y138" s="71">
        <v>9701</v>
      </c>
      <c r="Z138" s="71">
        <v>10904</v>
      </c>
      <c r="AA138" s="71">
        <v>3506</v>
      </c>
      <c r="AB138" s="71">
        <v>20414</v>
      </c>
      <c r="AC138" s="71">
        <v>576686</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1827</v>
      </c>
      <c r="B139" s="70">
        <v>481</v>
      </c>
      <c r="C139" s="70">
        <v>5</v>
      </c>
      <c r="D139" s="70">
        <v>29</v>
      </c>
      <c r="E139" s="70">
        <v>2008</v>
      </c>
      <c r="F139" s="70" t="s">
        <v>792</v>
      </c>
      <c r="G139" s="70" t="s">
        <v>1642</v>
      </c>
      <c r="H139" s="70" t="s">
        <v>1643</v>
      </c>
      <c r="I139" s="148"/>
      <c r="J139" s="71">
        <v>195.76740162368981</v>
      </c>
      <c r="K139" s="71">
        <v>2.060167369878541</v>
      </c>
      <c r="L139" s="71">
        <v>25.581660569429069</v>
      </c>
      <c r="M139" s="71">
        <v>29.636314856022882</v>
      </c>
      <c r="N139" s="71">
        <v>48.492810904890568</v>
      </c>
      <c r="O139" s="71">
        <v>21.360612989667029</v>
      </c>
      <c r="P139" s="71">
        <v>17.260707198210842</v>
      </c>
      <c r="Q139" s="71">
        <v>1.2329984541835399</v>
      </c>
      <c r="R139" s="71">
        <v>2.3043287738933631</v>
      </c>
      <c r="S139" s="71">
        <v>0</v>
      </c>
      <c r="T139" s="72"/>
      <c r="U139" s="71">
        <v>6754930</v>
      </c>
      <c r="V139" s="71">
        <v>781</v>
      </c>
      <c r="W139" s="71">
        <v>361</v>
      </c>
      <c r="X139" s="71">
        <v>5152</v>
      </c>
      <c r="Y139" s="71">
        <v>9781</v>
      </c>
      <c r="Z139" s="71">
        <v>10940</v>
      </c>
      <c r="AA139" s="71">
        <v>3384</v>
      </c>
      <c r="AB139" s="71">
        <v>20148</v>
      </c>
      <c r="AC139" s="71">
        <v>435256</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1828</v>
      </c>
      <c r="B140" s="70">
        <v>482</v>
      </c>
      <c r="C140" s="70">
        <v>6</v>
      </c>
      <c r="D140" s="70">
        <v>29</v>
      </c>
      <c r="E140" s="70">
        <v>2009</v>
      </c>
      <c r="F140" s="70" t="s">
        <v>176</v>
      </c>
      <c r="G140" s="1064" t="s">
        <v>1642</v>
      </c>
      <c r="H140" s="70" t="s">
        <v>1643</v>
      </c>
      <c r="I140" s="148"/>
      <c r="J140" s="71">
        <v>167.5092041096552</v>
      </c>
      <c r="K140" s="71">
        <v>1.7251722992147129</v>
      </c>
      <c r="L140" s="71">
        <v>33.331488322875657</v>
      </c>
      <c r="M140" s="71">
        <v>23.93592164143605</v>
      </c>
      <c r="N140" s="71">
        <v>41.302699258564587</v>
      </c>
      <c r="O140" s="71">
        <v>21.50835742430721</v>
      </c>
      <c r="P140" s="71">
        <v>16.579740603150629</v>
      </c>
      <c r="Q140" s="71">
        <v>1.15393791131043</v>
      </c>
      <c r="R140" s="71">
        <v>2.5756365769555831</v>
      </c>
      <c r="S140" s="71">
        <v>0</v>
      </c>
      <c r="T140" s="72"/>
      <c r="U140" s="71">
        <v>5836872</v>
      </c>
      <c r="V140" s="71">
        <v>801</v>
      </c>
      <c r="W140" s="71">
        <v>539</v>
      </c>
      <c r="X140" s="71">
        <v>5255</v>
      </c>
      <c r="Y140" s="71">
        <v>9699</v>
      </c>
      <c r="Z140" s="71">
        <v>10873</v>
      </c>
      <c r="AA140" s="71">
        <v>3337</v>
      </c>
      <c r="AB140" s="71">
        <v>19794</v>
      </c>
      <c r="AC140" s="71">
        <v>474622</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12.983000000000001</v>
      </c>
      <c r="BI140" s="71">
        <v>0</v>
      </c>
      <c r="BJ140" s="71">
        <v>535.66300000000001</v>
      </c>
      <c r="BK140" s="71">
        <v>0</v>
      </c>
      <c r="BL140" s="71">
        <v>0</v>
      </c>
      <c r="BM140" s="71">
        <v>0</v>
      </c>
      <c r="BN140" s="72"/>
      <c r="BO140" s="71">
        <v>1</v>
      </c>
      <c r="BP140" s="71">
        <v>0</v>
      </c>
      <c r="BQ140" s="71">
        <v>2</v>
      </c>
      <c r="BR140" s="71">
        <v>0</v>
      </c>
      <c r="BS140" s="71">
        <v>0</v>
      </c>
      <c r="BT140" s="71">
        <v>0</v>
      </c>
      <c r="BU140"/>
      <c r="BV140" s="70">
        <v>516.71</v>
      </c>
      <c r="BW140" s="70">
        <v>2.1819999999999999</v>
      </c>
      <c r="BX140" s="70">
        <v>0</v>
      </c>
      <c r="BY140" s="70">
        <v>10.964</v>
      </c>
      <c r="BZ140" s="70">
        <v>18.79</v>
      </c>
      <c r="CA140" s="70">
        <v>0</v>
      </c>
      <c r="CB140" s="70">
        <v>0</v>
      </c>
      <c r="CC140" s="70">
        <v>0</v>
      </c>
      <c r="CD140" s="70">
        <v>0</v>
      </c>
    </row>
    <row r="141" spans="1:82">
      <c r="A141" s="70" t="s">
        <v>1829</v>
      </c>
      <c r="B141" s="70">
        <v>483</v>
      </c>
      <c r="C141" s="70">
        <v>7</v>
      </c>
      <c r="D141" s="70">
        <v>29</v>
      </c>
      <c r="E141" s="70">
        <v>2010</v>
      </c>
      <c r="F141" s="70" t="s">
        <v>177</v>
      </c>
      <c r="G141" s="1064" t="s">
        <v>1642</v>
      </c>
      <c r="H141" s="70" t="s">
        <v>1643</v>
      </c>
      <c r="I141" s="148"/>
      <c r="J141" s="71">
        <v>158.8164558363701</v>
      </c>
      <c r="K141" s="71">
        <v>1.799192929383157</v>
      </c>
      <c r="L141" s="71">
        <v>30.34506206879367</v>
      </c>
      <c r="M141" s="71">
        <v>21.42598816040914</v>
      </c>
      <c r="N141" s="71">
        <v>40.698955347919352</v>
      </c>
      <c r="O141" s="71">
        <v>21.300579990726721</v>
      </c>
      <c r="P141" s="71">
        <v>16.73942607477154</v>
      </c>
      <c r="Q141" s="71">
        <v>1.18532557849483</v>
      </c>
      <c r="R141" s="71">
        <v>1.9406733272320631</v>
      </c>
      <c r="S141" s="71">
        <v>0</v>
      </c>
      <c r="T141" s="72"/>
      <c r="U141" s="71">
        <v>6194822</v>
      </c>
      <c r="V141" s="71">
        <v>801</v>
      </c>
      <c r="W141" s="71">
        <v>539</v>
      </c>
      <c r="X141" s="71">
        <v>5255</v>
      </c>
      <c r="Y141" s="71">
        <v>9720</v>
      </c>
      <c r="Z141" s="71">
        <v>10818</v>
      </c>
      <c r="AA141" s="71">
        <v>3285</v>
      </c>
      <c r="AB141" s="71">
        <v>19483</v>
      </c>
      <c r="AC141" s="71">
        <v>338897</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14.811</v>
      </c>
      <c r="BI141" s="71">
        <v>0</v>
      </c>
      <c r="BJ141" s="71">
        <v>540.86300000000006</v>
      </c>
      <c r="BK141" s="71">
        <v>0</v>
      </c>
      <c r="BL141" s="71">
        <v>0</v>
      </c>
      <c r="BM141" s="71">
        <v>0</v>
      </c>
      <c r="BN141" s="72"/>
      <c r="BO141" s="71">
        <v>1</v>
      </c>
      <c r="BP141" s="71">
        <v>0</v>
      </c>
      <c r="BQ141" s="71">
        <v>2</v>
      </c>
      <c r="BR141" s="71">
        <v>0</v>
      </c>
      <c r="BS141" s="71">
        <v>0</v>
      </c>
      <c r="BT141" s="71">
        <v>0</v>
      </c>
      <c r="BU141"/>
      <c r="BV141" s="70">
        <v>519</v>
      </c>
      <c r="BW141" s="70">
        <v>3.9319999999999999</v>
      </c>
      <c r="BX141" s="70">
        <v>0</v>
      </c>
      <c r="BY141" s="70">
        <v>12.494</v>
      </c>
      <c r="BZ141" s="70">
        <v>20.248000000000001</v>
      </c>
      <c r="CA141" s="70">
        <v>0</v>
      </c>
      <c r="CB141" s="70">
        <v>0</v>
      </c>
      <c r="CC141" s="70">
        <v>0</v>
      </c>
      <c r="CD141" s="70">
        <v>0</v>
      </c>
    </row>
    <row r="142" spans="1:82">
      <c r="A142" s="70" t="s">
        <v>1830</v>
      </c>
      <c r="B142" s="70">
        <v>484</v>
      </c>
      <c r="C142" s="70">
        <v>8</v>
      </c>
      <c r="D142" s="70">
        <v>29</v>
      </c>
      <c r="E142" s="70">
        <v>2011</v>
      </c>
      <c r="F142" s="70" t="s">
        <v>178</v>
      </c>
      <c r="G142" s="70" t="s">
        <v>1642</v>
      </c>
      <c r="H142" s="70" t="s">
        <v>1643</v>
      </c>
      <c r="I142" s="148"/>
      <c r="J142" s="71">
        <v>164.6103930094672</v>
      </c>
      <c r="K142" s="71">
        <v>2.521003955774733</v>
      </c>
      <c r="L142" s="71">
        <v>28.314153998310569</v>
      </c>
      <c r="M142" s="71">
        <v>27.0670468445723</v>
      </c>
      <c r="N142" s="71">
        <v>48.650790876872513</v>
      </c>
      <c r="O142" s="71">
        <v>20.797559198153071</v>
      </c>
      <c r="P142" s="71">
        <v>15.963724663411229</v>
      </c>
      <c r="Q142" s="71">
        <v>1.3433991112471799</v>
      </c>
      <c r="R142" s="71">
        <v>2.880490504491473</v>
      </c>
      <c r="S142" s="71">
        <v>0</v>
      </c>
      <c r="T142" s="72"/>
      <c r="U142" s="71">
        <v>6047106</v>
      </c>
      <c r="V142" s="71">
        <v>801</v>
      </c>
      <c r="W142" s="71">
        <v>539</v>
      </c>
      <c r="X142" s="71">
        <v>5255</v>
      </c>
      <c r="Y142" s="71">
        <v>9653</v>
      </c>
      <c r="Z142" s="71">
        <v>10792</v>
      </c>
      <c r="AA142" s="71">
        <v>3226</v>
      </c>
      <c r="AB142" s="71">
        <v>19143</v>
      </c>
      <c r="AC142" s="71">
        <v>502184</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548.28599999999994</v>
      </c>
      <c r="BK142" s="71">
        <v>0</v>
      </c>
      <c r="BL142" s="71">
        <v>0</v>
      </c>
      <c r="BM142" s="71">
        <v>0</v>
      </c>
      <c r="BN142" s="72"/>
      <c r="BO142" s="71">
        <v>0</v>
      </c>
      <c r="BP142" s="71">
        <v>0</v>
      </c>
      <c r="BQ142" s="71">
        <v>3</v>
      </c>
      <c r="BR142" s="71">
        <v>0</v>
      </c>
      <c r="BS142" s="71">
        <v>0</v>
      </c>
      <c r="BT142" s="71">
        <v>0</v>
      </c>
      <c r="BU142"/>
      <c r="BV142" s="70">
        <v>525.79</v>
      </c>
      <c r="BW142" s="70">
        <v>4.9880000000000004</v>
      </c>
      <c r="BX142" s="70">
        <v>0</v>
      </c>
      <c r="BY142" s="70">
        <v>1.498</v>
      </c>
      <c r="BZ142" s="70">
        <v>16.010000000000002</v>
      </c>
      <c r="CA142" s="70">
        <v>0</v>
      </c>
      <c r="CB142" s="70">
        <v>0</v>
      </c>
      <c r="CC142" s="70">
        <v>0</v>
      </c>
      <c r="CD142" s="70">
        <v>0</v>
      </c>
    </row>
    <row r="143" spans="1:82">
      <c r="A143" s="70" t="s">
        <v>1831</v>
      </c>
      <c r="B143" s="70">
        <v>485</v>
      </c>
      <c r="C143" s="70">
        <v>9</v>
      </c>
      <c r="D143" s="70">
        <v>29</v>
      </c>
      <c r="E143" s="70">
        <v>2012</v>
      </c>
      <c r="F143" s="70" t="s">
        <v>179</v>
      </c>
      <c r="G143" s="70" t="s">
        <v>1642</v>
      </c>
      <c r="H143" s="70" t="s">
        <v>1643</v>
      </c>
      <c r="I143" s="148"/>
      <c r="J143" s="71">
        <v>168.05399206816111</v>
      </c>
      <c r="K143" s="71">
        <v>2.8400084585924281</v>
      </c>
      <c r="L143" s="71">
        <v>28.568139440449251</v>
      </c>
      <c r="M143" s="71">
        <v>33.617186179831343</v>
      </c>
      <c r="N143" s="71">
        <v>53.48765890967428</v>
      </c>
      <c r="O143" s="71">
        <v>20.595660767435295</v>
      </c>
      <c r="P143" s="71">
        <v>15.621585098587282</v>
      </c>
      <c r="Q143" s="71">
        <v>1.4416582685567001</v>
      </c>
      <c r="R143" s="71">
        <v>3.024274312738978</v>
      </c>
      <c r="S143" s="71">
        <v>0</v>
      </c>
      <c r="T143" s="72"/>
      <c r="U143" s="71">
        <v>5915161</v>
      </c>
      <c r="V143" s="71">
        <v>801</v>
      </c>
      <c r="W143" s="71">
        <v>539</v>
      </c>
      <c r="X143" s="71">
        <v>5255</v>
      </c>
      <c r="Y143" s="71">
        <v>9661</v>
      </c>
      <c r="Z143" s="71">
        <v>10772</v>
      </c>
      <c r="AA143" s="71">
        <v>3139</v>
      </c>
      <c r="AB143" s="71">
        <v>18908</v>
      </c>
      <c r="AC143" s="71">
        <v>513595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551.096</v>
      </c>
      <c r="BK143" s="71">
        <v>0</v>
      </c>
      <c r="BL143" s="71">
        <v>0</v>
      </c>
      <c r="BM143" s="71">
        <v>0</v>
      </c>
      <c r="BN143" s="72"/>
      <c r="BO143" s="71">
        <v>0</v>
      </c>
      <c r="BP143" s="71">
        <v>0</v>
      </c>
      <c r="BQ143" s="71">
        <v>3</v>
      </c>
      <c r="BR143" s="71">
        <v>0</v>
      </c>
      <c r="BS143" s="71">
        <v>0</v>
      </c>
      <c r="BT143" s="71">
        <v>0</v>
      </c>
      <c r="BU143"/>
      <c r="BV143" s="70">
        <v>530.505</v>
      </c>
      <c r="BW143" s="70">
        <v>4.4829999999999997</v>
      </c>
      <c r="BX143" s="70">
        <v>0</v>
      </c>
      <c r="BY143" s="70">
        <v>0</v>
      </c>
      <c r="BZ143" s="70">
        <v>16.108000000000001</v>
      </c>
      <c r="CA143" s="70">
        <v>0</v>
      </c>
      <c r="CB143" s="70">
        <v>0</v>
      </c>
      <c r="CC143" s="70">
        <v>0</v>
      </c>
      <c r="CD143" s="70">
        <v>0</v>
      </c>
    </row>
    <row r="144" spans="1:82">
      <c r="A144" s="70" t="s">
        <v>1832</v>
      </c>
      <c r="B144" s="70">
        <v>486</v>
      </c>
      <c r="C144" s="70">
        <v>10</v>
      </c>
      <c r="D144" s="70">
        <v>29</v>
      </c>
      <c r="E144" s="70">
        <v>2013</v>
      </c>
      <c r="F144" s="70" t="s">
        <v>180</v>
      </c>
      <c r="G144" s="70" t="s">
        <v>1642</v>
      </c>
      <c r="H144" s="70" t="s">
        <v>1643</v>
      </c>
      <c r="I144" s="148"/>
      <c r="J144" s="71">
        <v>164.69441476032381</v>
      </c>
      <c r="K144" s="71">
        <v>2.3472766782006169</v>
      </c>
      <c r="L144" s="71">
        <v>25.227919770043702</v>
      </c>
      <c r="M144" s="71">
        <v>31.264786873692469</v>
      </c>
      <c r="N144" s="71">
        <v>51.98689148645947</v>
      </c>
      <c r="O144" s="71">
        <v>19.750178965505349</v>
      </c>
      <c r="P144" s="71">
        <v>15.445665240291628</v>
      </c>
      <c r="Q144" s="71">
        <v>1.44986277445594</v>
      </c>
      <c r="R144" s="71">
        <v>3.2057621912518872</v>
      </c>
      <c r="S144" s="71">
        <v>0</v>
      </c>
      <c r="T144" s="72"/>
      <c r="U144" s="71">
        <v>5902446</v>
      </c>
      <c r="V144" s="71">
        <v>801</v>
      </c>
      <c r="W144" s="71">
        <v>539</v>
      </c>
      <c r="X144" s="71">
        <v>5255</v>
      </c>
      <c r="Y144" s="71">
        <v>9689</v>
      </c>
      <c r="Z144" s="71">
        <v>10791</v>
      </c>
      <c r="AA144" s="71">
        <v>3092</v>
      </c>
      <c r="AB144" s="71">
        <v>18743</v>
      </c>
      <c r="AC144" s="71">
        <v>531425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546.96600000000001</v>
      </c>
      <c r="BK144" s="71">
        <v>0</v>
      </c>
      <c r="BL144" s="71">
        <v>0</v>
      </c>
      <c r="BM144" s="71">
        <v>0</v>
      </c>
      <c r="BN144" s="72"/>
      <c r="BO144" s="71">
        <v>0</v>
      </c>
      <c r="BP144" s="71">
        <v>0</v>
      </c>
      <c r="BQ144" s="71">
        <v>3</v>
      </c>
      <c r="BR144" s="71">
        <v>0</v>
      </c>
      <c r="BS144" s="71">
        <v>0</v>
      </c>
      <c r="BT144" s="71">
        <v>0</v>
      </c>
      <c r="BU144"/>
      <c r="BV144" s="70">
        <v>524.68799999999999</v>
      </c>
      <c r="BW144" s="70">
        <v>4.8659999999999997</v>
      </c>
      <c r="BX144" s="70">
        <v>0</v>
      </c>
      <c r="BY144" s="70">
        <v>0</v>
      </c>
      <c r="BZ144" s="70">
        <v>17.411999999999999</v>
      </c>
      <c r="CA144" s="70">
        <v>0</v>
      </c>
      <c r="CB144" s="70">
        <v>0</v>
      </c>
      <c r="CC144" s="70">
        <v>0</v>
      </c>
      <c r="CD144" s="70">
        <v>0</v>
      </c>
    </row>
    <row r="145" spans="1:82">
      <c r="A145" s="70" t="s">
        <v>1833</v>
      </c>
      <c r="B145" s="70">
        <v>487</v>
      </c>
      <c r="C145" s="70">
        <v>11</v>
      </c>
      <c r="D145" s="70">
        <v>29</v>
      </c>
      <c r="E145" s="70">
        <v>2014</v>
      </c>
      <c r="F145" s="70" t="s">
        <v>181</v>
      </c>
      <c r="G145" s="70" t="s">
        <v>1642</v>
      </c>
      <c r="H145" s="70" t="s">
        <v>1643</v>
      </c>
      <c r="I145" s="148"/>
      <c r="J145" s="71">
        <v>163.11988795456841</v>
      </c>
      <c r="K145" s="71">
        <v>1.706571893787125</v>
      </c>
      <c r="L145" s="71">
        <v>21.734351356054031</v>
      </c>
      <c r="M145" s="71">
        <v>31.722027712930469</v>
      </c>
      <c r="N145" s="71">
        <v>54.6781141453693</v>
      </c>
      <c r="O145" s="71">
        <v>18.753879943195116</v>
      </c>
      <c r="P145" s="71">
        <v>15.315053628747419</v>
      </c>
      <c r="Q145" s="71">
        <v>1.36396761769613</v>
      </c>
      <c r="R145" s="71">
        <v>3.9414333114489781</v>
      </c>
      <c r="S145" s="71">
        <v>0</v>
      </c>
      <c r="T145" s="72"/>
      <c r="U145" s="71">
        <v>6492681</v>
      </c>
      <c r="V145" s="71">
        <v>506</v>
      </c>
      <c r="W145" s="71">
        <v>474</v>
      </c>
      <c r="X145" s="71">
        <v>5069</v>
      </c>
      <c r="Y145" s="71">
        <v>9624</v>
      </c>
      <c r="Z145" s="71">
        <v>10792</v>
      </c>
      <c r="AA145" s="71">
        <v>3050</v>
      </c>
      <c r="AB145" s="71">
        <v>18378</v>
      </c>
      <c r="AC145" s="71">
        <v>655433</v>
      </c>
      <c r="AD145" s="71">
        <v>0</v>
      </c>
      <c r="AE145" s="72"/>
      <c r="AF145" s="71"/>
      <c r="AG145" s="71"/>
      <c r="AH145" s="71"/>
      <c r="AI145" s="71"/>
      <c r="AJ145" s="71"/>
      <c r="AK145" s="71"/>
      <c r="AL145" s="71"/>
      <c r="AM145" s="71"/>
      <c r="AN145" s="71"/>
      <c r="AO145" s="71"/>
      <c r="AP145" s="71"/>
      <c r="AQ145" s="72"/>
      <c r="AR145" s="71">
        <v>56</v>
      </c>
      <c r="AS145" s="71">
        <v>19</v>
      </c>
      <c r="AT145" s="71">
        <v>0</v>
      </c>
      <c r="AU145" s="71">
        <v>0</v>
      </c>
      <c r="AV145" s="71">
        <v>0</v>
      </c>
      <c r="AW145" s="71">
        <v>0</v>
      </c>
      <c r="AX145" s="71"/>
      <c r="AY145" s="72"/>
      <c r="AZ145" s="71">
        <v>235.19</v>
      </c>
      <c r="BA145" s="71">
        <v>5910.9</v>
      </c>
      <c r="BB145" s="71">
        <v>0</v>
      </c>
      <c r="BC145" s="71">
        <v>0</v>
      </c>
      <c r="BD145" s="71">
        <v>0</v>
      </c>
      <c r="BE145" s="71">
        <v>0</v>
      </c>
      <c r="BF145" s="71"/>
      <c r="BG145" s="72"/>
      <c r="BH145" s="71">
        <v>0</v>
      </c>
      <c r="BI145" s="71">
        <v>0</v>
      </c>
      <c r="BJ145" s="71">
        <v>524.851</v>
      </c>
      <c r="BK145" s="71">
        <v>0</v>
      </c>
      <c r="BL145" s="71">
        <v>0</v>
      </c>
      <c r="BM145" s="71">
        <v>0</v>
      </c>
      <c r="BN145" s="72"/>
      <c r="BO145" s="71">
        <v>0</v>
      </c>
      <c r="BP145" s="71">
        <v>0</v>
      </c>
      <c r="BQ145" s="71">
        <v>3</v>
      </c>
      <c r="BR145" s="71">
        <v>0</v>
      </c>
      <c r="BS145" s="71">
        <v>0</v>
      </c>
      <c r="BT145" s="71">
        <v>0</v>
      </c>
      <c r="BU145"/>
      <c r="BV145" s="70">
        <v>503.97500000000002</v>
      </c>
      <c r="BW145" s="70">
        <v>1.1910000000000001</v>
      </c>
      <c r="BX145" s="70">
        <v>0</v>
      </c>
      <c r="BY145" s="70">
        <v>1.7350000000000001</v>
      </c>
      <c r="BZ145" s="70">
        <v>17.95</v>
      </c>
      <c r="CA145" s="70">
        <v>0</v>
      </c>
      <c r="CB145" s="70">
        <v>0</v>
      </c>
      <c r="CC145" s="70">
        <v>0</v>
      </c>
      <c r="CD145" s="70">
        <v>0</v>
      </c>
    </row>
    <row r="146" spans="1:82">
      <c r="A146" s="70" t="s">
        <v>1834</v>
      </c>
      <c r="B146" s="70">
        <v>488</v>
      </c>
      <c r="C146" s="70">
        <v>12</v>
      </c>
      <c r="D146" s="70">
        <v>29</v>
      </c>
      <c r="E146" s="70">
        <v>2015</v>
      </c>
      <c r="F146" s="70" t="s">
        <v>182</v>
      </c>
      <c r="G146" s="70" t="s">
        <v>1642</v>
      </c>
      <c r="H146" s="70" t="s">
        <v>1643</v>
      </c>
      <c r="I146" s="148"/>
      <c r="J146" s="71">
        <v>164.11385920793239</v>
      </c>
      <c r="K146" s="71">
        <v>1.6364250432355929</v>
      </c>
      <c r="L146" s="71">
        <v>22.877672210916369</v>
      </c>
      <c r="M146" s="71">
        <v>30.693372495178149</v>
      </c>
      <c r="N146" s="71">
        <v>50.153133112784708</v>
      </c>
      <c r="O146" s="71">
        <v>18.520036417073815</v>
      </c>
      <c r="P146" s="71">
        <v>15.050762124957934</v>
      </c>
      <c r="Q146" s="71">
        <v>1.30581149561832</v>
      </c>
      <c r="R146" s="71">
        <v>4.2404924919528932</v>
      </c>
      <c r="S146" s="71">
        <v>0</v>
      </c>
      <c r="T146" s="72"/>
      <c r="U146" s="71">
        <v>6549297</v>
      </c>
      <c r="V146" s="71">
        <v>506</v>
      </c>
      <c r="W146" s="71">
        <v>474</v>
      </c>
      <c r="X146" s="71">
        <v>5069</v>
      </c>
      <c r="Y146" s="71">
        <v>9591</v>
      </c>
      <c r="Z146" s="71">
        <v>10760</v>
      </c>
      <c r="AA146" s="71">
        <v>2995</v>
      </c>
      <c r="AB146" s="71">
        <v>17973</v>
      </c>
      <c r="AC146" s="71">
        <v>724843</v>
      </c>
      <c r="AD146" s="71">
        <v>0</v>
      </c>
      <c r="AE146" s="72"/>
      <c r="AF146" s="71">
        <v>50542893.459383667</v>
      </c>
      <c r="AG146" s="71">
        <v>1090218.8759603619</v>
      </c>
      <c r="AH146" s="71">
        <v>2958125.669670173</v>
      </c>
      <c r="AI146" s="71">
        <v>32239251.421438221</v>
      </c>
      <c r="AJ146" s="71">
        <v>42478995.743571803</v>
      </c>
      <c r="AK146" s="71">
        <v>0</v>
      </c>
      <c r="AL146" s="71">
        <v>0</v>
      </c>
      <c r="AM146" s="71">
        <v>2463124.2561006178</v>
      </c>
      <c r="AN146" s="71">
        <v>0</v>
      </c>
      <c r="AO146" s="71">
        <v>0</v>
      </c>
      <c r="AP146" s="71">
        <v>131772609.42612486</v>
      </c>
      <c r="AQ146" s="72"/>
      <c r="AR146" s="71">
        <v>64</v>
      </c>
      <c r="AS146" s="71">
        <v>36</v>
      </c>
      <c r="AT146" s="71">
        <v>0</v>
      </c>
      <c r="AU146" s="71">
        <v>0</v>
      </c>
      <c r="AV146" s="71">
        <v>0</v>
      </c>
      <c r="AW146" s="71">
        <v>0</v>
      </c>
      <c r="AX146" s="71"/>
      <c r="AY146" s="72"/>
      <c r="AZ146" s="71">
        <v>276.49</v>
      </c>
      <c r="BA146" s="71">
        <v>24833.599999999999</v>
      </c>
      <c r="BB146" s="71">
        <v>0</v>
      </c>
      <c r="BC146" s="71">
        <v>0</v>
      </c>
      <c r="BD146" s="71">
        <v>0</v>
      </c>
      <c r="BE146" s="71">
        <v>0</v>
      </c>
      <c r="BF146" s="71"/>
      <c r="BG146" s="72"/>
      <c r="BH146" s="71">
        <v>0</v>
      </c>
      <c r="BI146" s="71">
        <v>0</v>
      </c>
      <c r="BJ146" s="71">
        <v>525.36</v>
      </c>
      <c r="BK146" s="71">
        <v>0</v>
      </c>
      <c r="BL146" s="71">
        <v>0</v>
      </c>
      <c r="BM146" s="71">
        <v>0</v>
      </c>
      <c r="BN146" s="72"/>
      <c r="BO146" s="71">
        <v>0</v>
      </c>
      <c r="BP146" s="71">
        <v>0</v>
      </c>
      <c r="BQ146" s="71">
        <v>2</v>
      </c>
      <c r="BR146" s="71">
        <v>0</v>
      </c>
      <c r="BS146" s="71">
        <v>0</v>
      </c>
      <c r="BT146" s="71">
        <v>0</v>
      </c>
      <c r="BU146"/>
      <c r="BV146" s="70">
        <v>505.08199999999999</v>
      </c>
      <c r="BW146" s="70">
        <v>0.68400000000000005</v>
      </c>
      <c r="BX146" s="70">
        <v>0</v>
      </c>
      <c r="BY146" s="70">
        <v>1.7190000000000001</v>
      </c>
      <c r="BZ146" s="70">
        <v>17.875</v>
      </c>
      <c r="CA146" s="70">
        <v>0</v>
      </c>
      <c r="CB146" s="70">
        <v>0</v>
      </c>
      <c r="CC146" s="70">
        <v>0</v>
      </c>
      <c r="CD146" s="70">
        <v>0</v>
      </c>
    </row>
    <row r="147" spans="1:82">
      <c r="A147" s="70" t="s">
        <v>1835</v>
      </c>
      <c r="B147" s="70">
        <v>489</v>
      </c>
      <c r="C147" s="70">
        <v>13</v>
      </c>
      <c r="D147" s="70">
        <v>29</v>
      </c>
      <c r="E147" s="70">
        <v>2016</v>
      </c>
      <c r="F147" s="70" t="s">
        <v>155</v>
      </c>
      <c r="G147" s="70" t="s">
        <v>1642</v>
      </c>
      <c r="H147" s="70" t="s">
        <v>1643</v>
      </c>
      <c r="I147" s="148"/>
      <c r="J147" s="71">
        <v>163.94903093728766</v>
      </c>
      <c r="K147" s="71">
        <v>1.5436038369811969</v>
      </c>
      <c r="L147" s="71">
        <v>24.601463035960226</v>
      </c>
      <c r="M147" s="71">
        <v>26.316007290480457</v>
      </c>
      <c r="N147" s="71">
        <v>50.975834159157429</v>
      </c>
      <c r="O147" s="71">
        <v>18.284936953823909</v>
      </c>
      <c r="P147" s="71">
        <v>15.01345077624762</v>
      </c>
      <c r="Q147" s="71">
        <v>1.249127412550348</v>
      </c>
      <c r="R147" s="71">
        <v>3.7021088499655446</v>
      </c>
      <c r="S147" s="71">
        <v>0</v>
      </c>
      <c r="T147" s="72"/>
      <c r="U147" s="71">
        <v>6227785</v>
      </c>
      <c r="V147" s="71">
        <v>506</v>
      </c>
      <c r="W147" s="71">
        <v>474</v>
      </c>
      <c r="X147" s="71">
        <v>5069</v>
      </c>
      <c r="Y147" s="71">
        <v>9586</v>
      </c>
      <c r="Z147" s="71">
        <v>10754</v>
      </c>
      <c r="AA147" s="71">
        <v>3090</v>
      </c>
      <c r="AB147" s="71">
        <v>17685</v>
      </c>
      <c r="AC147" s="71">
        <v>632283.749939517</v>
      </c>
      <c r="AD147" s="71">
        <v>0</v>
      </c>
      <c r="AE147" s="72"/>
      <c r="AF147" s="71">
        <v>51376086.791242316</v>
      </c>
      <c r="AG147" s="71">
        <v>1039201.550264131</v>
      </c>
      <c r="AH147" s="71">
        <v>2507157.2684713569</v>
      </c>
      <c r="AI147" s="71">
        <v>32181200.70119663</v>
      </c>
      <c r="AJ147" s="71">
        <v>42171980.195104852</v>
      </c>
      <c r="AK147" s="71">
        <v>0</v>
      </c>
      <c r="AL147" s="71">
        <v>0</v>
      </c>
      <c r="AM147" s="71">
        <v>2425538.0063931718</v>
      </c>
      <c r="AN147" s="71">
        <v>0</v>
      </c>
      <c r="AO147" s="71">
        <v>0</v>
      </c>
      <c r="AP147" s="71">
        <v>131701164.51267245</v>
      </c>
      <c r="AQ147" s="72"/>
      <c r="AR147" s="71">
        <v>70</v>
      </c>
      <c r="AS147" s="71">
        <v>50</v>
      </c>
      <c r="AT147" s="71">
        <v>0</v>
      </c>
      <c r="AU147" s="71">
        <v>0</v>
      </c>
      <c r="AV147" s="71">
        <v>0</v>
      </c>
      <c r="AW147" s="71">
        <v>0</v>
      </c>
      <c r="AX147" s="71"/>
      <c r="AY147" s="72"/>
      <c r="AZ147" s="71">
        <v>304.79000000000002</v>
      </c>
      <c r="BA147" s="71">
        <v>32079.200000000001</v>
      </c>
      <c r="BB147" s="71">
        <v>0</v>
      </c>
      <c r="BC147" s="71">
        <v>0</v>
      </c>
      <c r="BD147" s="71">
        <v>0</v>
      </c>
      <c r="BE147" s="71">
        <v>0</v>
      </c>
      <c r="BF147" s="71"/>
      <c r="BG147" s="72"/>
      <c r="BH147" s="71">
        <v>0</v>
      </c>
      <c r="BI147" s="71">
        <v>0</v>
      </c>
      <c r="BJ147" s="71">
        <v>538.37</v>
      </c>
      <c r="BK147" s="71">
        <v>0</v>
      </c>
      <c r="BL147" s="71">
        <v>0</v>
      </c>
      <c r="BM147" s="71">
        <v>0</v>
      </c>
      <c r="BN147" s="72"/>
      <c r="BO147" s="71">
        <v>0</v>
      </c>
      <c r="BP147" s="71">
        <v>0</v>
      </c>
      <c r="BQ147" s="71">
        <v>2</v>
      </c>
      <c r="BR147" s="71">
        <v>0</v>
      </c>
      <c r="BS147" s="71">
        <v>0</v>
      </c>
      <c r="BT147" s="71">
        <v>0</v>
      </c>
      <c r="BU147"/>
      <c r="BV147" s="70">
        <v>518.19899999999996</v>
      </c>
      <c r="BW147" s="70">
        <v>1.111</v>
      </c>
      <c r="BX147" s="70">
        <v>0</v>
      </c>
      <c r="BY147" s="70">
        <v>1.736</v>
      </c>
      <c r="BZ147" s="70">
        <v>17.324000000000002</v>
      </c>
      <c r="CA147" s="70">
        <v>0</v>
      </c>
      <c r="CB147" s="70">
        <v>0</v>
      </c>
      <c r="CC147" s="70">
        <v>0</v>
      </c>
      <c r="CD147" s="70">
        <v>0</v>
      </c>
    </row>
    <row r="148" spans="1:82">
      <c r="A148" s="70" t="s">
        <v>1836</v>
      </c>
      <c r="B148" s="70">
        <v>490</v>
      </c>
      <c r="C148" s="70">
        <v>14</v>
      </c>
      <c r="D148" s="70">
        <v>29</v>
      </c>
      <c r="E148" s="70">
        <v>2017</v>
      </c>
      <c r="F148" s="70" t="s">
        <v>156</v>
      </c>
      <c r="G148" s="70" t="s">
        <v>1642</v>
      </c>
      <c r="H148" s="70" t="s">
        <v>1643</v>
      </c>
      <c r="I148" s="148"/>
      <c r="J148" s="71">
        <v>167.23693553630366</v>
      </c>
      <c r="K148" s="71">
        <v>1.5773320006548175</v>
      </c>
      <c r="L148" s="71">
        <v>22.207988051617921</v>
      </c>
      <c r="M148" s="71">
        <v>26.386796573405221</v>
      </c>
      <c r="N148" s="71">
        <v>49.586184756640279</v>
      </c>
      <c r="O148" s="71">
        <v>17.857784232680594</v>
      </c>
      <c r="P148" s="71">
        <v>14.879722377364859</v>
      </c>
      <c r="Q148" s="71">
        <v>1.1825936945566899</v>
      </c>
      <c r="R148" s="71">
        <v>3.6186511599764528</v>
      </c>
      <c r="S148" s="71">
        <v>0</v>
      </c>
      <c r="T148" s="72"/>
      <c r="U148" s="71">
        <v>6250918</v>
      </c>
      <c r="V148" s="71">
        <v>506</v>
      </c>
      <c r="W148" s="71">
        <v>474</v>
      </c>
      <c r="X148" s="71">
        <v>5069</v>
      </c>
      <c r="Y148" s="71">
        <v>9529</v>
      </c>
      <c r="Z148" s="71">
        <v>10677</v>
      </c>
      <c r="AA148" s="71">
        <v>3082</v>
      </c>
      <c r="AB148" s="71">
        <v>17314</v>
      </c>
      <c r="AC148" s="71">
        <v>630292.99999999988</v>
      </c>
      <c r="AD148" s="71">
        <v>0</v>
      </c>
      <c r="AE148" s="72"/>
      <c r="AF148" s="71">
        <v>50671650.230927542</v>
      </c>
      <c r="AG148" s="71">
        <v>1042221.000423123</v>
      </c>
      <c r="AH148" s="71">
        <v>3062757.8686348931</v>
      </c>
      <c r="AI148" s="71">
        <v>31385017.53894886</v>
      </c>
      <c r="AJ148" s="71">
        <v>38014168.915217519</v>
      </c>
      <c r="AK148" s="71">
        <v>0</v>
      </c>
      <c r="AL148" s="71">
        <v>0</v>
      </c>
      <c r="AM148" s="71">
        <v>2378370.197985379</v>
      </c>
      <c r="AN148" s="71">
        <v>0</v>
      </c>
      <c r="AO148" s="71">
        <v>0</v>
      </c>
      <c r="AP148" s="71">
        <v>126554185.75213732</v>
      </c>
      <c r="AQ148" s="72"/>
      <c r="AR148" s="71">
        <v>75</v>
      </c>
      <c r="AS148" s="71">
        <v>84</v>
      </c>
      <c r="AT148" s="71">
        <v>1</v>
      </c>
      <c r="AU148" s="71">
        <v>0</v>
      </c>
      <c r="AV148" s="71">
        <v>0</v>
      </c>
      <c r="AW148" s="71">
        <v>0</v>
      </c>
      <c r="AX148" s="71"/>
      <c r="AY148" s="72"/>
      <c r="AZ148" s="71">
        <v>335.39</v>
      </c>
      <c r="BA148" s="71">
        <v>35457.599999999999</v>
      </c>
      <c r="BB148" s="71">
        <v>19.5</v>
      </c>
      <c r="BC148" s="71">
        <v>0</v>
      </c>
      <c r="BD148" s="71">
        <v>0</v>
      </c>
      <c r="BE148" s="71">
        <v>0</v>
      </c>
      <c r="BF148" s="71"/>
      <c r="BG148" s="72"/>
      <c r="BH148" s="71">
        <v>0</v>
      </c>
      <c r="BI148" s="71">
        <v>0</v>
      </c>
      <c r="BJ148" s="71">
        <v>554.25199999999995</v>
      </c>
      <c r="BK148" s="71">
        <v>0</v>
      </c>
      <c r="BL148" s="71">
        <v>0</v>
      </c>
      <c r="BM148" s="71">
        <v>0</v>
      </c>
      <c r="BN148" s="72"/>
      <c r="BO148" s="71">
        <v>0</v>
      </c>
      <c r="BP148" s="71">
        <v>0</v>
      </c>
      <c r="BQ148" s="71">
        <v>2</v>
      </c>
      <c r="BR148" s="71">
        <v>0</v>
      </c>
      <c r="BS148" s="71">
        <v>0</v>
      </c>
      <c r="BT148" s="71">
        <v>0</v>
      </c>
      <c r="BU148"/>
      <c r="BV148" s="70">
        <v>534.221</v>
      </c>
      <c r="BW148" s="70">
        <v>1.204</v>
      </c>
      <c r="BX148" s="70">
        <v>0</v>
      </c>
      <c r="BY148" s="70">
        <v>1.6679999999999999</v>
      </c>
      <c r="BZ148" s="70">
        <v>17.158999999999999</v>
      </c>
      <c r="CA148" s="70">
        <v>0</v>
      </c>
      <c r="CB148" s="70">
        <v>0</v>
      </c>
      <c r="CC148" s="70">
        <v>0</v>
      </c>
      <c r="CD148" s="70">
        <v>0</v>
      </c>
    </row>
    <row r="149" spans="1:82">
      <c r="A149" s="70" t="s">
        <v>1837</v>
      </c>
      <c r="B149" s="70">
        <v>491</v>
      </c>
      <c r="C149" s="70">
        <v>15</v>
      </c>
      <c r="D149" s="70">
        <v>29</v>
      </c>
      <c r="E149" s="70">
        <v>2018</v>
      </c>
      <c r="F149" s="70" t="s">
        <v>183</v>
      </c>
      <c r="G149" s="70" t="s">
        <v>1642</v>
      </c>
      <c r="H149" s="70" t="s">
        <v>1643</v>
      </c>
      <c r="I149" s="148"/>
      <c r="J149" s="71">
        <v>167.67615346026489</v>
      </c>
      <c r="K149" s="71">
        <v>1.4680688657468304</v>
      </c>
      <c r="L149" s="71">
        <v>20.37296857025045</v>
      </c>
      <c r="M149" s="71">
        <v>26.51693826953149</v>
      </c>
      <c r="N149" s="71">
        <v>45.437569024264846</v>
      </c>
      <c r="O149" s="71">
        <v>17.363086462587901</v>
      </c>
      <c r="P149" s="71">
        <v>14.745945744521038</v>
      </c>
      <c r="Q149" s="71">
        <v>1.07626993162916</v>
      </c>
      <c r="R149" s="71">
        <v>3.8729112863378585</v>
      </c>
      <c r="S149" s="71">
        <v>0</v>
      </c>
      <c r="T149" s="72"/>
      <c r="U149" s="71">
        <v>6548624</v>
      </c>
      <c r="V149" s="71">
        <v>506</v>
      </c>
      <c r="W149" s="71">
        <v>474</v>
      </c>
      <c r="X149" s="71">
        <v>5069</v>
      </c>
      <c r="Y149" s="71">
        <v>9484</v>
      </c>
      <c r="Z149" s="71">
        <v>10580</v>
      </c>
      <c r="AA149" s="71">
        <v>3085</v>
      </c>
      <c r="AB149" s="71">
        <v>16981</v>
      </c>
      <c r="AC149" s="71">
        <v>671936</v>
      </c>
      <c r="AD149" s="71">
        <v>0</v>
      </c>
      <c r="AE149" s="72"/>
      <c r="AF149" s="71">
        <v>53287945.565907583</v>
      </c>
      <c r="AG149" s="71">
        <v>942960.68332737626</v>
      </c>
      <c r="AH149" s="71">
        <v>2886649.6680439929</v>
      </c>
      <c r="AI149" s="71">
        <v>32081898.77037394</v>
      </c>
      <c r="AJ149" s="71">
        <v>35146054.099873371</v>
      </c>
      <c r="AK149" s="71">
        <v>0</v>
      </c>
      <c r="AL149" s="71">
        <v>0</v>
      </c>
      <c r="AM149" s="71">
        <v>2337453.5109945089</v>
      </c>
      <c r="AN149" s="71">
        <v>0</v>
      </c>
      <c r="AO149" s="71">
        <v>0</v>
      </c>
      <c r="AP149" s="71">
        <v>126682962.29852076</v>
      </c>
      <c r="AQ149" s="72"/>
      <c r="AR149" s="71">
        <v>81</v>
      </c>
      <c r="AS149" s="71">
        <v>123</v>
      </c>
      <c r="AT149" s="71">
        <v>1</v>
      </c>
      <c r="AU149" s="71">
        <v>0</v>
      </c>
      <c r="AV149" s="71">
        <v>0</v>
      </c>
      <c r="AW149" s="71">
        <v>0</v>
      </c>
      <c r="AX149" s="71"/>
      <c r="AY149" s="72"/>
      <c r="AZ149" s="71">
        <v>368.28999999999996</v>
      </c>
      <c r="BA149" s="71">
        <v>37251</v>
      </c>
      <c r="BB149" s="71">
        <v>20</v>
      </c>
      <c r="BC149" s="71">
        <v>0</v>
      </c>
      <c r="BD149" s="71">
        <v>0</v>
      </c>
      <c r="BE149" s="71">
        <v>0</v>
      </c>
      <c r="BF149" s="71"/>
      <c r="BG149" s="72"/>
      <c r="BH149" s="71">
        <v>0</v>
      </c>
      <c r="BI149" s="71">
        <v>0</v>
      </c>
      <c r="BJ149" s="71">
        <v>577.90599999999995</v>
      </c>
      <c r="BK149" s="71">
        <v>0</v>
      </c>
      <c r="BL149" s="71">
        <v>0</v>
      </c>
      <c r="BM149" s="71">
        <v>0</v>
      </c>
      <c r="BN149" s="72"/>
      <c r="BO149" s="71">
        <v>0</v>
      </c>
      <c r="BP149" s="71">
        <v>0</v>
      </c>
      <c r="BQ149" s="71">
        <v>3</v>
      </c>
      <c r="BR149" s="71">
        <v>0</v>
      </c>
      <c r="BS149" s="71">
        <v>0</v>
      </c>
      <c r="BT149" s="71">
        <v>0</v>
      </c>
      <c r="BU149"/>
      <c r="BV149" s="70">
        <v>556.65599999999995</v>
      </c>
      <c r="BW149" s="70">
        <v>1.1080000000000001</v>
      </c>
      <c r="BX149" s="70">
        <v>0</v>
      </c>
      <c r="BY149" s="70">
        <v>1.7450000000000001</v>
      </c>
      <c r="BZ149" s="70">
        <v>18.396999999999998</v>
      </c>
      <c r="CA149" s="70">
        <v>0</v>
      </c>
      <c r="CB149" s="70">
        <v>0</v>
      </c>
      <c r="CC149" s="70">
        <v>0</v>
      </c>
      <c r="CD149" s="70">
        <v>0</v>
      </c>
    </row>
    <row r="150" spans="1:82">
      <c r="A150" s="70" t="s">
        <v>1838</v>
      </c>
      <c r="B150" s="70">
        <v>492</v>
      </c>
      <c r="C150" s="70">
        <v>16</v>
      </c>
      <c r="D150" s="70">
        <v>29</v>
      </c>
      <c r="E150" s="70">
        <v>2019</v>
      </c>
      <c r="F150" s="70" t="s">
        <v>158</v>
      </c>
      <c r="G150" s="70" t="s">
        <v>1642</v>
      </c>
      <c r="H150" s="70" t="s">
        <v>1643</v>
      </c>
      <c r="I150" s="148"/>
      <c r="J150" s="71">
        <v>159.71705011136874</v>
      </c>
      <c r="K150" s="71">
        <v>1.3622598058453412</v>
      </c>
      <c r="L150" s="71">
        <v>20.46424642092726</v>
      </c>
      <c r="M150" s="71">
        <v>23.788101443970987</v>
      </c>
      <c r="N150" s="71">
        <v>45.615566731377562</v>
      </c>
      <c r="O150" s="71">
        <v>16.670739329112909</v>
      </c>
      <c r="P150" s="71">
        <v>14.231081313624328</v>
      </c>
      <c r="Q150" s="71">
        <v>1.0267346327726401</v>
      </c>
      <c r="R150" s="71">
        <v>3.9119527256896367</v>
      </c>
      <c r="S150" s="71">
        <v>0</v>
      </c>
      <c r="T150" s="72"/>
      <c r="U150" s="71">
        <v>6561831</v>
      </c>
      <c r="V150" s="71">
        <v>506</v>
      </c>
      <c r="W150" s="71">
        <v>474</v>
      </c>
      <c r="X150" s="71">
        <v>5069</v>
      </c>
      <c r="Y150" s="71">
        <v>9405</v>
      </c>
      <c r="Z150" s="71">
        <v>10437</v>
      </c>
      <c r="AA150" s="71">
        <v>2955</v>
      </c>
      <c r="AB150" s="71">
        <v>16638</v>
      </c>
      <c r="AC150" s="71">
        <v>689826</v>
      </c>
      <c r="AD150" s="71">
        <v>0</v>
      </c>
      <c r="AE150" s="72"/>
      <c r="AF150" s="71">
        <v>52395105.721657507</v>
      </c>
      <c r="AG150" s="71">
        <v>942681.44620506407</v>
      </c>
      <c r="AH150" s="71">
        <v>3116719.3930222229</v>
      </c>
      <c r="AI150" s="71">
        <v>31437597.50874719</v>
      </c>
      <c r="AJ150" s="71">
        <v>36764827.722610459</v>
      </c>
      <c r="AK150" s="71">
        <v>0</v>
      </c>
      <c r="AL150" s="71">
        <v>0</v>
      </c>
      <c r="AM150" s="71">
        <v>2265970.3492030585</v>
      </c>
      <c r="AN150" s="71">
        <v>0</v>
      </c>
      <c r="AO150" s="71">
        <v>0</v>
      </c>
      <c r="AP150" s="71">
        <v>126922902.14144552</v>
      </c>
      <c r="AQ150" s="72"/>
      <c r="AR150" s="71">
        <v>83</v>
      </c>
      <c r="AS150" s="71">
        <v>169</v>
      </c>
      <c r="AT150" s="71">
        <v>1</v>
      </c>
      <c r="AU150" s="71">
        <v>0</v>
      </c>
      <c r="AV150" s="71">
        <v>0</v>
      </c>
      <c r="AW150" s="71">
        <v>0</v>
      </c>
      <c r="AX150" s="71"/>
      <c r="AY150" s="72"/>
      <c r="AZ150" s="71">
        <v>375.29</v>
      </c>
      <c r="BA150" s="71">
        <v>39459.800000000003</v>
      </c>
      <c r="BB150" s="71">
        <v>19.5</v>
      </c>
      <c r="BC150" s="71">
        <v>0</v>
      </c>
      <c r="BD150" s="71">
        <v>0</v>
      </c>
      <c r="BE150" s="71">
        <v>0</v>
      </c>
      <c r="BF150" s="71"/>
      <c r="BG150" s="72"/>
      <c r="BH150" s="71">
        <v>0</v>
      </c>
      <c r="BI150" s="71">
        <v>0</v>
      </c>
      <c r="BJ150" s="71">
        <v>568.61099999999999</v>
      </c>
      <c r="BK150" s="71">
        <v>0</v>
      </c>
      <c r="BL150" s="71">
        <v>0</v>
      </c>
      <c r="BM150" s="71">
        <v>0</v>
      </c>
      <c r="BN150" s="72"/>
      <c r="BO150" s="71">
        <v>0</v>
      </c>
      <c r="BP150" s="71">
        <v>0</v>
      </c>
      <c r="BQ150" s="71">
        <v>3</v>
      </c>
      <c r="BR150" s="71">
        <v>0</v>
      </c>
      <c r="BS150" s="71">
        <v>0</v>
      </c>
      <c r="BT150" s="71">
        <v>0</v>
      </c>
      <c r="BU150"/>
      <c r="BV150" s="70">
        <v>545.37599999999998</v>
      </c>
      <c r="BW150" s="70">
        <v>6.0789999999999997</v>
      </c>
      <c r="BX150" s="70">
        <v>0</v>
      </c>
      <c r="BY150" s="70">
        <v>0</v>
      </c>
      <c r="BZ150" s="70">
        <v>17.155999999999999</v>
      </c>
      <c r="CA150" s="70">
        <v>0</v>
      </c>
      <c r="CB150" s="70">
        <v>0</v>
      </c>
      <c r="CC150" s="70">
        <v>0</v>
      </c>
      <c r="CD150" s="70">
        <v>0</v>
      </c>
    </row>
    <row r="151" spans="1:82">
      <c r="A151" s="70" t="s">
        <v>1839</v>
      </c>
      <c r="B151" s="70">
        <v>493</v>
      </c>
      <c r="C151" s="70">
        <v>17</v>
      </c>
      <c r="D151" s="70">
        <v>29</v>
      </c>
      <c r="E151" s="70">
        <v>2020</v>
      </c>
      <c r="F151" s="70" t="s">
        <v>159</v>
      </c>
      <c r="G151" s="70" t="s">
        <v>1642</v>
      </c>
      <c r="H151" s="70" t="s">
        <v>1643</v>
      </c>
      <c r="I151" s="148"/>
      <c r="J151" s="71">
        <v>114.58386710249189</v>
      </c>
      <c r="K151" s="71">
        <v>1.5364316079488747</v>
      </c>
      <c r="L151" s="71">
        <v>24.342493474932279</v>
      </c>
      <c r="M151" s="71">
        <v>21.612925611565757</v>
      </c>
      <c r="N151" s="71">
        <v>41.720333694863157</v>
      </c>
      <c r="O151" s="71">
        <v>14.488371898043537</v>
      </c>
      <c r="P151" s="71">
        <v>13.352737824596142</v>
      </c>
      <c r="Q151" s="71">
        <v>0.96436159191273396</v>
      </c>
      <c r="R151" s="71">
        <v>3.8437631697660151</v>
      </c>
      <c r="S151" s="71">
        <v>0</v>
      </c>
      <c r="T151" s="72"/>
      <c r="U151" s="71">
        <v>5336451</v>
      </c>
      <c r="V151" s="71">
        <v>528</v>
      </c>
      <c r="W151" s="71">
        <v>501</v>
      </c>
      <c r="X151" s="71">
        <v>4843</v>
      </c>
      <c r="Y151" s="71">
        <v>9385</v>
      </c>
      <c r="Z151" s="71">
        <v>10353</v>
      </c>
      <c r="AA151" s="71">
        <v>2947</v>
      </c>
      <c r="AB151" s="71">
        <v>16356</v>
      </c>
      <c r="AC151" s="71">
        <v>681382.99999999988</v>
      </c>
      <c r="AD151" s="71">
        <v>0</v>
      </c>
      <c r="AE151" s="72"/>
      <c r="AF151" s="71">
        <v>41666515.435130559</v>
      </c>
      <c r="AG151" s="71">
        <v>984392.64683181117</v>
      </c>
      <c r="AH151" s="71">
        <v>3569784.9957039286</v>
      </c>
      <c r="AI151" s="71">
        <v>27806964.27000555</v>
      </c>
      <c r="AJ151" s="71">
        <v>38539388.195914678</v>
      </c>
      <c r="AK151" s="71"/>
      <c r="AL151" s="71"/>
      <c r="AM151" s="71">
        <v>2134639.7189501207</v>
      </c>
      <c r="AN151" s="71"/>
      <c r="AO151" s="71"/>
      <c r="AP151" s="71">
        <v>114701685.26253664</v>
      </c>
      <c r="AQ151" s="72"/>
      <c r="AR151" s="71">
        <v>85</v>
      </c>
      <c r="AS151" s="71">
        <v>194</v>
      </c>
      <c r="AT151" s="71">
        <v>1</v>
      </c>
      <c r="AU151" s="71">
        <v>0</v>
      </c>
      <c r="AV151" s="71">
        <v>0</v>
      </c>
      <c r="AW151" s="71">
        <v>0</v>
      </c>
      <c r="AX151" s="71"/>
      <c r="AY151" s="72"/>
      <c r="AZ151" s="71">
        <v>383.99000000000012</v>
      </c>
      <c r="BA151" s="71">
        <v>60541.799999999988</v>
      </c>
      <c r="BB151" s="71">
        <v>19.5</v>
      </c>
      <c r="BC151" s="71">
        <v>0</v>
      </c>
      <c r="BD151" s="71">
        <v>0</v>
      </c>
      <c r="BE151" s="71">
        <v>0</v>
      </c>
      <c r="BF151" s="71"/>
      <c r="BG151" s="72"/>
      <c r="BH151" s="71">
        <v>0</v>
      </c>
      <c r="BI151" s="71">
        <v>0</v>
      </c>
      <c r="BJ151" s="71">
        <v>497.49599999999998</v>
      </c>
      <c r="BK151" s="71">
        <v>0</v>
      </c>
      <c r="BL151" s="71">
        <v>0</v>
      </c>
      <c r="BM151" s="71">
        <v>0</v>
      </c>
      <c r="BN151" s="72"/>
      <c r="BO151" s="71">
        <v>0</v>
      </c>
      <c r="BP151" s="71">
        <v>0</v>
      </c>
      <c r="BQ151" s="71">
        <v>3</v>
      </c>
      <c r="BR151" s="71">
        <v>0</v>
      </c>
      <c r="BS151" s="71">
        <v>0</v>
      </c>
      <c r="BT151" s="71">
        <v>0</v>
      </c>
      <c r="BU151"/>
      <c r="BV151" s="70">
        <v>479.334</v>
      </c>
      <c r="BW151" s="70">
        <v>3.6219999999999999</v>
      </c>
      <c r="BX151" s="70">
        <v>0</v>
      </c>
      <c r="BY151" s="70">
        <v>0</v>
      </c>
      <c r="BZ151" s="70">
        <v>14.54</v>
      </c>
      <c r="CA151" s="70">
        <v>0</v>
      </c>
      <c r="CB151" s="70">
        <v>0</v>
      </c>
      <c r="CC151" s="70">
        <v>0</v>
      </c>
      <c r="CD151" s="70">
        <v>0</v>
      </c>
    </row>
    <row r="152" spans="1:82">
      <c r="A152" s="70" t="s">
        <v>1840</v>
      </c>
      <c r="B152" s="70">
        <v>493</v>
      </c>
      <c r="C152" s="70">
        <v>18</v>
      </c>
      <c r="D152" s="70">
        <v>29</v>
      </c>
      <c r="E152" s="70">
        <v>2021</v>
      </c>
      <c r="F152" s="70" t="s">
        <v>160</v>
      </c>
      <c r="G152" s="70" t="s">
        <v>1642</v>
      </c>
      <c r="H152" s="70" t="s">
        <v>1643</v>
      </c>
      <c r="I152" s="148"/>
      <c r="J152" s="71">
        <v>126.02818253421781</v>
      </c>
      <c r="K152" s="71">
        <v>1.4800101256474885</v>
      </c>
      <c r="L152" s="71">
        <v>22.214690408621419</v>
      </c>
      <c r="M152" s="71">
        <v>21.950443729998174</v>
      </c>
      <c r="N152" s="71">
        <v>41.064223296523224</v>
      </c>
      <c r="O152" s="71">
        <v>13.882211705267476</v>
      </c>
      <c r="P152" s="71">
        <v>13.503048374130811</v>
      </c>
      <c r="Q152" s="71">
        <v>0.93722984794364295</v>
      </c>
      <c r="R152" s="71">
        <v>2.8669705954085427</v>
      </c>
      <c r="S152" s="71">
        <v>0</v>
      </c>
      <c r="T152" s="72"/>
      <c r="U152" s="71">
        <v>6027513</v>
      </c>
      <c r="V152" s="71">
        <v>528</v>
      </c>
      <c r="W152" s="71">
        <v>501</v>
      </c>
      <c r="X152" s="71">
        <v>4843</v>
      </c>
      <c r="Y152" s="71">
        <v>9350</v>
      </c>
      <c r="Z152" s="71">
        <v>10214</v>
      </c>
      <c r="AA152" s="71">
        <v>2906</v>
      </c>
      <c r="AB152" s="71">
        <v>16052</v>
      </c>
      <c r="AC152" s="71">
        <v>493039.99999999994</v>
      </c>
      <c r="AD152" s="71">
        <v>0</v>
      </c>
      <c r="AE152" s="72"/>
      <c r="AF152" s="71">
        <v>46168155.124062814</v>
      </c>
      <c r="AG152" s="71">
        <v>1001391.562676452</v>
      </c>
      <c r="AH152" s="71">
        <v>3200519.9972159257</v>
      </c>
      <c r="AI152" s="71">
        <v>30512482.648844283</v>
      </c>
      <c r="AJ152" s="71">
        <v>37401906.07158529</v>
      </c>
      <c r="AK152" s="71">
        <v>0</v>
      </c>
      <c r="AL152" s="71">
        <v>0</v>
      </c>
      <c r="AM152" s="71">
        <v>2107047.9270908525</v>
      </c>
      <c r="AN152" s="71">
        <v>0</v>
      </c>
      <c r="AO152" s="71">
        <v>0</v>
      </c>
      <c r="AP152" s="71">
        <v>120391503.33147562</v>
      </c>
      <c r="AQ152" s="72"/>
      <c r="AR152" s="71">
        <v>89</v>
      </c>
      <c r="AS152" s="71">
        <v>229</v>
      </c>
      <c r="AT152" s="71">
        <v>1</v>
      </c>
      <c r="AU152" s="71">
        <v>0</v>
      </c>
      <c r="AV152" s="71">
        <v>0</v>
      </c>
      <c r="AW152" s="71">
        <v>0</v>
      </c>
      <c r="AX152" s="71"/>
      <c r="AY152" s="72"/>
      <c r="AZ152" s="71">
        <v>423.99</v>
      </c>
      <c r="BA152" s="71">
        <v>62264.099999999991</v>
      </c>
      <c r="BB152" s="71">
        <v>19.5</v>
      </c>
      <c r="BC152" s="71">
        <v>0</v>
      </c>
      <c r="BD152" s="71">
        <v>0</v>
      </c>
      <c r="BE152" s="71">
        <v>0</v>
      </c>
      <c r="BF152" s="71"/>
      <c r="BG152" s="72"/>
      <c r="BH152" s="71">
        <v>0</v>
      </c>
      <c r="BI152" s="71">
        <v>0</v>
      </c>
      <c r="BJ152" s="71">
        <v>530.66099999999994</v>
      </c>
      <c r="BK152" s="71">
        <v>0</v>
      </c>
      <c r="BL152" s="71">
        <v>0</v>
      </c>
      <c r="BM152" s="71">
        <v>0</v>
      </c>
      <c r="BN152" s="72"/>
      <c r="BO152" s="71">
        <v>0</v>
      </c>
      <c r="BP152" s="71">
        <v>0</v>
      </c>
      <c r="BQ152" s="71">
        <v>3</v>
      </c>
      <c r="BR152" s="71">
        <v>0</v>
      </c>
      <c r="BS152" s="71">
        <v>0</v>
      </c>
      <c r="BT152" s="71">
        <v>0</v>
      </c>
      <c r="BU152"/>
      <c r="BV152" s="70">
        <v>515.21799999999996</v>
      </c>
      <c r="BW152" s="70">
        <v>0</v>
      </c>
      <c r="BX152" s="70">
        <v>0</v>
      </c>
      <c r="BY152" s="70">
        <v>0</v>
      </c>
      <c r="BZ152" s="70">
        <v>15.443</v>
      </c>
      <c r="CA152" s="70">
        <v>0</v>
      </c>
      <c r="CB152" s="70">
        <v>0</v>
      </c>
      <c r="CC152" s="70">
        <v>0</v>
      </c>
      <c r="CD152" s="70">
        <v>0</v>
      </c>
    </row>
    <row r="153" spans="1:82">
      <c r="A153" s="70" t="s">
        <v>1644</v>
      </c>
      <c r="B153" s="70">
        <v>493</v>
      </c>
      <c r="C153" s="70">
        <v>19</v>
      </c>
      <c r="D153" s="70">
        <v>29</v>
      </c>
      <c r="E153" s="70">
        <v>2022</v>
      </c>
      <c r="F153" s="70" t="s">
        <v>161</v>
      </c>
      <c r="G153" s="70" t="s">
        <v>1642</v>
      </c>
      <c r="H153" s="70" t="s">
        <v>1643</v>
      </c>
      <c r="I153" s="148"/>
      <c r="J153" s="71">
        <v>106.98114641408121</v>
      </c>
      <c r="K153" s="71">
        <v>1.4157097199172399</v>
      </c>
      <c r="L153" s="71">
        <v>19.91840299321612</v>
      </c>
      <c r="M153" s="71">
        <v>22.379628281243487</v>
      </c>
      <c r="N153" s="71">
        <v>40.259899614764393</v>
      </c>
      <c r="O153" s="71">
        <v>14.393758473094607</v>
      </c>
      <c r="P153" s="71">
        <v>13.501674003891537</v>
      </c>
      <c r="Q153" s="71">
        <v>0.92549279405387175</v>
      </c>
      <c r="R153" s="71">
        <v>2.9785046790136844</v>
      </c>
      <c r="S153" s="71">
        <v>0</v>
      </c>
      <c r="T153" s="72"/>
      <c r="U153" s="71">
        <v>6292929</v>
      </c>
      <c r="V153" s="71">
        <v>528</v>
      </c>
      <c r="W153" s="71">
        <v>501</v>
      </c>
      <c r="X153" s="71">
        <v>4843</v>
      </c>
      <c r="Y153" s="71">
        <v>9308</v>
      </c>
      <c r="Z153" s="71">
        <v>10062</v>
      </c>
      <c r="AA153" s="71">
        <v>2950</v>
      </c>
      <c r="AB153" s="71">
        <v>15721</v>
      </c>
      <c r="AC153" s="71">
        <v>518653.99999999994</v>
      </c>
      <c r="AD153" s="71">
        <v>0</v>
      </c>
      <c r="AE153" s="72"/>
      <c r="AF153" s="71">
        <v>42971427.982101776</v>
      </c>
      <c r="AG153" s="71">
        <v>1010188.3587008398</v>
      </c>
      <c r="AH153" s="71">
        <v>3552606.619866983</v>
      </c>
      <c r="AI153" s="71">
        <v>30302690.273764111</v>
      </c>
      <c r="AJ153" s="71">
        <v>37900916.476847112</v>
      </c>
      <c r="AK153" s="71">
        <v>0</v>
      </c>
      <c r="AL153" s="71">
        <v>0</v>
      </c>
      <c r="AM153" s="71">
        <v>2030010.1953742637</v>
      </c>
      <c r="AN153" s="71">
        <v>0</v>
      </c>
      <c r="AO153" s="71">
        <v>0</v>
      </c>
      <c r="AP153" s="71">
        <v>117767839.90665509</v>
      </c>
      <c r="AQ153" s="72"/>
      <c r="AR153" s="71">
        <v>116</v>
      </c>
      <c r="AS153" s="71">
        <v>237</v>
      </c>
      <c r="AT153" s="71">
        <v>1</v>
      </c>
      <c r="AU153" s="71">
        <v>0</v>
      </c>
      <c r="AV153" s="71">
        <v>0</v>
      </c>
      <c r="AW153" s="71">
        <v>0</v>
      </c>
      <c r="AX153" s="71"/>
      <c r="AY153" s="72"/>
      <c r="AZ153" s="71">
        <v>673.48999999999955</v>
      </c>
      <c r="BA153" s="71">
        <v>62640.299999999988</v>
      </c>
      <c r="BB153" s="71">
        <v>19.5</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1841</v>
      </c>
      <c r="B154" s="70">
        <v>493</v>
      </c>
      <c r="C154" s="70">
        <v>20</v>
      </c>
      <c r="D154" s="70">
        <v>29</v>
      </c>
      <c r="E154" s="70">
        <v>2023</v>
      </c>
      <c r="F154" s="70" t="s">
        <v>1539</v>
      </c>
      <c r="G154" s="70" t="s">
        <v>1642</v>
      </c>
      <c r="H154" s="70" t="s">
        <v>1643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131</v>
      </c>
      <c r="AS154" s="71">
        <v>257</v>
      </c>
      <c r="AT154" s="71">
        <v>1</v>
      </c>
      <c r="AU154" s="71">
        <v>0</v>
      </c>
      <c r="AV154" s="71">
        <v>0</v>
      </c>
      <c r="AW154" s="71">
        <v>0</v>
      </c>
      <c r="AX154" s="71"/>
      <c r="AY154" s="72"/>
      <c r="AZ154" s="71">
        <v>777.18999999999937</v>
      </c>
      <c r="BA154" s="71">
        <v>63632.299999999996</v>
      </c>
      <c r="BB154" s="71">
        <v>19.5</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1641</v>
      </c>
      <c r="B155" s="70">
        <v>493</v>
      </c>
      <c r="C155" s="70">
        <v>21</v>
      </c>
      <c r="D155" s="70">
        <v>29</v>
      </c>
      <c r="E155" s="70">
        <v>2024</v>
      </c>
      <c r="F155" s="70" t="s">
        <v>1554</v>
      </c>
      <c r="G155" s="70" t="s">
        <v>1642</v>
      </c>
      <c r="H155" s="70" t="s">
        <v>1643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1842</v>
      </c>
      <c r="B156" s="70">
        <v>222</v>
      </c>
      <c r="C156" s="70">
        <v>1</v>
      </c>
      <c r="D156" s="70">
        <v>14</v>
      </c>
      <c r="E156" s="70">
        <v>1990</v>
      </c>
      <c r="F156" s="70" t="s">
        <v>787</v>
      </c>
      <c r="G156" s="70" t="s">
        <v>1843</v>
      </c>
      <c r="H156" s="70" t="s">
        <v>1844</v>
      </c>
      <c r="I156" s="148"/>
      <c r="J156" s="71">
        <v>18.583634927148889</v>
      </c>
      <c r="K156" s="71">
        <v>1.4389356766635719</v>
      </c>
      <c r="L156" s="71">
        <v>0.56515065960227062</v>
      </c>
      <c r="M156" s="71">
        <v>5.374922561048737</v>
      </c>
      <c r="N156" s="71">
        <v>16.04891954950627</v>
      </c>
      <c r="O156" s="71">
        <v>14.463483753351881</v>
      </c>
      <c r="P156" s="71">
        <v>10.38667535539178</v>
      </c>
      <c r="Q156" s="71">
        <v>1.26325646191272</v>
      </c>
      <c r="R156" s="71">
        <v>0</v>
      </c>
      <c r="S156" s="71">
        <v>1.2313873399142889</v>
      </c>
      <c r="T156" s="72"/>
      <c r="U156" s="71">
        <v>784103</v>
      </c>
      <c r="V156" s="71">
        <v>509</v>
      </c>
      <c r="W156" s="71">
        <v>6</v>
      </c>
      <c r="X156" s="71">
        <v>1922</v>
      </c>
      <c r="Y156" s="71">
        <v>5293</v>
      </c>
      <c r="Z156" s="71">
        <v>5949</v>
      </c>
      <c r="AA156" s="71">
        <v>2522</v>
      </c>
      <c r="AB156" s="71">
        <v>20511</v>
      </c>
      <c r="AC156" s="71">
        <v>0</v>
      </c>
      <c r="AD156" s="71">
        <v>1.2313873399142889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1845</v>
      </c>
      <c r="B157" s="70">
        <v>223</v>
      </c>
      <c r="C157" s="70">
        <v>2</v>
      </c>
      <c r="D157" s="70">
        <v>14</v>
      </c>
      <c r="E157" s="70">
        <v>2005</v>
      </c>
      <c r="F157" s="70" t="s">
        <v>789</v>
      </c>
      <c r="G157" s="70" t="s">
        <v>1843</v>
      </c>
      <c r="H157" s="70" t="s">
        <v>1844</v>
      </c>
      <c r="I157" s="148"/>
      <c r="J157" s="71">
        <v>14.1167685654274</v>
      </c>
      <c r="K157" s="71">
        <v>1.015935136646881</v>
      </c>
      <c r="L157" s="71">
        <v>2.5034050992407102</v>
      </c>
      <c r="M157" s="71">
        <v>9.3167714875771708</v>
      </c>
      <c r="N157" s="71">
        <v>23.449258363198769</v>
      </c>
      <c r="O157" s="71">
        <v>21.081335326797429</v>
      </c>
      <c r="P157" s="71">
        <v>12.134165044886579</v>
      </c>
      <c r="Q157" s="71">
        <v>1.08985594908188</v>
      </c>
      <c r="R157" s="71">
        <v>0</v>
      </c>
      <c r="S157" s="71">
        <v>2.9992058573802631</v>
      </c>
      <c r="T157" s="72"/>
      <c r="U157" s="71">
        <v>623172</v>
      </c>
      <c r="V157" s="71">
        <v>461</v>
      </c>
      <c r="W157" s="71">
        <v>30</v>
      </c>
      <c r="X157" s="71">
        <v>1567</v>
      </c>
      <c r="Y157" s="71">
        <v>6332</v>
      </c>
      <c r="Z157" s="71">
        <v>10034</v>
      </c>
      <c r="AA157" s="71">
        <v>2413</v>
      </c>
      <c r="AB157" s="71">
        <v>18499</v>
      </c>
      <c r="AC157" s="71">
        <v>0</v>
      </c>
      <c r="AD157" s="71">
        <v>2.9992058573802631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1846</v>
      </c>
      <c r="B158" s="70">
        <v>224</v>
      </c>
      <c r="C158" s="70">
        <v>3</v>
      </c>
      <c r="D158" s="70">
        <v>14</v>
      </c>
      <c r="E158" s="70">
        <v>2006</v>
      </c>
      <c r="F158" s="70" t="s">
        <v>790</v>
      </c>
      <c r="G158" s="1064" t="s">
        <v>1843</v>
      </c>
      <c r="H158" s="70" t="s">
        <v>1844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1847</v>
      </c>
      <c r="B159" s="70">
        <v>225</v>
      </c>
      <c r="C159" s="70">
        <v>4</v>
      </c>
      <c r="D159" s="70">
        <v>14</v>
      </c>
      <c r="E159" s="70">
        <v>2007</v>
      </c>
      <c r="F159" s="70" t="s">
        <v>791</v>
      </c>
      <c r="G159" s="1064" t="s">
        <v>1843</v>
      </c>
      <c r="H159" s="70" t="s">
        <v>1844</v>
      </c>
      <c r="I159" s="148"/>
      <c r="J159" s="71">
        <v>12.65764999751932</v>
      </c>
      <c r="K159" s="71">
        <v>0.9919883440247963</v>
      </c>
      <c r="L159" s="71">
        <v>1.44965744873641</v>
      </c>
      <c r="M159" s="71">
        <v>9.9370050682924091</v>
      </c>
      <c r="N159" s="71">
        <v>24.39103354221286</v>
      </c>
      <c r="O159" s="71">
        <v>20.343931690837</v>
      </c>
      <c r="P159" s="71">
        <v>11.96453280453858</v>
      </c>
      <c r="Q159" s="71">
        <v>1.1236462934989599</v>
      </c>
      <c r="R159" s="71">
        <v>0</v>
      </c>
      <c r="S159" s="71">
        <v>2.607474160134303</v>
      </c>
      <c r="T159" s="72"/>
      <c r="U159" s="71">
        <v>621357</v>
      </c>
      <c r="V159" s="71">
        <v>419</v>
      </c>
      <c r="W159" s="71">
        <v>17</v>
      </c>
      <c r="X159" s="71">
        <v>2020</v>
      </c>
      <c r="Y159" s="71">
        <v>6471</v>
      </c>
      <c r="Z159" s="71">
        <v>10066</v>
      </c>
      <c r="AA159" s="71">
        <v>2343</v>
      </c>
      <c r="AB159" s="71">
        <v>18064</v>
      </c>
      <c r="AC159" s="71">
        <v>0</v>
      </c>
      <c r="AD159" s="71">
        <v>2.607474160134303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1848</v>
      </c>
      <c r="B160" s="70">
        <v>226</v>
      </c>
      <c r="C160" s="70">
        <v>5</v>
      </c>
      <c r="D160" s="70">
        <v>14</v>
      </c>
      <c r="E160" s="70">
        <v>2008</v>
      </c>
      <c r="F160" s="70" t="s">
        <v>792</v>
      </c>
      <c r="G160" s="70" t="s">
        <v>1843</v>
      </c>
      <c r="H160" s="70" t="s">
        <v>1844</v>
      </c>
      <c r="I160" s="148"/>
      <c r="J160" s="71">
        <v>12.102385938331301</v>
      </c>
      <c r="K160" s="71">
        <v>0.74443420111759961</v>
      </c>
      <c r="L160" s="71">
        <v>1.2955818874032969</v>
      </c>
      <c r="M160" s="71">
        <v>10.247284410789</v>
      </c>
      <c r="N160" s="71">
        <v>24.052072436155651</v>
      </c>
      <c r="O160" s="71">
        <v>19.759543277461631</v>
      </c>
      <c r="P160" s="71">
        <v>11.87438722146419</v>
      </c>
      <c r="Q160" s="71">
        <v>1.10081279500961</v>
      </c>
      <c r="R160" s="71">
        <v>0</v>
      </c>
      <c r="S160" s="71">
        <v>0</v>
      </c>
      <c r="T160" s="72"/>
      <c r="U160" s="71">
        <v>622772</v>
      </c>
      <c r="V160" s="71">
        <v>419</v>
      </c>
      <c r="W160" s="71">
        <v>17</v>
      </c>
      <c r="X160" s="71">
        <v>2020</v>
      </c>
      <c r="Y160" s="71">
        <v>6561</v>
      </c>
      <c r="Z160" s="71">
        <v>10120</v>
      </c>
      <c r="AA160" s="71">
        <v>2328</v>
      </c>
      <c r="AB160" s="71">
        <v>17988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1849</v>
      </c>
      <c r="B161" s="70">
        <v>227</v>
      </c>
      <c r="C161" s="70">
        <v>6</v>
      </c>
      <c r="D161" s="70">
        <v>14</v>
      </c>
      <c r="E161" s="70">
        <v>2009</v>
      </c>
      <c r="F161" s="70" t="s">
        <v>176</v>
      </c>
      <c r="G161" s="70" t="s">
        <v>1843</v>
      </c>
      <c r="H161" s="70" t="s">
        <v>1844</v>
      </c>
      <c r="I161" s="148"/>
      <c r="J161" s="71">
        <v>14.1909872419749</v>
      </c>
      <c r="K161" s="71">
        <v>0.69745078959138629</v>
      </c>
      <c r="L161" s="71">
        <v>2.1556882031044791</v>
      </c>
      <c r="M161" s="71">
        <v>9.834532473726469</v>
      </c>
      <c r="N161" s="71">
        <v>20.997562088648859</v>
      </c>
      <c r="O161" s="71">
        <v>20.15926335980086</v>
      </c>
      <c r="P161" s="71">
        <v>11.352923967095951</v>
      </c>
      <c r="Q161" s="71">
        <v>1.04258995684933</v>
      </c>
      <c r="R161" s="71">
        <v>0</v>
      </c>
      <c r="S161" s="71">
        <v>0</v>
      </c>
      <c r="T161" s="72"/>
      <c r="U161" s="71">
        <v>637277</v>
      </c>
      <c r="V161" s="71">
        <v>432</v>
      </c>
      <c r="W161" s="71">
        <v>44</v>
      </c>
      <c r="X161" s="71">
        <v>2100</v>
      </c>
      <c r="Y161" s="71">
        <v>6636</v>
      </c>
      <c r="Z161" s="71">
        <v>10191</v>
      </c>
      <c r="AA161" s="71">
        <v>2285</v>
      </c>
      <c r="AB161" s="71">
        <v>17884</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9.5399999999999991</v>
      </c>
      <c r="BM161" s="71">
        <v>0</v>
      </c>
      <c r="BN161" s="72"/>
      <c r="BO161" s="71">
        <v>0</v>
      </c>
      <c r="BP161" s="71">
        <v>0</v>
      </c>
      <c r="BQ161" s="71">
        <v>0</v>
      </c>
      <c r="BR161" s="71">
        <v>0</v>
      </c>
      <c r="BS161" s="71">
        <v>1</v>
      </c>
      <c r="BT161" s="71">
        <v>0</v>
      </c>
      <c r="BU161"/>
      <c r="BV161" s="70">
        <v>9.5399999999999991</v>
      </c>
      <c r="BW161" s="70">
        <v>0</v>
      </c>
      <c r="BX161" s="70">
        <v>0</v>
      </c>
      <c r="BY161" s="70">
        <v>0</v>
      </c>
      <c r="BZ161" s="70">
        <v>0</v>
      </c>
      <c r="CA161" s="70">
        <v>0</v>
      </c>
      <c r="CB161" s="70">
        <v>0</v>
      </c>
      <c r="CC161" s="70">
        <v>0</v>
      </c>
      <c r="CD161" s="70">
        <v>0</v>
      </c>
    </row>
    <row r="162" spans="1:82">
      <c r="A162" s="70" t="s">
        <v>1850</v>
      </c>
      <c r="B162" s="70">
        <v>228</v>
      </c>
      <c r="C162" s="70">
        <v>7</v>
      </c>
      <c r="D162" s="70">
        <v>14</v>
      </c>
      <c r="E162" s="70">
        <v>2010</v>
      </c>
      <c r="F162" s="70" t="s">
        <v>177</v>
      </c>
      <c r="G162" s="70" t="s">
        <v>1843</v>
      </c>
      <c r="H162" s="70" t="s">
        <v>1844</v>
      </c>
      <c r="I162" s="148"/>
      <c r="J162" s="71">
        <v>14.23730555575481</v>
      </c>
      <c r="K162" s="71">
        <v>0.74683899113728469</v>
      </c>
      <c r="L162" s="71">
        <v>2.070324282676804</v>
      </c>
      <c r="M162" s="71">
        <v>9.4086595473707426</v>
      </c>
      <c r="N162" s="71">
        <v>23.590186331308079</v>
      </c>
      <c r="O162" s="71">
        <v>20.152656332509519</v>
      </c>
      <c r="P162" s="71">
        <v>11.592753217688051</v>
      </c>
      <c r="Q162" s="71">
        <v>1.0813517852572601</v>
      </c>
      <c r="R162" s="71">
        <v>0</v>
      </c>
      <c r="S162" s="71">
        <v>2.729027010267282</v>
      </c>
      <c r="T162" s="72"/>
      <c r="U162" s="71">
        <v>698339</v>
      </c>
      <c r="V162" s="71">
        <v>432</v>
      </c>
      <c r="W162" s="71">
        <v>44</v>
      </c>
      <c r="X162" s="71">
        <v>2100</v>
      </c>
      <c r="Y162" s="71">
        <v>6701</v>
      </c>
      <c r="Z162" s="71">
        <v>10235</v>
      </c>
      <c r="AA162" s="71">
        <v>2275</v>
      </c>
      <c r="AB162" s="71">
        <v>17774</v>
      </c>
      <c r="AC162" s="71">
        <v>0</v>
      </c>
      <c r="AD162" s="71">
        <v>2.729027010267282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8.7089999999999996</v>
      </c>
      <c r="BM162" s="71">
        <v>0</v>
      </c>
      <c r="BN162" s="72"/>
      <c r="BO162" s="71">
        <v>0</v>
      </c>
      <c r="BP162" s="71">
        <v>0</v>
      </c>
      <c r="BQ162" s="71">
        <v>0</v>
      </c>
      <c r="BR162" s="71">
        <v>0</v>
      </c>
      <c r="BS162" s="71">
        <v>1</v>
      </c>
      <c r="BT162" s="71">
        <v>0</v>
      </c>
      <c r="BU162"/>
      <c r="BV162" s="70">
        <v>8.7089999999999996</v>
      </c>
      <c r="BW162" s="70">
        <v>0</v>
      </c>
      <c r="BX162" s="70">
        <v>0</v>
      </c>
      <c r="BY162" s="70">
        <v>0</v>
      </c>
      <c r="BZ162" s="70">
        <v>0</v>
      </c>
      <c r="CA162" s="70">
        <v>0</v>
      </c>
      <c r="CB162" s="70">
        <v>0</v>
      </c>
      <c r="CC162" s="70">
        <v>0</v>
      </c>
      <c r="CD162" s="70">
        <v>0</v>
      </c>
    </row>
    <row r="163" spans="1:82">
      <c r="A163" s="70" t="s">
        <v>1851</v>
      </c>
      <c r="B163" s="70">
        <v>229</v>
      </c>
      <c r="C163" s="70">
        <v>8</v>
      </c>
      <c r="D163" s="70">
        <v>14</v>
      </c>
      <c r="E163" s="70">
        <v>2011</v>
      </c>
      <c r="F163" s="70" t="s">
        <v>178</v>
      </c>
      <c r="G163" s="70" t="s">
        <v>1843</v>
      </c>
      <c r="H163" s="70" t="s">
        <v>1844</v>
      </c>
      <c r="I163" s="148"/>
      <c r="J163" s="71">
        <v>9.7755594208595777</v>
      </c>
      <c r="K163" s="71">
        <v>1.0724849101562239</v>
      </c>
      <c r="L163" s="71">
        <v>2.2058854187413708</v>
      </c>
      <c r="M163" s="71">
        <v>11.45451460962483</v>
      </c>
      <c r="N163" s="71">
        <v>25.474292922646939</v>
      </c>
      <c r="O163" s="71">
        <v>19.943841747747047</v>
      </c>
      <c r="P163" s="71">
        <v>11.208256777007572</v>
      </c>
      <c r="Q163" s="71">
        <v>1.2345545194097201</v>
      </c>
      <c r="R163" s="71">
        <v>0</v>
      </c>
      <c r="S163" s="71">
        <v>1.980293075102407</v>
      </c>
      <c r="T163" s="72"/>
      <c r="U163" s="71">
        <v>444748</v>
      </c>
      <c r="V163" s="71">
        <v>432</v>
      </c>
      <c r="W163" s="71">
        <v>44</v>
      </c>
      <c r="X163" s="71">
        <v>2100</v>
      </c>
      <c r="Y163" s="71">
        <v>6769</v>
      </c>
      <c r="Z163" s="71">
        <v>10349</v>
      </c>
      <c r="AA163" s="71">
        <v>2265</v>
      </c>
      <c r="AB163" s="71">
        <v>17592</v>
      </c>
      <c r="AC163" s="71">
        <v>0</v>
      </c>
      <c r="AD163" s="71">
        <v>1.980293075102407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15.632999999999999</v>
      </c>
      <c r="BM163" s="71">
        <v>0</v>
      </c>
      <c r="BN163" s="72"/>
      <c r="BO163" s="71">
        <v>0</v>
      </c>
      <c r="BP163" s="71">
        <v>0</v>
      </c>
      <c r="BQ163" s="71">
        <v>0</v>
      </c>
      <c r="BR163" s="71">
        <v>0</v>
      </c>
      <c r="BS163" s="71">
        <v>1</v>
      </c>
      <c r="BT163" s="71">
        <v>0</v>
      </c>
      <c r="BU163"/>
      <c r="BV163" s="70">
        <v>8.5960000000000001</v>
      </c>
      <c r="BW163" s="70">
        <v>0</v>
      </c>
      <c r="BX163" s="70">
        <v>0</v>
      </c>
      <c r="BY163" s="70">
        <v>0</v>
      </c>
      <c r="BZ163" s="70">
        <v>7.0369999999999999</v>
      </c>
      <c r="CA163" s="70">
        <v>0</v>
      </c>
      <c r="CB163" s="70">
        <v>0</v>
      </c>
      <c r="CC163" s="70">
        <v>0</v>
      </c>
      <c r="CD163" s="70">
        <v>0</v>
      </c>
    </row>
    <row r="164" spans="1:82">
      <c r="A164" s="70" t="s">
        <v>1852</v>
      </c>
      <c r="B164" s="70">
        <v>230</v>
      </c>
      <c r="C164" s="70">
        <v>9</v>
      </c>
      <c r="D164" s="70">
        <v>14</v>
      </c>
      <c r="E164" s="70">
        <v>2012</v>
      </c>
      <c r="F164" s="70" t="s">
        <v>179</v>
      </c>
      <c r="G164" s="70" t="s">
        <v>1843</v>
      </c>
      <c r="H164" s="70" t="s">
        <v>1844</v>
      </c>
      <c r="I164" s="148"/>
      <c r="J164" s="71">
        <v>9.2224933775992923</v>
      </c>
      <c r="K164" s="71">
        <v>1.016239206115209</v>
      </c>
      <c r="L164" s="71">
        <v>2.2102996759075491</v>
      </c>
      <c r="M164" s="71">
        <v>12.52227350872176</v>
      </c>
      <c r="N164" s="71">
        <v>28.044329198731671</v>
      </c>
      <c r="O164" s="71">
        <v>19.731453687331253</v>
      </c>
      <c r="P164" s="71">
        <v>11.043102049622547</v>
      </c>
      <c r="Q164" s="71">
        <v>1.33285530953245</v>
      </c>
      <c r="R164" s="71">
        <v>0</v>
      </c>
      <c r="S164" s="71">
        <v>2.6110889534966941</v>
      </c>
      <c r="T164" s="72"/>
      <c r="U164" s="71">
        <v>411583</v>
      </c>
      <c r="V164" s="71">
        <v>432</v>
      </c>
      <c r="W164" s="71">
        <v>44</v>
      </c>
      <c r="X164" s="71">
        <v>2100</v>
      </c>
      <c r="Y164" s="71">
        <v>6824</v>
      </c>
      <c r="Z164" s="71">
        <v>10320</v>
      </c>
      <c r="AA164" s="71">
        <v>2219</v>
      </c>
      <c r="AB164" s="71">
        <v>17481</v>
      </c>
      <c r="AC164" s="71">
        <v>0</v>
      </c>
      <c r="AD164" s="71">
        <v>2.6110889534966941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17.626000000000001</v>
      </c>
      <c r="BM164" s="71">
        <v>0</v>
      </c>
      <c r="BN164" s="72"/>
      <c r="BO164" s="71">
        <v>0</v>
      </c>
      <c r="BP164" s="71">
        <v>0</v>
      </c>
      <c r="BQ164" s="71">
        <v>0</v>
      </c>
      <c r="BR164" s="71">
        <v>0</v>
      </c>
      <c r="BS164" s="71">
        <v>1</v>
      </c>
      <c r="BT164" s="71">
        <v>0</v>
      </c>
      <c r="BU164"/>
      <c r="BV164" s="70">
        <v>10.608000000000001</v>
      </c>
      <c r="BW164" s="70">
        <v>0</v>
      </c>
      <c r="BX164" s="70">
        <v>0</v>
      </c>
      <c r="BY164" s="70">
        <v>0</v>
      </c>
      <c r="BZ164" s="70">
        <v>7.0179999999999998</v>
      </c>
      <c r="CA164" s="70">
        <v>0</v>
      </c>
      <c r="CB164" s="70">
        <v>0</v>
      </c>
      <c r="CC164" s="70">
        <v>0</v>
      </c>
      <c r="CD164" s="70">
        <v>0</v>
      </c>
    </row>
    <row r="165" spans="1:82">
      <c r="A165" s="70" t="s">
        <v>1853</v>
      </c>
      <c r="B165" s="70">
        <v>231</v>
      </c>
      <c r="C165" s="70">
        <v>10</v>
      </c>
      <c r="D165" s="70">
        <v>14</v>
      </c>
      <c r="E165" s="70">
        <v>2013</v>
      </c>
      <c r="F165" s="70" t="s">
        <v>180</v>
      </c>
      <c r="G165" s="70" t="s">
        <v>1843</v>
      </c>
      <c r="H165" s="70" t="s">
        <v>1844</v>
      </c>
      <c r="I165" s="148"/>
      <c r="J165" s="71">
        <v>9.425275288990278</v>
      </c>
      <c r="K165" s="71">
        <v>0.90607366178680304</v>
      </c>
      <c r="L165" s="71">
        <v>2.1209020531521099</v>
      </c>
      <c r="M165" s="71">
        <v>12.221708259006549</v>
      </c>
      <c r="N165" s="71">
        <v>27.844635922608379</v>
      </c>
      <c r="O165" s="71">
        <v>18.944870954679441</v>
      </c>
      <c r="P165" s="71">
        <v>10.784990703036748</v>
      </c>
      <c r="Q165" s="71">
        <v>1.3421074073953201</v>
      </c>
      <c r="R165" s="71">
        <v>0</v>
      </c>
      <c r="S165" s="71">
        <v>2.906224656814977</v>
      </c>
      <c r="T165" s="72"/>
      <c r="U165" s="71">
        <v>394161</v>
      </c>
      <c r="V165" s="71">
        <v>432</v>
      </c>
      <c r="W165" s="71">
        <v>44</v>
      </c>
      <c r="X165" s="71">
        <v>2100</v>
      </c>
      <c r="Y165" s="71">
        <v>6855</v>
      </c>
      <c r="Z165" s="71">
        <v>10351</v>
      </c>
      <c r="AA165" s="71">
        <v>2159</v>
      </c>
      <c r="AB165" s="71">
        <v>17350</v>
      </c>
      <c r="AC165" s="71">
        <v>0</v>
      </c>
      <c r="AD165" s="71">
        <v>2.906224656814977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18.931000000000001</v>
      </c>
      <c r="BM165" s="71">
        <v>0</v>
      </c>
      <c r="BN165" s="72"/>
      <c r="BO165" s="71">
        <v>0</v>
      </c>
      <c r="BP165" s="71">
        <v>0</v>
      </c>
      <c r="BQ165" s="71">
        <v>0</v>
      </c>
      <c r="BR165" s="71">
        <v>0</v>
      </c>
      <c r="BS165" s="71">
        <v>1</v>
      </c>
      <c r="BT165" s="71">
        <v>0</v>
      </c>
      <c r="BU165"/>
      <c r="BV165" s="70">
        <v>11.523999999999999</v>
      </c>
      <c r="BW165" s="70">
        <v>0</v>
      </c>
      <c r="BX165" s="70">
        <v>0</v>
      </c>
      <c r="BY165" s="70">
        <v>0</v>
      </c>
      <c r="BZ165" s="70">
        <v>7.407</v>
      </c>
      <c r="CA165" s="70">
        <v>0</v>
      </c>
      <c r="CB165" s="70">
        <v>0</v>
      </c>
      <c r="CC165" s="70">
        <v>0</v>
      </c>
      <c r="CD165" s="70">
        <v>0</v>
      </c>
    </row>
    <row r="166" spans="1:82">
      <c r="A166" s="70" t="s">
        <v>1854</v>
      </c>
      <c r="B166" s="70">
        <v>232</v>
      </c>
      <c r="C166" s="70">
        <v>11</v>
      </c>
      <c r="D166" s="70">
        <v>14</v>
      </c>
      <c r="E166" s="70">
        <v>2014</v>
      </c>
      <c r="F166" s="70" t="s">
        <v>181</v>
      </c>
      <c r="G166" s="70" t="s">
        <v>1843</v>
      </c>
      <c r="H166" s="70" t="s">
        <v>1844</v>
      </c>
      <c r="I166" s="148"/>
      <c r="J166" s="71">
        <v>9.2807224314828645</v>
      </c>
      <c r="K166" s="71">
        <v>0.72436634991212767</v>
      </c>
      <c r="L166" s="71">
        <v>1.8211112893592689</v>
      </c>
      <c r="M166" s="71">
        <v>11.48923577770856</v>
      </c>
      <c r="N166" s="71">
        <v>27.27428235367362</v>
      </c>
      <c r="O166" s="71">
        <v>18.024021754153054</v>
      </c>
      <c r="P166" s="71">
        <v>10.705473552947376</v>
      </c>
      <c r="Q166" s="71">
        <v>1.2728286344264099</v>
      </c>
      <c r="R166" s="71">
        <v>0</v>
      </c>
      <c r="S166" s="71">
        <v>2.1956968422401819</v>
      </c>
      <c r="T166" s="72"/>
      <c r="U166" s="71">
        <v>431413</v>
      </c>
      <c r="V166" s="71">
        <v>299</v>
      </c>
      <c r="W166" s="71">
        <v>32</v>
      </c>
      <c r="X166" s="71">
        <v>2038</v>
      </c>
      <c r="Y166" s="71">
        <v>6915</v>
      </c>
      <c r="Z166" s="71">
        <v>10372</v>
      </c>
      <c r="AA166" s="71">
        <v>2132</v>
      </c>
      <c r="AB166" s="71">
        <v>17150</v>
      </c>
      <c r="AC166" s="71">
        <v>0</v>
      </c>
      <c r="AD166" s="71">
        <v>2.1956968422401819</v>
      </c>
      <c r="AE166" s="72"/>
      <c r="AF166" s="71"/>
      <c r="AG166" s="71"/>
      <c r="AH166" s="71"/>
      <c r="AI166" s="71"/>
      <c r="AJ166" s="71"/>
      <c r="AK166" s="71"/>
      <c r="AL166" s="71"/>
      <c r="AM166" s="71"/>
      <c r="AN166" s="71"/>
      <c r="AO166" s="71"/>
      <c r="AP166" s="71"/>
      <c r="AQ166" s="72"/>
      <c r="AR166" s="71">
        <v>111</v>
      </c>
      <c r="AS166" s="71">
        <v>17</v>
      </c>
      <c r="AT166" s="71">
        <v>0</v>
      </c>
      <c r="AU166" s="71">
        <v>0</v>
      </c>
      <c r="AV166" s="71">
        <v>0</v>
      </c>
      <c r="AW166" s="71">
        <v>0</v>
      </c>
      <c r="AX166" s="71"/>
      <c r="AY166" s="72"/>
      <c r="AZ166" s="71">
        <v>469.9</v>
      </c>
      <c r="BA166" s="71">
        <v>4382</v>
      </c>
      <c r="BB166" s="71">
        <v>0</v>
      </c>
      <c r="BC166" s="71">
        <v>0</v>
      </c>
      <c r="BD166" s="71">
        <v>0</v>
      </c>
      <c r="BE166" s="71">
        <v>0</v>
      </c>
      <c r="BF166" s="71"/>
      <c r="BG166" s="72"/>
      <c r="BH166" s="71">
        <v>0</v>
      </c>
      <c r="BI166" s="71">
        <v>0</v>
      </c>
      <c r="BJ166" s="71">
        <v>0</v>
      </c>
      <c r="BK166" s="71">
        <v>0</v>
      </c>
      <c r="BL166" s="71">
        <v>19.977</v>
      </c>
      <c r="BM166" s="71">
        <v>0</v>
      </c>
      <c r="BN166" s="72"/>
      <c r="BO166" s="71">
        <v>0</v>
      </c>
      <c r="BP166" s="71">
        <v>0</v>
      </c>
      <c r="BQ166" s="71">
        <v>0</v>
      </c>
      <c r="BR166" s="71">
        <v>0</v>
      </c>
      <c r="BS166" s="71">
        <v>1</v>
      </c>
      <c r="BT166" s="71">
        <v>0</v>
      </c>
      <c r="BU166"/>
      <c r="BV166" s="70">
        <v>11.696</v>
      </c>
      <c r="BW166" s="70">
        <v>0</v>
      </c>
      <c r="BX166" s="70">
        <v>0</v>
      </c>
      <c r="BY166" s="70">
        <v>0.85399999999999998</v>
      </c>
      <c r="BZ166" s="70">
        <v>7.4269999999999996</v>
      </c>
      <c r="CA166" s="70">
        <v>0</v>
      </c>
      <c r="CB166" s="70">
        <v>0</v>
      </c>
      <c r="CC166" s="70">
        <v>0</v>
      </c>
      <c r="CD166" s="70">
        <v>0</v>
      </c>
    </row>
    <row r="167" spans="1:82">
      <c r="A167" s="70" t="s">
        <v>1855</v>
      </c>
      <c r="B167" s="70">
        <v>233</v>
      </c>
      <c r="C167" s="70">
        <v>12</v>
      </c>
      <c r="D167" s="70">
        <v>14</v>
      </c>
      <c r="E167" s="70">
        <v>2015</v>
      </c>
      <c r="F167" s="70" t="s">
        <v>182</v>
      </c>
      <c r="G167" s="70" t="s">
        <v>1843</v>
      </c>
      <c r="H167" s="70" t="s">
        <v>1844</v>
      </c>
      <c r="I167" s="148"/>
      <c r="J167" s="71">
        <v>10.230041862872451</v>
      </c>
      <c r="K167" s="71">
        <v>0.69308253558071764</v>
      </c>
      <c r="L167" s="71">
        <v>1.8338103835796991</v>
      </c>
      <c r="M167" s="71">
        <v>12.783948617231029</v>
      </c>
      <c r="N167" s="71">
        <v>26.059032037123671</v>
      </c>
      <c r="O167" s="71">
        <v>17.83500161279915</v>
      </c>
      <c r="P167" s="71">
        <v>10.402363138117837</v>
      </c>
      <c r="Q167" s="71">
        <v>1.2334480476888701</v>
      </c>
      <c r="R167" s="71">
        <v>0</v>
      </c>
      <c r="S167" s="71">
        <v>2.0756568152521422</v>
      </c>
      <c r="T167" s="72"/>
      <c r="U167" s="71">
        <v>531316</v>
      </c>
      <c r="V167" s="71">
        <v>299</v>
      </c>
      <c r="W167" s="71">
        <v>32</v>
      </c>
      <c r="X167" s="71">
        <v>2038</v>
      </c>
      <c r="Y167" s="71">
        <v>7005</v>
      </c>
      <c r="Z167" s="71">
        <v>10362</v>
      </c>
      <c r="AA167" s="71">
        <v>2070</v>
      </c>
      <c r="AB167" s="71">
        <v>16977</v>
      </c>
      <c r="AC167" s="71">
        <v>0</v>
      </c>
      <c r="AD167" s="71">
        <v>2.0756568152521422</v>
      </c>
      <c r="AE167" s="72"/>
      <c r="AF167" s="71">
        <v>5740886.6498922687</v>
      </c>
      <c r="AG167" s="71">
        <v>542984.39011104894</v>
      </c>
      <c r="AH167" s="71">
        <v>351002.28062472731</v>
      </c>
      <c r="AI167" s="71">
        <v>15630784.87426156</v>
      </c>
      <c r="AJ167" s="71">
        <v>38404236.245005108</v>
      </c>
      <c r="AK167" s="71">
        <v>0</v>
      </c>
      <c r="AL167" s="71">
        <v>0</v>
      </c>
      <c r="AM167" s="71">
        <v>2326626.6341634779</v>
      </c>
      <c r="AN167" s="71">
        <v>0</v>
      </c>
      <c r="AO167" s="71">
        <v>0</v>
      </c>
      <c r="AP167" s="71">
        <v>62996521.07405819</v>
      </c>
      <c r="AQ167" s="72"/>
      <c r="AR167" s="71">
        <v>132</v>
      </c>
      <c r="AS167" s="71">
        <v>24</v>
      </c>
      <c r="AT167" s="71">
        <v>0</v>
      </c>
      <c r="AU167" s="71">
        <v>0</v>
      </c>
      <c r="AV167" s="71">
        <v>0</v>
      </c>
      <c r="AW167" s="71">
        <v>0</v>
      </c>
      <c r="AX167" s="71"/>
      <c r="AY167" s="72"/>
      <c r="AZ167" s="71">
        <v>575.4</v>
      </c>
      <c r="BA167" s="71">
        <v>7249.8</v>
      </c>
      <c r="BB167" s="71">
        <v>0</v>
      </c>
      <c r="BC167" s="71">
        <v>0</v>
      </c>
      <c r="BD167" s="71">
        <v>0</v>
      </c>
      <c r="BE167" s="71">
        <v>0</v>
      </c>
      <c r="BF167" s="71"/>
      <c r="BG167" s="72"/>
      <c r="BH167" s="71">
        <v>0</v>
      </c>
      <c r="BI167" s="71">
        <v>0</v>
      </c>
      <c r="BJ167" s="71">
        <v>0</v>
      </c>
      <c r="BK167" s="71">
        <v>0</v>
      </c>
      <c r="BL167" s="71">
        <v>19.834</v>
      </c>
      <c r="BM167" s="71">
        <v>0</v>
      </c>
      <c r="BN167" s="72"/>
      <c r="BO167" s="71">
        <v>0</v>
      </c>
      <c r="BP167" s="71">
        <v>0</v>
      </c>
      <c r="BQ167" s="71">
        <v>0</v>
      </c>
      <c r="BR167" s="71">
        <v>0</v>
      </c>
      <c r="BS167" s="71">
        <v>1</v>
      </c>
      <c r="BT167" s="71">
        <v>0</v>
      </c>
      <c r="BU167"/>
      <c r="BV167" s="70">
        <v>11.273</v>
      </c>
      <c r="BW167" s="70">
        <v>0</v>
      </c>
      <c r="BX167" s="70">
        <v>0</v>
      </c>
      <c r="BY167" s="70">
        <v>0.83199999999999996</v>
      </c>
      <c r="BZ167" s="70">
        <v>7.7290000000000001</v>
      </c>
      <c r="CA167" s="70">
        <v>0</v>
      </c>
      <c r="CB167" s="70">
        <v>0</v>
      </c>
      <c r="CC167" s="70">
        <v>0</v>
      </c>
      <c r="CD167" s="70">
        <v>0</v>
      </c>
    </row>
    <row r="168" spans="1:82">
      <c r="A168" s="70" t="s">
        <v>1856</v>
      </c>
      <c r="B168" s="70">
        <v>234</v>
      </c>
      <c r="C168" s="70">
        <v>13</v>
      </c>
      <c r="D168" s="70">
        <v>14</v>
      </c>
      <c r="E168" s="70">
        <v>2016</v>
      </c>
      <c r="F168" s="70" t="s">
        <v>155</v>
      </c>
      <c r="G168" s="70" t="s">
        <v>1843</v>
      </c>
      <c r="H168" s="70" t="s">
        <v>1844</v>
      </c>
      <c r="I168" s="148"/>
      <c r="J168" s="71">
        <v>11.666644848806431</v>
      </c>
      <c r="K168" s="71">
        <v>0.64387460416967413</v>
      </c>
      <c r="L168" s="71">
        <v>1.8209036572846979</v>
      </c>
      <c r="M168" s="71">
        <v>9.3511283787346056</v>
      </c>
      <c r="N168" s="71">
        <v>23.12041775279263</v>
      </c>
      <c r="O168" s="71">
        <v>17.533408021929713</v>
      </c>
      <c r="P168" s="71">
        <v>9.8680642480773191</v>
      </c>
      <c r="Q168" s="71">
        <v>1.1843578430107002</v>
      </c>
      <c r="R168" s="71">
        <v>0</v>
      </c>
      <c r="S168" s="71">
        <v>2.2168631269995687</v>
      </c>
      <c r="T168" s="72"/>
      <c r="U168" s="71">
        <v>546017</v>
      </c>
      <c r="V168" s="71">
        <v>299</v>
      </c>
      <c r="W168" s="71">
        <v>32</v>
      </c>
      <c r="X168" s="71">
        <v>2038</v>
      </c>
      <c r="Y168" s="71">
        <v>7059</v>
      </c>
      <c r="Z168" s="71">
        <v>10312</v>
      </c>
      <c r="AA168" s="71">
        <v>2031</v>
      </c>
      <c r="AB168" s="71">
        <v>16768</v>
      </c>
      <c r="AC168" s="71">
        <v>0</v>
      </c>
      <c r="AD168" s="71">
        <v>2.2168631269995691</v>
      </c>
      <c r="AE168" s="72"/>
      <c r="AF168" s="71">
        <v>6557957.7110853596</v>
      </c>
      <c r="AG168" s="71">
        <v>484102.9250932096</v>
      </c>
      <c r="AH168" s="71">
        <v>314744.58733995102</v>
      </c>
      <c r="AI168" s="71">
        <v>14546698.22958268</v>
      </c>
      <c r="AJ168" s="71">
        <v>33219880.574169729</v>
      </c>
      <c r="AK168" s="71">
        <v>0</v>
      </c>
      <c r="AL168" s="71">
        <v>0</v>
      </c>
      <c r="AM168" s="71">
        <v>2299769.3690246381</v>
      </c>
      <c r="AN168" s="71">
        <v>0</v>
      </c>
      <c r="AO168" s="71">
        <v>0</v>
      </c>
      <c r="AP168" s="71">
        <v>57423153.396295562</v>
      </c>
      <c r="AQ168" s="72"/>
      <c r="AR168" s="71">
        <v>154</v>
      </c>
      <c r="AS168" s="71">
        <v>29</v>
      </c>
      <c r="AT168" s="71">
        <v>0</v>
      </c>
      <c r="AU168" s="71">
        <v>0</v>
      </c>
      <c r="AV168" s="71">
        <v>0</v>
      </c>
      <c r="AW168" s="71">
        <v>0</v>
      </c>
      <c r="AX168" s="71"/>
      <c r="AY168" s="72"/>
      <c r="AZ168" s="71">
        <v>688</v>
      </c>
      <c r="BA168" s="71">
        <v>10392.200000000001</v>
      </c>
      <c r="BB168" s="71">
        <v>0</v>
      </c>
      <c r="BC168" s="71">
        <v>0</v>
      </c>
      <c r="BD168" s="71">
        <v>0</v>
      </c>
      <c r="BE168" s="71">
        <v>0</v>
      </c>
      <c r="BF168" s="71"/>
      <c r="BG168" s="72"/>
      <c r="BH168" s="71">
        <v>0</v>
      </c>
      <c r="BI168" s="71">
        <v>0</v>
      </c>
      <c r="BJ168" s="71">
        <v>0</v>
      </c>
      <c r="BK168" s="71">
        <v>0</v>
      </c>
      <c r="BL168" s="71">
        <v>18.817162</v>
      </c>
      <c r="BM168" s="71">
        <v>0</v>
      </c>
      <c r="BN168" s="72"/>
      <c r="BO168" s="71">
        <v>0</v>
      </c>
      <c r="BP168" s="71">
        <v>0</v>
      </c>
      <c r="BQ168" s="71">
        <v>0</v>
      </c>
      <c r="BR168" s="71">
        <v>0</v>
      </c>
      <c r="BS168" s="71">
        <v>1</v>
      </c>
      <c r="BT168" s="71">
        <v>0</v>
      </c>
      <c r="BU168"/>
      <c r="BV168" s="70">
        <v>11.275</v>
      </c>
      <c r="BW168" s="70">
        <v>0</v>
      </c>
      <c r="BX168" s="70">
        <v>0</v>
      </c>
      <c r="BY168" s="70">
        <v>1.225201</v>
      </c>
      <c r="BZ168" s="70">
        <v>6.316961</v>
      </c>
      <c r="CA168" s="70">
        <v>0</v>
      </c>
      <c r="CB168" s="70">
        <v>0</v>
      </c>
      <c r="CC168" s="70">
        <v>0</v>
      </c>
      <c r="CD168" s="70">
        <v>0</v>
      </c>
    </row>
    <row r="169" spans="1:82">
      <c r="A169" s="70" t="s">
        <v>1857</v>
      </c>
      <c r="B169" s="70">
        <v>235</v>
      </c>
      <c r="C169" s="70">
        <v>14</v>
      </c>
      <c r="D169" s="70">
        <v>14</v>
      </c>
      <c r="E169" s="70">
        <v>2017</v>
      </c>
      <c r="F169" s="70" t="s">
        <v>156</v>
      </c>
      <c r="G169" s="70" t="s">
        <v>1843</v>
      </c>
      <c r="H169" s="70" t="s">
        <v>1844</v>
      </c>
      <c r="I169" s="148"/>
      <c r="J169" s="71">
        <v>11.058614390586545</v>
      </c>
      <c r="K169" s="71">
        <v>0.64106944570532864</v>
      </c>
      <c r="L169" s="71">
        <v>1.813243240789969</v>
      </c>
      <c r="M169" s="71">
        <v>8.5045392456012134</v>
      </c>
      <c r="N169" s="71">
        <v>24.88394800599384</v>
      </c>
      <c r="O169" s="71">
        <v>17.126881197213571</v>
      </c>
      <c r="P169" s="71">
        <v>9.7717579791649811</v>
      </c>
      <c r="Q169" s="71">
        <v>1.1297956741170301</v>
      </c>
      <c r="R169" s="71">
        <v>0</v>
      </c>
      <c r="S169" s="71">
        <v>2.3928537339265818</v>
      </c>
      <c r="T169" s="72"/>
      <c r="U169" s="71">
        <v>610636</v>
      </c>
      <c r="V169" s="71">
        <v>299</v>
      </c>
      <c r="W169" s="71">
        <v>32</v>
      </c>
      <c r="X169" s="71">
        <v>2038</v>
      </c>
      <c r="Y169" s="71">
        <v>7050</v>
      </c>
      <c r="Z169" s="71">
        <v>10240</v>
      </c>
      <c r="AA169" s="71">
        <v>2024</v>
      </c>
      <c r="AB169" s="71">
        <v>16541</v>
      </c>
      <c r="AC169" s="71">
        <v>0</v>
      </c>
      <c r="AD169" s="71">
        <v>2.3928537339265818</v>
      </c>
      <c r="AE169" s="72"/>
      <c r="AF169" s="71">
        <v>6841610.1201098897</v>
      </c>
      <c r="AG169" s="71">
        <v>487826.0485633107</v>
      </c>
      <c r="AH169" s="71">
        <v>376736.98358865827</v>
      </c>
      <c r="AI169" s="71">
        <v>13765379.87951697</v>
      </c>
      <c r="AJ169" s="71">
        <v>36619437.37801864</v>
      </c>
      <c r="AK169" s="71">
        <v>0</v>
      </c>
      <c r="AL169" s="71">
        <v>0</v>
      </c>
      <c r="AM169" s="71">
        <v>2272185.598063773</v>
      </c>
      <c r="AN169" s="71">
        <v>0</v>
      </c>
      <c r="AO169" s="71">
        <v>0</v>
      </c>
      <c r="AP169" s="71">
        <v>60363176.007861242</v>
      </c>
      <c r="AQ169" s="72"/>
      <c r="AR169" s="71">
        <v>176</v>
      </c>
      <c r="AS169" s="71">
        <v>35</v>
      </c>
      <c r="AT169" s="71">
        <v>0</v>
      </c>
      <c r="AU169" s="71">
        <v>0</v>
      </c>
      <c r="AV169" s="71">
        <v>0</v>
      </c>
      <c r="AW169" s="71">
        <v>0</v>
      </c>
      <c r="AX169" s="71"/>
      <c r="AY169" s="72"/>
      <c r="AZ169" s="71">
        <v>810.90000000000009</v>
      </c>
      <c r="BA169" s="71">
        <v>10569</v>
      </c>
      <c r="BB169" s="71">
        <v>0</v>
      </c>
      <c r="BC169" s="71">
        <v>0</v>
      </c>
      <c r="BD169" s="71">
        <v>0</v>
      </c>
      <c r="BE169" s="71">
        <v>0</v>
      </c>
      <c r="BF169" s="71"/>
      <c r="BG169" s="72"/>
      <c r="BH169" s="71">
        <v>0</v>
      </c>
      <c r="BI169" s="71">
        <v>0</v>
      </c>
      <c r="BJ169" s="71">
        <v>0</v>
      </c>
      <c r="BK169" s="71">
        <v>0</v>
      </c>
      <c r="BL169" s="71">
        <v>20.445</v>
      </c>
      <c r="BM169" s="71">
        <v>0</v>
      </c>
      <c r="BN169" s="72"/>
      <c r="BO169" s="71">
        <v>0</v>
      </c>
      <c r="BP169" s="71">
        <v>0</v>
      </c>
      <c r="BQ169" s="71">
        <v>0</v>
      </c>
      <c r="BR169" s="71">
        <v>0</v>
      </c>
      <c r="BS169" s="71">
        <v>1</v>
      </c>
      <c r="BT169" s="71">
        <v>0</v>
      </c>
      <c r="BU169"/>
      <c r="BV169" s="70">
        <v>11.268000000000001</v>
      </c>
      <c r="BW169" s="70">
        <v>0</v>
      </c>
      <c r="BX169" s="70">
        <v>0</v>
      </c>
      <c r="BY169" s="70">
        <v>1.206</v>
      </c>
      <c r="BZ169" s="70">
        <v>7.9710000000000001</v>
      </c>
      <c r="CA169" s="70">
        <v>0</v>
      </c>
      <c r="CB169" s="70">
        <v>0</v>
      </c>
      <c r="CC169" s="70">
        <v>0</v>
      </c>
      <c r="CD169" s="70">
        <v>0</v>
      </c>
    </row>
    <row r="170" spans="1:82">
      <c r="A170" s="70" t="s">
        <v>1858</v>
      </c>
      <c r="B170" s="70">
        <v>236</v>
      </c>
      <c r="C170" s="70">
        <v>15</v>
      </c>
      <c r="D170" s="70">
        <v>14</v>
      </c>
      <c r="E170" s="70">
        <v>2018</v>
      </c>
      <c r="F170" s="70" t="s">
        <v>183</v>
      </c>
      <c r="G170" s="70" t="s">
        <v>1843</v>
      </c>
      <c r="H170" s="70" t="s">
        <v>1844</v>
      </c>
      <c r="I170" s="148"/>
      <c r="J170" s="71">
        <v>10.960318254743498</v>
      </c>
      <c r="K170" s="71">
        <v>0.60489655733415071</v>
      </c>
      <c r="L170" s="71">
        <v>1.7007723968321398</v>
      </c>
      <c r="M170" s="71">
        <v>9.0256751642532134</v>
      </c>
      <c r="N170" s="71">
        <v>23.720120957924411</v>
      </c>
      <c r="O170" s="71">
        <v>16.739459538600812</v>
      </c>
      <c r="P170" s="71">
        <v>9.6027893033201828</v>
      </c>
      <c r="Q170" s="71">
        <v>1.03494562826527</v>
      </c>
      <c r="R170" s="71">
        <v>0</v>
      </c>
      <c r="S170" s="71">
        <v>2.3045283990576029</v>
      </c>
      <c r="T170" s="72"/>
      <c r="U170" s="71">
        <v>603073</v>
      </c>
      <c r="V170" s="71">
        <v>299</v>
      </c>
      <c r="W170" s="71">
        <v>32</v>
      </c>
      <c r="X170" s="71">
        <v>2038</v>
      </c>
      <c r="Y170" s="71">
        <v>7076</v>
      </c>
      <c r="Z170" s="71">
        <v>10200</v>
      </c>
      <c r="AA170" s="71">
        <v>2009</v>
      </c>
      <c r="AB170" s="71">
        <v>16329</v>
      </c>
      <c r="AC170" s="71">
        <v>0</v>
      </c>
      <c r="AD170" s="71">
        <v>2.3045283990576029</v>
      </c>
      <c r="AE170" s="72"/>
      <c r="AF170" s="71">
        <v>6669828.2180536361</v>
      </c>
      <c r="AG170" s="71">
        <v>433192.11795400392</v>
      </c>
      <c r="AH170" s="71">
        <v>361922.6636829421</v>
      </c>
      <c r="AI170" s="71">
        <v>14264527.860738249</v>
      </c>
      <c r="AJ170" s="71">
        <v>34960122.628424607</v>
      </c>
      <c r="AK170" s="71">
        <v>0</v>
      </c>
      <c r="AL170" s="71">
        <v>0</v>
      </c>
      <c r="AM170" s="71">
        <v>2247704.9868105152</v>
      </c>
      <c r="AN170" s="71">
        <v>0</v>
      </c>
      <c r="AO170" s="71">
        <v>0</v>
      </c>
      <c r="AP170" s="71">
        <v>58937298.475663953</v>
      </c>
      <c r="AQ170" s="72"/>
      <c r="AR170" s="71">
        <v>213</v>
      </c>
      <c r="AS170" s="71">
        <v>45</v>
      </c>
      <c r="AT170" s="71">
        <v>0</v>
      </c>
      <c r="AU170" s="71">
        <v>0</v>
      </c>
      <c r="AV170" s="71">
        <v>0</v>
      </c>
      <c r="AW170" s="71">
        <v>0</v>
      </c>
      <c r="AX170" s="71"/>
      <c r="AY170" s="72"/>
      <c r="AZ170" s="71">
        <v>1004.2</v>
      </c>
      <c r="BA170" s="71">
        <v>11237</v>
      </c>
      <c r="BB170" s="71">
        <v>0</v>
      </c>
      <c r="BC170" s="71">
        <v>0</v>
      </c>
      <c r="BD170" s="71">
        <v>0</v>
      </c>
      <c r="BE170" s="71">
        <v>0</v>
      </c>
      <c r="BF170" s="71"/>
      <c r="BG170" s="72"/>
      <c r="BH170" s="71">
        <v>0</v>
      </c>
      <c r="BI170" s="71">
        <v>0</v>
      </c>
      <c r="BJ170" s="71">
        <v>0</v>
      </c>
      <c r="BK170" s="71">
        <v>0</v>
      </c>
      <c r="BL170" s="71">
        <v>19.091999999999999</v>
      </c>
      <c r="BM170" s="71">
        <v>0</v>
      </c>
      <c r="BN170" s="72"/>
      <c r="BO170" s="71">
        <v>0</v>
      </c>
      <c r="BP170" s="71">
        <v>0</v>
      </c>
      <c r="BQ170" s="71">
        <v>0</v>
      </c>
      <c r="BR170" s="71">
        <v>0</v>
      </c>
      <c r="BS170" s="71">
        <v>1</v>
      </c>
      <c r="BT170" s="71">
        <v>0</v>
      </c>
      <c r="BU170"/>
      <c r="BV170" s="70">
        <v>12.298</v>
      </c>
      <c r="BW170" s="70">
        <v>0</v>
      </c>
      <c r="BX170" s="70">
        <v>0</v>
      </c>
      <c r="BY170" s="70">
        <v>0</v>
      </c>
      <c r="BZ170" s="70">
        <v>6.7939999999999996</v>
      </c>
      <c r="CA170" s="70">
        <v>0</v>
      </c>
      <c r="CB170" s="70">
        <v>0</v>
      </c>
      <c r="CC170" s="70">
        <v>0</v>
      </c>
      <c r="CD170" s="70">
        <v>0</v>
      </c>
    </row>
    <row r="171" spans="1:82">
      <c r="A171" s="70" t="s">
        <v>1859</v>
      </c>
      <c r="B171" s="70">
        <v>237</v>
      </c>
      <c r="C171" s="70">
        <v>16</v>
      </c>
      <c r="D171" s="70">
        <v>14</v>
      </c>
      <c r="E171" s="70">
        <v>2019</v>
      </c>
      <c r="F171" s="70" t="s">
        <v>158</v>
      </c>
      <c r="G171" s="70" t="s">
        <v>1843</v>
      </c>
      <c r="H171" s="70" t="s">
        <v>1844</v>
      </c>
      <c r="I171" s="148"/>
      <c r="J171" s="71">
        <v>9.5866000315272046</v>
      </c>
      <c r="K171" s="71">
        <v>0.55238237679347624</v>
      </c>
      <c r="L171" s="71">
        <v>1.7154057592829648</v>
      </c>
      <c r="M171" s="71">
        <v>8.8225763753629014</v>
      </c>
      <c r="N171" s="71">
        <v>22.652537499177363</v>
      </c>
      <c r="O171" s="71">
        <v>16.09572101365055</v>
      </c>
      <c r="P171" s="71">
        <v>9.4970194079415151</v>
      </c>
      <c r="Q171" s="71">
        <v>0.99125125653486101</v>
      </c>
      <c r="R171" s="71">
        <v>0</v>
      </c>
      <c r="S171" s="71">
        <v>2.3511420510518595</v>
      </c>
      <c r="T171" s="72"/>
      <c r="U171" s="71">
        <v>529084</v>
      </c>
      <c r="V171" s="71">
        <v>299</v>
      </c>
      <c r="W171" s="71">
        <v>32</v>
      </c>
      <c r="X171" s="71">
        <v>2038</v>
      </c>
      <c r="Y171" s="71">
        <v>7087</v>
      </c>
      <c r="Z171" s="71">
        <v>10077</v>
      </c>
      <c r="AA171" s="71">
        <v>1972</v>
      </c>
      <c r="AB171" s="71">
        <v>16063</v>
      </c>
      <c r="AC171" s="71">
        <v>0</v>
      </c>
      <c r="AD171" s="71">
        <v>2.351142051051859</v>
      </c>
      <c r="AE171" s="72"/>
      <c r="AF171" s="71">
        <v>5796405.7652825816</v>
      </c>
      <c r="AG171" s="71">
        <v>418287.94769932271</v>
      </c>
      <c r="AH171" s="71">
        <v>383095.65238557651</v>
      </c>
      <c r="AI171" s="71">
        <v>14513967.189798711</v>
      </c>
      <c r="AJ171" s="71">
        <v>33594166.348403677</v>
      </c>
      <c r="AK171" s="71">
        <v>0</v>
      </c>
      <c r="AL171" s="71">
        <v>0</v>
      </c>
      <c r="AM171" s="71">
        <v>2187659.6778007415</v>
      </c>
      <c r="AN171" s="71">
        <v>0</v>
      </c>
      <c r="AO171" s="71">
        <v>0</v>
      </c>
      <c r="AP171" s="71">
        <v>56893582.581370614</v>
      </c>
      <c r="AQ171" s="72"/>
      <c r="AR171" s="71">
        <v>235</v>
      </c>
      <c r="AS171" s="71">
        <v>53</v>
      </c>
      <c r="AT171" s="71">
        <v>0</v>
      </c>
      <c r="AU171" s="71">
        <v>0</v>
      </c>
      <c r="AV171" s="71">
        <v>0</v>
      </c>
      <c r="AW171" s="71">
        <v>0</v>
      </c>
      <c r="AX171" s="71"/>
      <c r="AY171" s="72"/>
      <c r="AZ171" s="71">
        <v>1114.7</v>
      </c>
      <c r="BA171" s="71">
        <v>11555</v>
      </c>
      <c r="BB171" s="71">
        <v>0</v>
      </c>
      <c r="BC171" s="71">
        <v>0</v>
      </c>
      <c r="BD171" s="71">
        <v>0</v>
      </c>
      <c r="BE171" s="71">
        <v>0</v>
      </c>
      <c r="BF171" s="71"/>
      <c r="BG171" s="72"/>
      <c r="BH171" s="71">
        <v>0</v>
      </c>
      <c r="BI171" s="71">
        <v>0</v>
      </c>
      <c r="BJ171" s="71">
        <v>0</v>
      </c>
      <c r="BK171" s="71">
        <v>0</v>
      </c>
      <c r="BL171" s="71">
        <v>19.260999999999999</v>
      </c>
      <c r="BM171" s="71">
        <v>0</v>
      </c>
      <c r="BN171" s="72"/>
      <c r="BO171" s="71">
        <v>0</v>
      </c>
      <c r="BP171" s="71">
        <v>0</v>
      </c>
      <c r="BQ171" s="71">
        <v>0</v>
      </c>
      <c r="BR171" s="71">
        <v>0</v>
      </c>
      <c r="BS171" s="71">
        <v>1</v>
      </c>
      <c r="BT171" s="71">
        <v>0</v>
      </c>
      <c r="BU171"/>
      <c r="BV171" s="70">
        <v>11.507</v>
      </c>
      <c r="BW171" s="70">
        <v>0</v>
      </c>
      <c r="BX171" s="70">
        <v>0</v>
      </c>
      <c r="BY171" s="70">
        <v>0</v>
      </c>
      <c r="BZ171" s="70">
        <v>7.7539999999999996</v>
      </c>
      <c r="CA171" s="70">
        <v>0</v>
      </c>
      <c r="CB171" s="70">
        <v>0</v>
      </c>
      <c r="CC171" s="70">
        <v>0</v>
      </c>
      <c r="CD171" s="70">
        <v>0</v>
      </c>
    </row>
    <row r="172" spans="1:82">
      <c r="A172" s="70" t="s">
        <v>1860</v>
      </c>
      <c r="B172" s="70">
        <v>238</v>
      </c>
      <c r="C172" s="70">
        <v>17</v>
      </c>
      <c r="D172" s="70">
        <v>14</v>
      </c>
      <c r="E172" s="70">
        <v>2020</v>
      </c>
      <c r="F172" s="70" t="s">
        <v>159</v>
      </c>
      <c r="G172" s="70" t="s">
        <v>1843</v>
      </c>
      <c r="H172" s="70" t="s">
        <v>1844</v>
      </c>
      <c r="I172" s="148"/>
      <c r="J172" s="71">
        <v>6.0670766429116698</v>
      </c>
      <c r="K172" s="71">
        <v>0.49713014671796352</v>
      </c>
      <c r="L172" s="71">
        <v>1.9775714382359713</v>
      </c>
      <c r="M172" s="71">
        <v>8.0068060562427252</v>
      </c>
      <c r="N172" s="71">
        <v>21.675192945349554</v>
      </c>
      <c r="O172" s="71">
        <v>14.06994021664539</v>
      </c>
      <c r="P172" s="71">
        <v>8.9350522531739376</v>
      </c>
      <c r="Q172" s="71">
        <v>0.93523499455366699</v>
      </c>
      <c r="R172" s="71">
        <v>0</v>
      </c>
      <c r="S172" s="71">
        <v>2.1644671589237969</v>
      </c>
      <c r="T172" s="72"/>
      <c r="U172" s="71">
        <v>405706</v>
      </c>
      <c r="V172" s="71">
        <v>229</v>
      </c>
      <c r="W172" s="71">
        <v>40</v>
      </c>
      <c r="X172" s="71">
        <v>2057</v>
      </c>
      <c r="Y172" s="71">
        <v>7107</v>
      </c>
      <c r="Z172" s="71">
        <v>10054</v>
      </c>
      <c r="AA172" s="71">
        <v>1972</v>
      </c>
      <c r="AB172" s="71">
        <v>15862</v>
      </c>
      <c r="AC172" s="71">
        <v>0</v>
      </c>
      <c r="AD172" s="71">
        <v>2.1644671589237969</v>
      </c>
      <c r="AE172" s="72"/>
      <c r="AF172" s="71">
        <v>4357054.739897117</v>
      </c>
      <c r="AG172" s="71">
        <v>355106.74983893445</v>
      </c>
      <c r="AH172" s="71">
        <v>358029.22503875673</v>
      </c>
      <c r="AI172" s="71">
        <v>13380544.208726414</v>
      </c>
      <c r="AJ172" s="71">
        <v>33636299.655847758</v>
      </c>
      <c r="AK172" s="71"/>
      <c r="AL172" s="71"/>
      <c r="AM172" s="71">
        <v>2070167.2304956475</v>
      </c>
      <c r="AN172" s="71"/>
      <c r="AO172" s="71"/>
      <c r="AP172" s="71">
        <v>54157201.809844628</v>
      </c>
      <c r="AQ172" s="72"/>
      <c r="AR172" s="71">
        <v>253</v>
      </c>
      <c r="AS172" s="71">
        <v>61</v>
      </c>
      <c r="AT172" s="71">
        <v>0</v>
      </c>
      <c r="AU172" s="71">
        <v>0</v>
      </c>
      <c r="AV172" s="71">
        <v>0</v>
      </c>
      <c r="AW172" s="71">
        <v>0</v>
      </c>
      <c r="AX172" s="71"/>
      <c r="AY172" s="72"/>
      <c r="AZ172" s="71">
        <v>1200.899999999999</v>
      </c>
      <c r="BA172" s="71">
        <v>11951</v>
      </c>
      <c r="BB172" s="71">
        <v>0</v>
      </c>
      <c r="BC172" s="71">
        <v>0</v>
      </c>
      <c r="BD172" s="71">
        <v>0</v>
      </c>
      <c r="BE172" s="71">
        <v>0</v>
      </c>
      <c r="BF172" s="71"/>
      <c r="BG172" s="72"/>
      <c r="BH172" s="71">
        <v>0</v>
      </c>
      <c r="BI172" s="71">
        <v>0</v>
      </c>
      <c r="BJ172" s="71">
        <v>0</v>
      </c>
      <c r="BK172" s="71">
        <v>0</v>
      </c>
      <c r="BL172" s="71">
        <v>10.516999999999999</v>
      </c>
      <c r="BM172" s="71">
        <v>0</v>
      </c>
      <c r="BN172" s="72"/>
      <c r="BO172" s="71">
        <v>0</v>
      </c>
      <c r="BP172" s="71">
        <v>0</v>
      </c>
      <c r="BQ172" s="71">
        <v>0</v>
      </c>
      <c r="BR172" s="71">
        <v>0</v>
      </c>
      <c r="BS172" s="71">
        <v>1</v>
      </c>
      <c r="BT172" s="71">
        <v>0</v>
      </c>
      <c r="BU172"/>
      <c r="BV172" s="70">
        <v>10.516999999999999</v>
      </c>
      <c r="BW172" s="70">
        <v>0</v>
      </c>
      <c r="BX172" s="70">
        <v>0</v>
      </c>
      <c r="BY172" s="70">
        <v>0</v>
      </c>
      <c r="BZ172" s="70">
        <v>0</v>
      </c>
      <c r="CA172" s="70">
        <v>0</v>
      </c>
      <c r="CB172" s="70">
        <v>0</v>
      </c>
      <c r="CC172" s="70">
        <v>0</v>
      </c>
      <c r="CD172" s="70">
        <v>0</v>
      </c>
    </row>
    <row r="173" spans="1:82">
      <c r="A173" s="70" t="s">
        <v>1861</v>
      </c>
      <c r="B173" s="70">
        <v>238</v>
      </c>
      <c r="C173" s="70">
        <v>18</v>
      </c>
      <c r="D173" s="70">
        <v>14</v>
      </c>
      <c r="E173" s="70">
        <v>2021</v>
      </c>
      <c r="F173" s="70" t="s">
        <v>160</v>
      </c>
      <c r="G173" s="70" t="s">
        <v>1843</v>
      </c>
      <c r="H173" s="70" t="s">
        <v>1844</v>
      </c>
      <c r="I173" s="148"/>
      <c r="J173" s="71">
        <v>7.9567231509097125</v>
      </c>
      <c r="K173" s="71">
        <v>0.52940355074990486</v>
      </c>
      <c r="L173" s="71">
        <v>1.6382771326758239</v>
      </c>
      <c r="M173" s="71">
        <v>8.5162554389210108</v>
      </c>
      <c r="N173" s="71">
        <v>22.549763641268072</v>
      </c>
      <c r="O173" s="71">
        <v>13.479907547762171</v>
      </c>
      <c r="P173" s="71">
        <v>9.0748291378793802</v>
      </c>
      <c r="Q173" s="71">
        <v>0.90826984267451505</v>
      </c>
      <c r="R173" s="71">
        <v>0</v>
      </c>
      <c r="S173" s="71">
        <v>2.9014255259627122</v>
      </c>
      <c r="T173" s="72"/>
      <c r="U173" s="71">
        <v>481407</v>
      </c>
      <c r="V173" s="71">
        <v>229</v>
      </c>
      <c r="W173" s="71">
        <v>40</v>
      </c>
      <c r="X173" s="71">
        <v>2057</v>
      </c>
      <c r="Y173" s="71">
        <v>7008</v>
      </c>
      <c r="Z173" s="71">
        <v>9918</v>
      </c>
      <c r="AA173" s="71">
        <v>1953</v>
      </c>
      <c r="AB173" s="71">
        <v>15556</v>
      </c>
      <c r="AC173" s="71">
        <v>0</v>
      </c>
      <c r="AD173" s="71">
        <v>2.9014255259627122</v>
      </c>
      <c r="AE173" s="72"/>
      <c r="AF173" s="71">
        <v>4869761.1450623628</v>
      </c>
      <c r="AG173" s="71">
        <v>376329.01092629478</v>
      </c>
      <c r="AH173" s="71">
        <v>285664.01822050172</v>
      </c>
      <c r="AI173" s="71">
        <v>14063811.286230233</v>
      </c>
      <c r="AJ173" s="71">
        <v>33166053.495638411</v>
      </c>
      <c r="AK173" s="71">
        <v>0</v>
      </c>
      <c r="AL173" s="71">
        <v>0</v>
      </c>
      <c r="AM173" s="71">
        <v>2041941.0387381825</v>
      </c>
      <c r="AN173" s="71">
        <v>0</v>
      </c>
      <c r="AO173" s="71">
        <v>0</v>
      </c>
      <c r="AP173" s="71">
        <v>54803559.994815983</v>
      </c>
      <c r="AQ173" s="72"/>
      <c r="AR173" s="71">
        <v>269</v>
      </c>
      <c r="AS173" s="71">
        <v>66</v>
      </c>
      <c r="AT173" s="71">
        <v>0</v>
      </c>
      <c r="AU173" s="71">
        <v>0</v>
      </c>
      <c r="AV173" s="71">
        <v>0</v>
      </c>
      <c r="AW173" s="71">
        <v>0</v>
      </c>
      <c r="AX173" s="71"/>
      <c r="AY173" s="72"/>
      <c r="AZ173" s="71">
        <v>1284.899999999999</v>
      </c>
      <c r="BA173" s="71">
        <v>12399</v>
      </c>
      <c r="BB173" s="71">
        <v>0</v>
      </c>
      <c r="BC173" s="71">
        <v>0</v>
      </c>
      <c r="BD173" s="71">
        <v>0</v>
      </c>
      <c r="BE173" s="71">
        <v>0</v>
      </c>
      <c r="BF173" s="71"/>
      <c r="BG173" s="72"/>
      <c r="BH173" s="71">
        <v>0</v>
      </c>
      <c r="BI173" s="71">
        <v>0</v>
      </c>
      <c r="BJ173" s="71">
        <v>0</v>
      </c>
      <c r="BK173" s="71">
        <v>0</v>
      </c>
      <c r="BL173" s="71">
        <v>18.710999999999999</v>
      </c>
      <c r="BM173" s="71">
        <v>0</v>
      </c>
      <c r="BN173" s="72"/>
      <c r="BO173" s="71">
        <v>0</v>
      </c>
      <c r="BP173" s="71">
        <v>0</v>
      </c>
      <c r="BQ173" s="71">
        <v>0</v>
      </c>
      <c r="BR173" s="71">
        <v>0</v>
      </c>
      <c r="BS173" s="71">
        <v>1</v>
      </c>
      <c r="BT173" s="71">
        <v>0</v>
      </c>
      <c r="BU173"/>
      <c r="BV173" s="70">
        <v>10.653</v>
      </c>
      <c r="BW173" s="70">
        <v>0</v>
      </c>
      <c r="BX173" s="70">
        <v>0</v>
      </c>
      <c r="BY173" s="70">
        <v>0</v>
      </c>
      <c r="BZ173" s="70">
        <v>8.0579999999999998</v>
      </c>
      <c r="CA173" s="70">
        <v>0</v>
      </c>
      <c r="CB173" s="70">
        <v>0</v>
      </c>
      <c r="CC173" s="70">
        <v>0</v>
      </c>
      <c r="CD173" s="70">
        <v>0</v>
      </c>
    </row>
    <row r="174" spans="1:82">
      <c r="A174" s="70" t="s">
        <v>1862</v>
      </c>
      <c r="B174" s="70">
        <v>238</v>
      </c>
      <c r="C174" s="70">
        <v>19</v>
      </c>
      <c r="D174" s="70">
        <v>14</v>
      </c>
      <c r="E174" s="70">
        <v>2022</v>
      </c>
      <c r="F174" s="70" t="s">
        <v>161</v>
      </c>
      <c r="G174" s="70" t="s">
        <v>1843</v>
      </c>
      <c r="H174" s="70" t="s">
        <v>1844</v>
      </c>
      <c r="I174" s="148"/>
      <c r="J174" s="71">
        <v>7.0393429708465254</v>
      </c>
      <c r="K174" s="71">
        <v>0.47496720314809887</v>
      </c>
      <c r="L174" s="71">
        <v>1.5070026217109143</v>
      </c>
      <c r="M174" s="71">
        <v>8.1860606873077941</v>
      </c>
      <c r="N174" s="71">
        <v>23.88643093203941</v>
      </c>
      <c r="O174" s="71">
        <v>14.02182672960379</v>
      </c>
      <c r="P174" s="71">
        <v>9.0850247110931193</v>
      </c>
      <c r="Q174" s="71">
        <v>0.90712540319166146</v>
      </c>
      <c r="R174" s="71">
        <v>0</v>
      </c>
      <c r="S174" s="71">
        <v>2.4631033979991468</v>
      </c>
      <c r="T174" s="72"/>
      <c r="U174" s="71">
        <v>491407</v>
      </c>
      <c r="V174" s="71">
        <v>229</v>
      </c>
      <c r="W174" s="71">
        <v>40</v>
      </c>
      <c r="X174" s="71">
        <v>2057</v>
      </c>
      <c r="Y174" s="71">
        <v>7103</v>
      </c>
      <c r="Z174" s="71">
        <v>9802</v>
      </c>
      <c r="AA174" s="71">
        <v>1985</v>
      </c>
      <c r="AB174" s="71">
        <v>15409</v>
      </c>
      <c r="AC174" s="71">
        <v>0</v>
      </c>
      <c r="AD174" s="71">
        <v>2.4631033979991468</v>
      </c>
      <c r="AE174" s="72"/>
      <c r="AF174" s="71">
        <v>4446845.75926896</v>
      </c>
      <c r="AG174" s="71">
        <v>357054.69761486456</v>
      </c>
      <c r="AH174" s="71">
        <v>311265.0701658738</v>
      </c>
      <c r="AI174" s="71">
        <v>13264898.825503141</v>
      </c>
      <c r="AJ174" s="71">
        <v>36345531.671768248</v>
      </c>
      <c r="AK174" s="71">
        <v>0</v>
      </c>
      <c r="AL174" s="71">
        <v>0</v>
      </c>
      <c r="AM174" s="71">
        <v>1989722.4795192436</v>
      </c>
      <c r="AN174" s="71">
        <v>0</v>
      </c>
      <c r="AO174" s="71">
        <v>0</v>
      </c>
      <c r="AP174" s="71">
        <v>56715318.503840327</v>
      </c>
      <c r="AQ174" s="72"/>
      <c r="AR174" s="71">
        <v>291</v>
      </c>
      <c r="AS174" s="71">
        <v>73</v>
      </c>
      <c r="AT174" s="71">
        <v>0</v>
      </c>
      <c r="AU174" s="71">
        <v>0</v>
      </c>
      <c r="AV174" s="71">
        <v>0</v>
      </c>
      <c r="AW174" s="71">
        <v>0</v>
      </c>
      <c r="AX174" s="71"/>
      <c r="AY174" s="72"/>
      <c r="AZ174" s="71">
        <v>1399.6999999999994</v>
      </c>
      <c r="BA174" s="71">
        <v>12736.000000000002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1863</v>
      </c>
      <c r="B175" s="70">
        <v>238</v>
      </c>
      <c r="C175" s="70">
        <v>20</v>
      </c>
      <c r="D175" s="70">
        <v>14</v>
      </c>
      <c r="E175" s="70">
        <v>2023</v>
      </c>
      <c r="F175" s="70" t="s">
        <v>1539</v>
      </c>
      <c r="G175" s="70" t="s">
        <v>1843</v>
      </c>
      <c r="H175" s="70" t="s">
        <v>1844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324</v>
      </c>
      <c r="AS175" s="71">
        <v>73</v>
      </c>
      <c r="AT175" s="71">
        <v>0</v>
      </c>
      <c r="AU175" s="71">
        <v>0</v>
      </c>
      <c r="AV175" s="71">
        <v>0</v>
      </c>
      <c r="AW175" s="71">
        <v>0</v>
      </c>
      <c r="AX175" s="71"/>
      <c r="AY175" s="72"/>
      <c r="AZ175" s="71">
        <v>1575</v>
      </c>
      <c r="BA175" s="71">
        <v>12736.000000000002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1864</v>
      </c>
      <c r="B176" s="70">
        <v>238</v>
      </c>
      <c r="C176" s="70">
        <v>21</v>
      </c>
      <c r="D176" s="70">
        <v>14</v>
      </c>
      <c r="E176" s="70">
        <v>2024</v>
      </c>
      <c r="F176" s="70" t="s">
        <v>1554</v>
      </c>
      <c r="G176" s="70" t="s">
        <v>1843</v>
      </c>
      <c r="H176" s="70" t="s">
        <v>1844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1865</v>
      </c>
      <c r="B177" s="70">
        <v>358</v>
      </c>
      <c r="C177" s="70">
        <v>1</v>
      </c>
      <c r="D177" s="70">
        <v>22</v>
      </c>
      <c r="E177" s="70">
        <v>1990</v>
      </c>
      <c r="F177" s="70" t="s">
        <v>787</v>
      </c>
      <c r="G177" s="70" t="s">
        <v>1866</v>
      </c>
      <c r="H177" s="70" t="s">
        <v>1867</v>
      </c>
      <c r="I177" s="148"/>
      <c r="J177" s="71">
        <v>74.125663013617512</v>
      </c>
      <c r="K177" s="71">
        <v>5.5254232959812564</v>
      </c>
      <c r="L177" s="71">
        <v>23.586849633119702</v>
      </c>
      <c r="M177" s="71">
        <v>13.24913460703756</v>
      </c>
      <c r="N177" s="71">
        <v>18.868448573042642</v>
      </c>
      <c r="O177" s="71">
        <v>15.45786345668369</v>
      </c>
      <c r="P177" s="71">
        <v>33.919372810074023</v>
      </c>
      <c r="Q177" s="71">
        <v>1.4920604088682901</v>
      </c>
      <c r="R177" s="71">
        <v>0</v>
      </c>
      <c r="S177" s="71">
        <v>1.523359717441948</v>
      </c>
      <c r="T177" s="72"/>
      <c r="U177" s="71">
        <v>1090734</v>
      </c>
      <c r="V177" s="71">
        <v>1446</v>
      </c>
      <c r="W177" s="71">
        <v>314</v>
      </c>
      <c r="X177" s="71">
        <v>5328</v>
      </c>
      <c r="Y177" s="71">
        <v>8393</v>
      </c>
      <c r="Z177" s="71">
        <v>6358</v>
      </c>
      <c r="AA177" s="71">
        <v>8236</v>
      </c>
      <c r="AB177" s="71">
        <v>24226</v>
      </c>
      <c r="AC177" s="71">
        <v>0</v>
      </c>
      <c r="AD177" s="71">
        <v>1.523359717441948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1868</v>
      </c>
      <c r="B178" s="70">
        <v>359</v>
      </c>
      <c r="C178" s="70">
        <v>2</v>
      </c>
      <c r="D178" s="70">
        <v>22</v>
      </c>
      <c r="E178" s="70">
        <v>2005</v>
      </c>
      <c r="F178" s="70" t="s">
        <v>789</v>
      </c>
      <c r="G178" s="1064" t="s">
        <v>1866</v>
      </c>
      <c r="H178" s="70" t="s">
        <v>1867</v>
      </c>
      <c r="I178" s="148"/>
      <c r="J178" s="71">
        <v>33.60387619253936</v>
      </c>
      <c r="K178" s="71">
        <v>3.246411386525903</v>
      </c>
      <c r="L178" s="71">
        <v>15.69399252602903</v>
      </c>
      <c r="M178" s="71">
        <v>19.11865438393998</v>
      </c>
      <c r="N178" s="71">
        <v>21.86134594757166</v>
      </c>
      <c r="O178" s="71">
        <v>20.532976893441429</v>
      </c>
      <c r="P178" s="71">
        <v>37.594288386063837</v>
      </c>
      <c r="Q178" s="71">
        <v>1.24538974580474</v>
      </c>
      <c r="R178" s="71">
        <v>0</v>
      </c>
      <c r="S178" s="71">
        <v>2.4648548400000001</v>
      </c>
      <c r="T178" s="72"/>
      <c r="U178" s="71">
        <v>736090</v>
      </c>
      <c r="V178" s="71">
        <v>1023</v>
      </c>
      <c r="W178" s="71">
        <v>137</v>
      </c>
      <c r="X178" s="71">
        <v>4089</v>
      </c>
      <c r="Y178" s="71">
        <v>8792</v>
      </c>
      <c r="Z178" s="71">
        <v>9773</v>
      </c>
      <c r="AA178" s="71">
        <v>7476</v>
      </c>
      <c r="AB178" s="71">
        <v>21139</v>
      </c>
      <c r="AC178" s="71">
        <v>0</v>
      </c>
      <c r="AD178" s="71">
        <v>2.4648548400000001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1869</v>
      </c>
      <c r="B179" s="70">
        <v>360</v>
      </c>
      <c r="C179" s="70">
        <v>3</v>
      </c>
      <c r="D179" s="70">
        <v>22</v>
      </c>
      <c r="E179" s="70">
        <v>2006</v>
      </c>
      <c r="F179" s="70" t="s">
        <v>790</v>
      </c>
      <c r="G179" s="1064" t="s">
        <v>1866</v>
      </c>
      <c r="H179" s="70" t="s">
        <v>1867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1870</v>
      </c>
      <c r="B180" s="70">
        <v>361</v>
      </c>
      <c r="C180" s="70">
        <v>4</v>
      </c>
      <c r="D180" s="70">
        <v>22</v>
      </c>
      <c r="E180" s="70">
        <v>2007</v>
      </c>
      <c r="F180" s="70" t="s">
        <v>791</v>
      </c>
      <c r="G180" s="70" t="s">
        <v>1866</v>
      </c>
      <c r="H180" s="70" t="s">
        <v>1867</v>
      </c>
      <c r="I180" s="148"/>
      <c r="J180" s="71">
        <v>29.989641954507821</v>
      </c>
      <c r="K180" s="71">
        <v>3.033709233227655</v>
      </c>
      <c r="L180" s="71">
        <v>13.832210398044319</v>
      </c>
      <c r="M180" s="71">
        <v>22.068188148067449</v>
      </c>
      <c r="N180" s="71">
        <v>25.214540033225209</v>
      </c>
      <c r="O180" s="71">
        <v>19.905362926987241</v>
      </c>
      <c r="P180" s="71">
        <v>36.715745140688171</v>
      </c>
      <c r="Q180" s="71">
        <v>1.2771648415700101</v>
      </c>
      <c r="R180" s="71">
        <v>0</v>
      </c>
      <c r="S180" s="71">
        <v>2.5393780399999999</v>
      </c>
      <c r="T180" s="72"/>
      <c r="U180" s="71">
        <v>746853</v>
      </c>
      <c r="V180" s="71">
        <v>972</v>
      </c>
      <c r="W180" s="71">
        <v>126</v>
      </c>
      <c r="X180" s="71">
        <v>5600</v>
      </c>
      <c r="Y180" s="71">
        <v>8805</v>
      </c>
      <c r="Z180" s="71">
        <v>9849</v>
      </c>
      <c r="AA180" s="71">
        <v>7190</v>
      </c>
      <c r="AB180" s="71">
        <v>20532</v>
      </c>
      <c r="AC180" s="71">
        <v>0</v>
      </c>
      <c r="AD180" s="71">
        <v>2.5393780399999999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1871</v>
      </c>
      <c r="B181" s="70">
        <v>362</v>
      </c>
      <c r="C181" s="70">
        <v>5</v>
      </c>
      <c r="D181" s="70">
        <v>22</v>
      </c>
      <c r="E181" s="70">
        <v>2008</v>
      </c>
      <c r="F181" s="70" t="s">
        <v>792</v>
      </c>
      <c r="G181" s="70" t="s">
        <v>1866</v>
      </c>
      <c r="H181" s="70" t="s">
        <v>1867</v>
      </c>
      <c r="I181" s="148"/>
      <c r="J181" s="71">
        <v>30.090932181732459</v>
      </c>
      <c r="K181" s="71">
        <v>2.160339836556314</v>
      </c>
      <c r="L181" s="71">
        <v>11.04397053969786</v>
      </c>
      <c r="M181" s="71">
        <v>23.314852924347999</v>
      </c>
      <c r="N181" s="71">
        <v>22.40584747624408</v>
      </c>
      <c r="O181" s="71">
        <v>19.271412267642919</v>
      </c>
      <c r="P181" s="71">
        <v>36.240344161728139</v>
      </c>
      <c r="Q181" s="71">
        <v>1.2311013451861399</v>
      </c>
      <c r="R181" s="71">
        <v>0</v>
      </c>
      <c r="S181" s="71">
        <v>2.0278268697600002</v>
      </c>
      <c r="T181" s="72"/>
      <c r="U181" s="71">
        <v>801715</v>
      </c>
      <c r="V181" s="71">
        <v>972</v>
      </c>
      <c r="W181" s="71">
        <v>126</v>
      </c>
      <c r="X181" s="71">
        <v>5600</v>
      </c>
      <c r="Y181" s="71">
        <v>8792</v>
      </c>
      <c r="Z181" s="71">
        <v>9870</v>
      </c>
      <c r="AA181" s="71">
        <v>7105</v>
      </c>
      <c r="AB181" s="71">
        <v>20117</v>
      </c>
      <c r="AC181" s="71">
        <v>0</v>
      </c>
      <c r="AD181" s="71">
        <v>2.0278268697600002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1872</v>
      </c>
      <c r="B182" s="70">
        <v>363</v>
      </c>
      <c r="C182" s="70">
        <v>6</v>
      </c>
      <c r="D182" s="70">
        <v>22</v>
      </c>
      <c r="E182" s="70">
        <v>2009</v>
      </c>
      <c r="F182" s="70" t="s">
        <v>176</v>
      </c>
      <c r="G182" s="70" t="s">
        <v>1866</v>
      </c>
      <c r="H182" s="70" t="s">
        <v>1867</v>
      </c>
      <c r="I182" s="148"/>
      <c r="J182" s="71">
        <v>28.649213222286871</v>
      </c>
      <c r="K182" s="71">
        <v>2.2119463663982</v>
      </c>
      <c r="L182" s="71">
        <v>24.199972401397201</v>
      </c>
      <c r="M182" s="71">
        <v>23.66230576986997</v>
      </c>
      <c r="N182" s="71">
        <v>21.860489840177511</v>
      </c>
      <c r="O182" s="71">
        <v>19.627142680398801</v>
      </c>
      <c r="P182" s="71">
        <v>34.664923640450091</v>
      </c>
      <c r="Q182" s="71">
        <v>1.1551038584775599</v>
      </c>
      <c r="R182" s="71">
        <v>0</v>
      </c>
      <c r="S182" s="71">
        <v>2.353103737120001</v>
      </c>
      <c r="T182" s="72"/>
      <c r="U182" s="71">
        <v>704788</v>
      </c>
      <c r="V182" s="71">
        <v>712</v>
      </c>
      <c r="W182" s="71">
        <v>425</v>
      </c>
      <c r="X182" s="71">
        <v>5467</v>
      </c>
      <c r="Y182" s="71">
        <v>8791</v>
      </c>
      <c r="Z182" s="71">
        <v>9922</v>
      </c>
      <c r="AA182" s="71">
        <v>6977</v>
      </c>
      <c r="AB182" s="71">
        <v>19814</v>
      </c>
      <c r="AC182" s="71">
        <v>0</v>
      </c>
      <c r="AD182" s="71">
        <v>2.353103737120001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1873</v>
      </c>
      <c r="B183" s="70">
        <v>364</v>
      </c>
      <c r="C183" s="70">
        <v>7</v>
      </c>
      <c r="D183" s="70">
        <v>22</v>
      </c>
      <c r="E183" s="70">
        <v>2010</v>
      </c>
      <c r="F183" s="70" t="s">
        <v>177</v>
      </c>
      <c r="G183" s="70" t="s">
        <v>1866</v>
      </c>
      <c r="H183" s="70" t="s">
        <v>1867</v>
      </c>
      <c r="I183" s="148"/>
      <c r="J183" s="71">
        <v>28.4696246513302</v>
      </c>
      <c r="K183" s="71">
        <v>1.8120655897538021</v>
      </c>
      <c r="L183" s="71">
        <v>21.522820946492619</v>
      </c>
      <c r="M183" s="71">
        <v>22.019537477400259</v>
      </c>
      <c r="N183" s="71">
        <v>21.059228190604969</v>
      </c>
      <c r="O183" s="71">
        <v>19.660407765521011</v>
      </c>
      <c r="P183" s="71">
        <v>35.073811163668957</v>
      </c>
      <c r="Q183" s="71">
        <v>1.1894626281965099</v>
      </c>
      <c r="R183" s="71">
        <v>0</v>
      </c>
      <c r="S183" s="71">
        <v>2.9874176589600001</v>
      </c>
      <c r="T183" s="72"/>
      <c r="U183" s="71">
        <v>761376</v>
      </c>
      <c r="V183" s="71">
        <v>712</v>
      </c>
      <c r="W183" s="71">
        <v>425</v>
      </c>
      <c r="X183" s="71">
        <v>5467</v>
      </c>
      <c r="Y183" s="71">
        <v>8790</v>
      </c>
      <c r="Z183" s="71">
        <v>9985</v>
      </c>
      <c r="AA183" s="71">
        <v>6883</v>
      </c>
      <c r="AB183" s="71">
        <v>19551</v>
      </c>
      <c r="AC183" s="71">
        <v>0</v>
      </c>
      <c r="AD183" s="71">
        <v>2.9874176589600001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1874</v>
      </c>
      <c r="B184" s="70">
        <v>365</v>
      </c>
      <c r="C184" s="70">
        <v>8</v>
      </c>
      <c r="D184" s="70">
        <v>22</v>
      </c>
      <c r="E184" s="70">
        <v>2011</v>
      </c>
      <c r="F184" s="70" t="s">
        <v>178</v>
      </c>
      <c r="G184" s="70" t="s">
        <v>1866</v>
      </c>
      <c r="H184" s="70" t="s">
        <v>1867</v>
      </c>
      <c r="I184" s="148"/>
      <c r="J184" s="71">
        <v>34.3013168834376</v>
      </c>
      <c r="K184" s="71">
        <v>2.638900413776486</v>
      </c>
      <c r="L184" s="71">
        <v>20.723682076598759</v>
      </c>
      <c r="M184" s="71">
        <v>30.878447337572741</v>
      </c>
      <c r="N184" s="71">
        <v>28.507583386212389</v>
      </c>
      <c r="O184" s="71">
        <v>19.307889696654527</v>
      </c>
      <c r="P184" s="71">
        <v>33.822708640550445</v>
      </c>
      <c r="Q184" s="71">
        <v>1.35132911697099</v>
      </c>
      <c r="R184" s="71">
        <v>0</v>
      </c>
      <c r="S184" s="71">
        <v>3.0754327050930002</v>
      </c>
      <c r="T184" s="72"/>
      <c r="U184" s="71">
        <v>865500</v>
      </c>
      <c r="V184" s="71">
        <v>712</v>
      </c>
      <c r="W184" s="71">
        <v>425</v>
      </c>
      <c r="X184" s="71">
        <v>5467</v>
      </c>
      <c r="Y184" s="71">
        <v>8758</v>
      </c>
      <c r="Z184" s="71">
        <v>10019</v>
      </c>
      <c r="AA184" s="71">
        <v>6835</v>
      </c>
      <c r="AB184" s="71">
        <v>19256</v>
      </c>
      <c r="AC184" s="71">
        <v>0</v>
      </c>
      <c r="AD184" s="71">
        <v>3.0754327050930002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1875</v>
      </c>
      <c r="B185" s="70">
        <v>366</v>
      </c>
      <c r="C185" s="70">
        <v>9</v>
      </c>
      <c r="D185" s="70">
        <v>22</v>
      </c>
      <c r="E185" s="70">
        <v>2012</v>
      </c>
      <c r="F185" s="70" t="s">
        <v>179</v>
      </c>
      <c r="G185" s="70" t="s">
        <v>1866</v>
      </c>
      <c r="H185" s="70" t="s">
        <v>1867</v>
      </c>
      <c r="I185" s="148"/>
      <c r="J185" s="71">
        <v>27.63288718362843</v>
      </c>
      <c r="K185" s="71">
        <v>3.186551212596251</v>
      </c>
      <c r="L185" s="71">
        <v>20.26202566138236</v>
      </c>
      <c r="M185" s="71">
        <v>31.532459174612729</v>
      </c>
      <c r="N185" s="71">
        <v>35.280635266927924</v>
      </c>
      <c r="O185" s="71">
        <v>19.437011452074564</v>
      </c>
      <c r="P185" s="71">
        <v>33.268651285140479</v>
      </c>
      <c r="Q185" s="71">
        <v>1.4502740599860899</v>
      </c>
      <c r="R185" s="71">
        <v>0</v>
      </c>
      <c r="S185" s="71">
        <v>2.6744053917840001</v>
      </c>
      <c r="T185" s="72"/>
      <c r="U185" s="71">
        <v>675851</v>
      </c>
      <c r="V185" s="71">
        <v>712</v>
      </c>
      <c r="W185" s="71">
        <v>425</v>
      </c>
      <c r="X185" s="71">
        <v>5467</v>
      </c>
      <c r="Y185" s="71">
        <v>8772</v>
      </c>
      <c r="Z185" s="71">
        <v>10166</v>
      </c>
      <c r="AA185" s="71">
        <v>6685</v>
      </c>
      <c r="AB185" s="71">
        <v>19021</v>
      </c>
      <c r="AC185" s="71">
        <v>0</v>
      </c>
      <c r="AD185" s="71">
        <v>2.6744053917840001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1876</v>
      </c>
      <c r="B186" s="70">
        <v>367</v>
      </c>
      <c r="C186" s="70">
        <v>10</v>
      </c>
      <c r="D186" s="70">
        <v>22</v>
      </c>
      <c r="E186" s="70">
        <v>2013</v>
      </c>
      <c r="F186" s="70" t="s">
        <v>180</v>
      </c>
      <c r="G186" s="70" t="s">
        <v>1866</v>
      </c>
      <c r="H186" s="70" t="s">
        <v>1867</v>
      </c>
      <c r="I186" s="148"/>
      <c r="J186" s="71">
        <v>28.69686221173372</v>
      </c>
      <c r="K186" s="71">
        <v>3.2098160888477949</v>
      </c>
      <c r="L186" s="71">
        <v>20.871791463360729</v>
      </c>
      <c r="M186" s="71">
        <v>32.682608041350363</v>
      </c>
      <c r="N186" s="71">
        <v>36.017634671772363</v>
      </c>
      <c r="O186" s="71">
        <v>18.730732233618916</v>
      </c>
      <c r="P186" s="71">
        <v>32.804554861900101</v>
      </c>
      <c r="Q186" s="71">
        <v>1.45713413447295</v>
      </c>
      <c r="R186" s="71">
        <v>0</v>
      </c>
      <c r="S186" s="71">
        <v>3.3725933985535992</v>
      </c>
      <c r="T186" s="72"/>
      <c r="U186" s="71">
        <v>744555</v>
      </c>
      <c r="V186" s="71">
        <v>712</v>
      </c>
      <c r="W186" s="71">
        <v>425</v>
      </c>
      <c r="X186" s="71">
        <v>5467</v>
      </c>
      <c r="Y186" s="71">
        <v>8761</v>
      </c>
      <c r="Z186" s="71">
        <v>10234</v>
      </c>
      <c r="AA186" s="71">
        <v>6567</v>
      </c>
      <c r="AB186" s="71">
        <v>18837</v>
      </c>
      <c r="AC186" s="71">
        <v>0</v>
      </c>
      <c r="AD186" s="71">
        <v>3.3725933985535992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1877</v>
      </c>
      <c r="B187" s="70">
        <v>368</v>
      </c>
      <c r="C187" s="70">
        <v>11</v>
      </c>
      <c r="D187" s="70">
        <v>22</v>
      </c>
      <c r="E187" s="70">
        <v>2014</v>
      </c>
      <c r="F187" s="70" t="s">
        <v>181</v>
      </c>
      <c r="G187" s="70" t="s">
        <v>1866</v>
      </c>
      <c r="H187" s="70" t="s">
        <v>1867</v>
      </c>
      <c r="I187" s="148"/>
      <c r="J187" s="71">
        <v>27.45650830256837</v>
      </c>
      <c r="K187" s="71">
        <v>3.1497441366391441</v>
      </c>
      <c r="L187" s="71">
        <v>22.57797842643598</v>
      </c>
      <c r="M187" s="71">
        <v>29.526587919302909</v>
      </c>
      <c r="N187" s="71">
        <v>35.472696281610872</v>
      </c>
      <c r="O187" s="71">
        <v>17.848508237264362</v>
      </c>
      <c r="P187" s="71">
        <v>32.267060530600297</v>
      </c>
      <c r="Q187" s="71">
        <v>1.3662683575018</v>
      </c>
      <c r="R187" s="71">
        <v>0</v>
      </c>
      <c r="S187" s="71">
        <v>3.5216445463397998</v>
      </c>
      <c r="T187" s="72"/>
      <c r="U187" s="71">
        <v>768061</v>
      </c>
      <c r="V187" s="71">
        <v>794</v>
      </c>
      <c r="W187" s="71">
        <v>421</v>
      </c>
      <c r="X187" s="71">
        <v>5043</v>
      </c>
      <c r="Y187" s="71">
        <v>8651</v>
      </c>
      <c r="Z187" s="71">
        <v>10271</v>
      </c>
      <c r="AA187" s="71">
        <v>6426</v>
      </c>
      <c r="AB187" s="71">
        <v>18409</v>
      </c>
      <c r="AC187" s="71">
        <v>0</v>
      </c>
      <c r="AD187" s="71">
        <v>3.5216445463397998</v>
      </c>
      <c r="AE187" s="72"/>
      <c r="AF187" s="71"/>
      <c r="AG187" s="71"/>
      <c r="AH187" s="71"/>
      <c r="AI187" s="71"/>
      <c r="AJ187" s="71"/>
      <c r="AK187" s="71"/>
      <c r="AL187" s="71"/>
      <c r="AM187" s="71"/>
      <c r="AN187" s="71"/>
      <c r="AO187" s="71"/>
      <c r="AP187" s="71"/>
      <c r="AQ187" s="72"/>
      <c r="AR187" s="71">
        <v>496</v>
      </c>
      <c r="AS187" s="71">
        <v>90</v>
      </c>
      <c r="AT187" s="71">
        <v>0</v>
      </c>
      <c r="AU187" s="71">
        <v>0</v>
      </c>
      <c r="AV187" s="71">
        <v>0</v>
      </c>
      <c r="AW187" s="71">
        <v>0</v>
      </c>
      <c r="AX187" s="71"/>
      <c r="AY187" s="72"/>
      <c r="AZ187" s="71">
        <v>2364.308</v>
      </c>
      <c r="BA187" s="71">
        <v>6366.04</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1878</v>
      </c>
      <c r="B188" s="70">
        <v>369</v>
      </c>
      <c r="C188" s="70">
        <v>12</v>
      </c>
      <c r="D188" s="70">
        <v>22</v>
      </c>
      <c r="E188" s="70">
        <v>2015</v>
      </c>
      <c r="F188" s="70" t="s">
        <v>182</v>
      </c>
      <c r="G188" s="70" t="s">
        <v>1866</v>
      </c>
      <c r="H188" s="70" t="s">
        <v>1867</v>
      </c>
      <c r="I188" s="148"/>
      <c r="J188" s="71">
        <v>29.443602391023418</v>
      </c>
      <c r="K188" s="71">
        <v>3.496641890275793</v>
      </c>
      <c r="L188" s="71">
        <v>26.90477284498407</v>
      </c>
      <c r="M188" s="71">
        <v>28.233142873164581</v>
      </c>
      <c r="N188" s="71">
        <v>29.898601170670219</v>
      </c>
      <c r="O188" s="71">
        <v>17.616410104902464</v>
      </c>
      <c r="P188" s="71">
        <v>31.885504401622068</v>
      </c>
      <c r="Q188" s="71">
        <v>1.3170728755671699</v>
      </c>
      <c r="R188" s="71">
        <v>0</v>
      </c>
      <c r="S188" s="71">
        <v>0.98170237390949999</v>
      </c>
      <c r="T188" s="72"/>
      <c r="U188" s="71">
        <v>850325</v>
      </c>
      <c r="V188" s="71">
        <v>794</v>
      </c>
      <c r="W188" s="71">
        <v>421</v>
      </c>
      <c r="X188" s="71">
        <v>5043</v>
      </c>
      <c r="Y188" s="71">
        <v>8626</v>
      </c>
      <c r="Z188" s="71">
        <v>10235</v>
      </c>
      <c r="AA188" s="71">
        <v>6345</v>
      </c>
      <c r="AB188" s="71">
        <v>18128</v>
      </c>
      <c r="AC188" s="71">
        <v>0</v>
      </c>
      <c r="AD188" s="71">
        <v>0.98170237390949999</v>
      </c>
      <c r="AE188" s="72"/>
      <c r="AF188" s="71">
        <v>9655780.6895605419</v>
      </c>
      <c r="AG188" s="71">
        <v>2776005.528086903</v>
      </c>
      <c r="AH188" s="71">
        <v>3297715.9150776118</v>
      </c>
      <c r="AI188" s="71">
        <v>31320404.87380477</v>
      </c>
      <c r="AJ188" s="71">
        <v>42464576.097289421</v>
      </c>
      <c r="AK188" s="71">
        <v>0</v>
      </c>
      <c r="AL188" s="71">
        <v>0</v>
      </c>
      <c r="AM188" s="71">
        <v>2484366.355900073</v>
      </c>
      <c r="AN188" s="71">
        <v>0</v>
      </c>
      <c r="AO188" s="71">
        <v>0</v>
      </c>
      <c r="AP188" s="71">
        <v>91998849.45971933</v>
      </c>
      <c r="AQ188" s="72"/>
      <c r="AR188" s="71">
        <v>521</v>
      </c>
      <c r="AS188" s="71">
        <v>134</v>
      </c>
      <c r="AT188" s="71">
        <v>0</v>
      </c>
      <c r="AU188" s="71">
        <v>0</v>
      </c>
      <c r="AV188" s="71">
        <v>0</v>
      </c>
      <c r="AW188" s="71">
        <v>0</v>
      </c>
      <c r="AX188" s="71"/>
      <c r="AY188" s="72"/>
      <c r="AZ188" s="71">
        <v>2522.7979999999998</v>
      </c>
      <c r="BA188" s="71">
        <v>17542.84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1879</v>
      </c>
      <c r="B189" s="70">
        <v>370</v>
      </c>
      <c r="C189" s="70">
        <v>13</v>
      </c>
      <c r="D189" s="70">
        <v>22</v>
      </c>
      <c r="E189" s="70">
        <v>2016</v>
      </c>
      <c r="F189" s="70" t="s">
        <v>155</v>
      </c>
      <c r="G189" s="70" t="s">
        <v>1866</v>
      </c>
      <c r="H189" s="70" t="s">
        <v>1867</v>
      </c>
      <c r="I189" s="148"/>
      <c r="J189" s="71">
        <v>28.702942315835585</v>
      </c>
      <c r="K189" s="71">
        <v>3.0065922575411115</v>
      </c>
      <c r="L189" s="71">
        <v>25.819769938885077</v>
      </c>
      <c r="M189" s="71">
        <v>20.546611082803722</v>
      </c>
      <c r="N189" s="71">
        <v>22.105399184614196</v>
      </c>
      <c r="O189" s="71">
        <v>16.554040002085696</v>
      </c>
      <c r="P189" s="71">
        <v>29.176625214034612</v>
      </c>
      <c r="Q189" s="71">
        <v>1.2592277925330848</v>
      </c>
      <c r="R189" s="71">
        <v>0</v>
      </c>
      <c r="S189" s="71">
        <v>2.7341999144000004</v>
      </c>
      <c r="T189" s="72"/>
      <c r="U189" s="71">
        <v>876895.00000000012</v>
      </c>
      <c r="V189" s="71">
        <v>794</v>
      </c>
      <c r="W189" s="71">
        <v>421</v>
      </c>
      <c r="X189" s="71">
        <v>5043</v>
      </c>
      <c r="Y189" s="71">
        <v>8631</v>
      </c>
      <c r="Z189" s="71">
        <v>9736</v>
      </c>
      <c r="AA189" s="71">
        <v>6005</v>
      </c>
      <c r="AB189" s="71">
        <v>17828</v>
      </c>
      <c r="AC189" s="71">
        <v>0</v>
      </c>
      <c r="AD189" s="71">
        <v>2.7341999144</v>
      </c>
      <c r="AE189" s="72"/>
      <c r="AF189" s="71">
        <v>10451587.607470419</v>
      </c>
      <c r="AG189" s="71">
        <v>2730798.0821752078</v>
      </c>
      <c r="AH189" s="71">
        <v>2843915.8801172161</v>
      </c>
      <c r="AI189" s="71">
        <v>29554286.271270331</v>
      </c>
      <c r="AJ189" s="71">
        <v>39344414.077586167</v>
      </c>
      <c r="AK189" s="71">
        <v>0</v>
      </c>
      <c r="AL189" s="71">
        <v>0</v>
      </c>
      <c r="AM189" s="71">
        <v>2445150.781904296</v>
      </c>
      <c r="AN189" s="71">
        <v>0</v>
      </c>
      <c r="AO189" s="71">
        <v>0</v>
      </c>
      <c r="AP189" s="71">
        <v>87370152.70052363</v>
      </c>
      <c r="AQ189" s="72"/>
      <c r="AR189" s="71">
        <v>535</v>
      </c>
      <c r="AS189" s="71">
        <v>145</v>
      </c>
      <c r="AT189" s="71">
        <v>0</v>
      </c>
      <c r="AU189" s="71">
        <v>0</v>
      </c>
      <c r="AV189" s="71">
        <v>0</v>
      </c>
      <c r="AW189" s="71">
        <v>0</v>
      </c>
      <c r="AX189" s="71"/>
      <c r="AY189" s="72"/>
      <c r="AZ189" s="71">
        <v>2609.127</v>
      </c>
      <c r="BA189" s="71">
        <v>19352.04</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1880</v>
      </c>
      <c r="B190" s="70">
        <v>371</v>
      </c>
      <c r="C190" s="70">
        <v>14</v>
      </c>
      <c r="D190" s="70">
        <v>22</v>
      </c>
      <c r="E190" s="70">
        <v>2017</v>
      </c>
      <c r="F190" s="70" t="s">
        <v>156</v>
      </c>
      <c r="G190" s="70" t="s">
        <v>1866</v>
      </c>
      <c r="H190" s="70" t="s">
        <v>1867</v>
      </c>
      <c r="I190" s="148"/>
      <c r="J190" s="71">
        <v>28.273595124916682</v>
      </c>
      <c r="K190" s="71">
        <v>3.138677087230044</v>
      </c>
      <c r="L190" s="71">
        <v>24.509210836269602</v>
      </c>
      <c r="M190" s="71">
        <v>19.578001201160408</v>
      </c>
      <c r="N190" s="71">
        <v>26.823517106986486</v>
      </c>
      <c r="O190" s="71">
        <v>16.417721272641444</v>
      </c>
      <c r="P190" s="71">
        <v>28.629705936980404</v>
      </c>
      <c r="Q190" s="71">
        <v>1.1972104815865601</v>
      </c>
      <c r="R190" s="71">
        <v>0</v>
      </c>
      <c r="S190" s="71">
        <v>2.7273189595199998</v>
      </c>
      <c r="T190" s="72"/>
      <c r="U190" s="71">
        <v>889823</v>
      </c>
      <c r="V190" s="71">
        <v>794</v>
      </c>
      <c r="W190" s="71">
        <v>421</v>
      </c>
      <c r="X190" s="71">
        <v>5043</v>
      </c>
      <c r="Y190" s="71">
        <v>8574</v>
      </c>
      <c r="Z190" s="71">
        <v>9816</v>
      </c>
      <c r="AA190" s="71">
        <v>5930</v>
      </c>
      <c r="AB190" s="71">
        <v>17528</v>
      </c>
      <c r="AC190" s="71">
        <v>0</v>
      </c>
      <c r="AD190" s="71">
        <v>2.7273189595199998</v>
      </c>
      <c r="AE190" s="72"/>
      <c r="AF190" s="71">
        <v>10582721.14973742</v>
      </c>
      <c r="AG190" s="71">
        <v>2787191.0558159081</v>
      </c>
      <c r="AH190" s="71">
        <v>3501635.435470887</v>
      </c>
      <c r="AI190" s="71">
        <v>28905448.533472609</v>
      </c>
      <c r="AJ190" s="71">
        <v>42036784.487369008</v>
      </c>
      <c r="AK190" s="71">
        <v>0</v>
      </c>
      <c r="AL190" s="71">
        <v>0</v>
      </c>
      <c r="AM190" s="71">
        <v>2407766.7107709209</v>
      </c>
      <c r="AN190" s="71">
        <v>0</v>
      </c>
      <c r="AO190" s="71">
        <v>0</v>
      </c>
      <c r="AP190" s="71">
        <v>90221547.37263675</v>
      </c>
      <c r="AQ190" s="72"/>
      <c r="AR190" s="71">
        <v>544</v>
      </c>
      <c r="AS190" s="71">
        <v>149</v>
      </c>
      <c r="AT190" s="71">
        <v>0</v>
      </c>
      <c r="AU190" s="71">
        <v>0</v>
      </c>
      <c r="AV190" s="71">
        <v>0</v>
      </c>
      <c r="AW190" s="71">
        <v>0</v>
      </c>
      <c r="AX190" s="71"/>
      <c r="AY190" s="72"/>
      <c r="AZ190" s="71">
        <v>2660.8270000000002</v>
      </c>
      <c r="BA190" s="71">
        <v>19433.54</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1881</v>
      </c>
      <c r="B191" s="70">
        <v>372</v>
      </c>
      <c r="C191" s="70">
        <v>15</v>
      </c>
      <c r="D191" s="70">
        <v>22</v>
      </c>
      <c r="E191" s="70">
        <v>2018</v>
      </c>
      <c r="F191" s="70" t="s">
        <v>183</v>
      </c>
      <c r="G191" s="70" t="s">
        <v>1866</v>
      </c>
      <c r="H191" s="70" t="s">
        <v>1867</v>
      </c>
      <c r="I191" s="148"/>
      <c r="J191" s="71">
        <v>29.772088795033316</v>
      </c>
      <c r="K191" s="71">
        <v>3.15007579677768</v>
      </c>
      <c r="L191" s="71">
        <v>21.866816079269103</v>
      </c>
      <c r="M191" s="71">
        <v>18.847613088981234</v>
      </c>
      <c r="N191" s="71">
        <v>20.376632548116785</v>
      </c>
      <c r="O191" s="71">
        <v>16.132243849455488</v>
      </c>
      <c r="P191" s="71">
        <v>27.991007546163758</v>
      </c>
      <c r="Q191" s="71">
        <v>1.0904672383063201</v>
      </c>
      <c r="R191" s="71">
        <v>0</v>
      </c>
      <c r="S191" s="71">
        <v>2.8742165444999994</v>
      </c>
      <c r="T191" s="72"/>
      <c r="U191" s="71">
        <v>950099</v>
      </c>
      <c r="V191" s="71">
        <v>794</v>
      </c>
      <c r="W191" s="71">
        <v>421</v>
      </c>
      <c r="X191" s="71">
        <v>5043</v>
      </c>
      <c r="Y191" s="71">
        <v>8525</v>
      </c>
      <c r="Z191" s="71">
        <v>9830</v>
      </c>
      <c r="AA191" s="71">
        <v>5856</v>
      </c>
      <c r="AB191" s="71">
        <v>17205</v>
      </c>
      <c r="AC191" s="71">
        <v>0</v>
      </c>
      <c r="AD191" s="71">
        <v>2.874216544499999</v>
      </c>
      <c r="AE191" s="72"/>
      <c r="AF191" s="71">
        <v>11208330.113367289</v>
      </c>
      <c r="AG191" s="71">
        <v>2822870.9464677479</v>
      </c>
      <c r="AH191" s="71">
        <v>3168766.2157036569</v>
      </c>
      <c r="AI191" s="71">
        <v>27275119.21573256</v>
      </c>
      <c r="AJ191" s="71">
        <v>34248998.64542824</v>
      </c>
      <c r="AK191" s="71">
        <v>0</v>
      </c>
      <c r="AL191" s="71">
        <v>0</v>
      </c>
      <c r="AM191" s="71">
        <v>2368287.3597939191</v>
      </c>
      <c r="AN191" s="71">
        <v>0</v>
      </c>
      <c r="AO191" s="71">
        <v>0</v>
      </c>
      <c r="AP191" s="71">
        <v>81092372.496493414</v>
      </c>
      <c r="AQ191" s="72"/>
      <c r="AR191" s="71">
        <v>554</v>
      </c>
      <c r="AS191" s="71">
        <v>161</v>
      </c>
      <c r="AT191" s="71">
        <v>0</v>
      </c>
      <c r="AU191" s="71">
        <v>0</v>
      </c>
      <c r="AV191" s="71">
        <v>0</v>
      </c>
      <c r="AW191" s="71">
        <v>0</v>
      </c>
      <c r="AX191" s="71"/>
      <c r="AY191" s="72"/>
      <c r="AZ191" s="71">
        <v>2721.5269999999991</v>
      </c>
      <c r="BA191" s="71">
        <v>19815.54</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1882</v>
      </c>
      <c r="B192" s="70">
        <v>373</v>
      </c>
      <c r="C192" s="70">
        <v>16</v>
      </c>
      <c r="D192" s="70">
        <v>22</v>
      </c>
      <c r="E192" s="70">
        <v>2019</v>
      </c>
      <c r="F192" s="70" t="s">
        <v>158</v>
      </c>
      <c r="G192" s="70" t="s">
        <v>1866</v>
      </c>
      <c r="H192" s="70" t="s">
        <v>1867</v>
      </c>
      <c r="I192" s="148"/>
      <c r="J192" s="71">
        <v>31.140364035077472</v>
      </c>
      <c r="K192" s="71">
        <v>2.3932020259040137</v>
      </c>
      <c r="L192" s="71">
        <v>21.708119065613761</v>
      </c>
      <c r="M192" s="71">
        <v>15.700409122970203</v>
      </c>
      <c r="N192" s="71">
        <v>14.429200821466042</v>
      </c>
      <c r="O192" s="71">
        <v>16.223502861531074</v>
      </c>
      <c r="P192" s="71">
        <v>28.842621315497841</v>
      </c>
      <c r="Q192" s="71">
        <v>1.0372870803146601</v>
      </c>
      <c r="R192" s="71">
        <v>0</v>
      </c>
      <c r="S192" s="71">
        <v>3.20299042176</v>
      </c>
      <c r="T192" s="72"/>
      <c r="U192" s="71">
        <v>1062851</v>
      </c>
      <c r="V192" s="71">
        <v>794</v>
      </c>
      <c r="W192" s="71">
        <v>421</v>
      </c>
      <c r="X192" s="71">
        <v>5043</v>
      </c>
      <c r="Y192" s="71">
        <v>8424</v>
      </c>
      <c r="Z192" s="71">
        <v>10157</v>
      </c>
      <c r="AA192" s="71">
        <v>5989</v>
      </c>
      <c r="AB192" s="71">
        <v>16809</v>
      </c>
      <c r="AC192" s="71">
        <v>0</v>
      </c>
      <c r="AD192" s="71">
        <v>3.20299042176</v>
      </c>
      <c r="AE192" s="72"/>
      <c r="AF192" s="71">
        <v>11599513.64468525</v>
      </c>
      <c r="AG192" s="71">
        <v>1944056.000061458</v>
      </c>
      <c r="AH192" s="71">
        <v>3513962.334937477</v>
      </c>
      <c r="AI192" s="71">
        <v>28365563.62907508</v>
      </c>
      <c r="AJ192" s="71">
        <v>28916648.223030359</v>
      </c>
      <c r="AK192" s="71">
        <v>0</v>
      </c>
      <c r="AL192" s="71">
        <v>0</v>
      </c>
      <c r="AM192" s="71">
        <v>2289259.261915748</v>
      </c>
      <c r="AN192" s="71">
        <v>0</v>
      </c>
      <c r="AO192" s="71">
        <v>0</v>
      </c>
      <c r="AP192" s="71">
        <v>76629003.093705371</v>
      </c>
      <c r="AQ192" s="72"/>
      <c r="AR192" s="71">
        <v>570</v>
      </c>
      <c r="AS192" s="71">
        <v>167</v>
      </c>
      <c r="AT192" s="71">
        <v>0</v>
      </c>
      <c r="AU192" s="71">
        <v>0</v>
      </c>
      <c r="AV192" s="71">
        <v>0</v>
      </c>
      <c r="AW192" s="71">
        <v>0</v>
      </c>
      <c r="AX192" s="71"/>
      <c r="AY192" s="72"/>
      <c r="AZ192" s="71">
        <v>2820.056</v>
      </c>
      <c r="BA192" s="71">
        <v>20076.740000000002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1883</v>
      </c>
      <c r="B193" s="70">
        <v>374</v>
      </c>
      <c r="C193" s="70">
        <v>17</v>
      </c>
      <c r="D193" s="70">
        <v>22</v>
      </c>
      <c r="E193" s="70">
        <v>2020</v>
      </c>
      <c r="F193" s="70" t="s">
        <v>159</v>
      </c>
      <c r="G193" s="70" t="s">
        <v>1866</v>
      </c>
      <c r="H193" s="70" t="s">
        <v>1867</v>
      </c>
      <c r="I193" s="148"/>
      <c r="J193" s="71">
        <v>26.405098225760689</v>
      </c>
      <c r="K193" s="71">
        <v>2.5609780970792118</v>
      </c>
      <c r="L193" s="71">
        <v>36.068961243517592</v>
      </c>
      <c r="M193" s="71">
        <v>19.893506545811537</v>
      </c>
      <c r="N193" s="71">
        <v>25.568907113810976</v>
      </c>
      <c r="O193" s="71">
        <v>13.759265188985227</v>
      </c>
      <c r="P193" s="71">
        <v>26.161760501940321</v>
      </c>
      <c r="Q193" s="71">
        <v>0.97078831076321603</v>
      </c>
      <c r="R193" s="71">
        <v>0</v>
      </c>
      <c r="S193" s="71">
        <v>2.9054748304799989</v>
      </c>
      <c r="T193" s="72"/>
      <c r="U193" s="71">
        <v>846720</v>
      </c>
      <c r="V193" s="71">
        <v>627</v>
      </c>
      <c r="W193" s="71">
        <v>611</v>
      </c>
      <c r="X193" s="71">
        <v>4679</v>
      </c>
      <c r="Y193" s="71">
        <v>8351</v>
      </c>
      <c r="Z193" s="71">
        <v>9832</v>
      </c>
      <c r="AA193" s="71">
        <v>5774</v>
      </c>
      <c r="AB193" s="71">
        <v>16465</v>
      </c>
      <c r="AC193" s="71">
        <v>0</v>
      </c>
      <c r="AD193" s="71">
        <v>2.9054748304799989</v>
      </c>
      <c r="AE193" s="72"/>
      <c r="AF193" s="71">
        <v>8849971.5046289172</v>
      </c>
      <c r="AG193" s="71">
        <v>2152609.8160827411</v>
      </c>
      <c r="AH193" s="71">
        <v>6198289.4162905682</v>
      </c>
      <c r="AI193" s="71">
        <v>27880561.658683587</v>
      </c>
      <c r="AJ193" s="71">
        <v>39648675.295227081</v>
      </c>
      <c r="AK193" s="71"/>
      <c r="AL193" s="71"/>
      <c r="AM193" s="71">
        <v>2148865.4299653787</v>
      </c>
      <c r="AN193" s="71"/>
      <c r="AO193" s="71"/>
      <c r="AP193" s="71">
        <v>86878973.120878279</v>
      </c>
      <c r="AQ193" s="72"/>
      <c r="AR193" s="71">
        <v>585</v>
      </c>
      <c r="AS193" s="71">
        <v>174</v>
      </c>
      <c r="AT193" s="71">
        <v>0</v>
      </c>
      <c r="AU193" s="71">
        <v>0</v>
      </c>
      <c r="AV193" s="71">
        <v>0</v>
      </c>
      <c r="AW193" s="71">
        <v>0</v>
      </c>
      <c r="AX193" s="71"/>
      <c r="AY193" s="72"/>
      <c r="AZ193" s="71">
        <v>2928.6459999999988</v>
      </c>
      <c r="BA193" s="71">
        <v>20314.040000000019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1884</v>
      </c>
      <c r="B194" s="70">
        <v>374</v>
      </c>
      <c r="C194" s="70">
        <v>18</v>
      </c>
      <c r="D194" s="70">
        <v>22</v>
      </c>
      <c r="E194" s="70">
        <v>2021</v>
      </c>
      <c r="F194" s="70" t="s">
        <v>160</v>
      </c>
      <c r="G194" s="70" t="s">
        <v>1866</v>
      </c>
      <c r="H194" s="70" t="s">
        <v>1867</v>
      </c>
      <c r="I194" s="148"/>
      <c r="J194" s="71">
        <v>25.096548176780761</v>
      </c>
      <c r="K194" s="71">
        <v>2.6156432043774327</v>
      </c>
      <c r="L194" s="71">
        <v>35.094510395252172</v>
      </c>
      <c r="M194" s="71">
        <v>19.243018837780497</v>
      </c>
      <c r="N194" s="71">
        <v>20.133058832014012</v>
      </c>
      <c r="O194" s="71">
        <v>13.295065097016492</v>
      </c>
      <c r="P194" s="71">
        <v>26.820232352196506</v>
      </c>
      <c r="Q194" s="71">
        <v>0.94044113885050196</v>
      </c>
      <c r="R194" s="71">
        <v>0</v>
      </c>
      <c r="S194" s="71">
        <v>3.1721424416000001</v>
      </c>
      <c r="T194" s="72"/>
      <c r="U194" s="71">
        <v>891545</v>
      </c>
      <c r="V194" s="71">
        <v>627</v>
      </c>
      <c r="W194" s="71">
        <v>611</v>
      </c>
      <c r="X194" s="71">
        <v>4679</v>
      </c>
      <c r="Y194" s="71">
        <v>8234</v>
      </c>
      <c r="Z194" s="71">
        <v>9782</v>
      </c>
      <c r="AA194" s="71">
        <v>5772</v>
      </c>
      <c r="AB194" s="71">
        <v>16107</v>
      </c>
      <c r="AC194" s="71">
        <v>0</v>
      </c>
      <c r="AD194" s="71">
        <v>3.1721424416000001</v>
      </c>
      <c r="AE194" s="72"/>
      <c r="AF194" s="71">
        <v>8242005.6979586538</v>
      </c>
      <c r="AG194" s="71">
        <v>2300551.7840504684</v>
      </c>
      <c r="AH194" s="71">
        <v>5966754.6628996674</v>
      </c>
      <c r="AI194" s="71">
        <v>29783465.183364272</v>
      </c>
      <c r="AJ194" s="71">
        <v>31972889.705916911</v>
      </c>
      <c r="AK194" s="71">
        <v>0</v>
      </c>
      <c r="AL194" s="71">
        <v>0</v>
      </c>
      <c r="AM194" s="71">
        <v>2114267.4409202817</v>
      </c>
      <c r="AN194" s="71">
        <v>0</v>
      </c>
      <c r="AO194" s="71">
        <v>0</v>
      </c>
      <c r="AP194" s="71">
        <v>80379934.475110248</v>
      </c>
      <c r="AQ194" s="72"/>
      <c r="AR194" s="71">
        <v>597</v>
      </c>
      <c r="AS194" s="71">
        <v>174</v>
      </c>
      <c r="AT194" s="71">
        <v>0</v>
      </c>
      <c r="AU194" s="71">
        <v>0</v>
      </c>
      <c r="AV194" s="71">
        <v>0</v>
      </c>
      <c r="AW194" s="71">
        <v>0</v>
      </c>
      <c r="AX194" s="71"/>
      <c r="AY194" s="72"/>
      <c r="AZ194" s="71">
        <v>3000.0179999999982</v>
      </c>
      <c r="BA194" s="71">
        <v>20314.040000000019</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1885</v>
      </c>
      <c r="B195" s="70">
        <v>374</v>
      </c>
      <c r="C195" s="70">
        <v>19</v>
      </c>
      <c r="D195" s="70">
        <v>22</v>
      </c>
      <c r="E195" s="70">
        <v>2022</v>
      </c>
      <c r="F195" s="70" t="s">
        <v>161</v>
      </c>
      <c r="G195" s="70" t="s">
        <v>1866</v>
      </c>
      <c r="H195" s="70" t="s">
        <v>1867</v>
      </c>
      <c r="I195" s="148"/>
      <c r="J195" s="71">
        <v>21.078752223358432</v>
      </c>
      <c r="K195" s="71">
        <v>1.9108352745603467</v>
      </c>
      <c r="L195" s="71">
        <v>27.664125242941193</v>
      </c>
      <c r="M195" s="71">
        <v>14.689938892140663</v>
      </c>
      <c r="N195" s="71">
        <v>18.293297256929005</v>
      </c>
      <c r="O195" s="71">
        <v>13.874484538913197</v>
      </c>
      <c r="P195" s="71">
        <v>26.408358983882767</v>
      </c>
      <c r="Q195" s="71">
        <v>0.9278475877541551</v>
      </c>
      <c r="R195" s="71">
        <v>0</v>
      </c>
      <c r="S195" s="71">
        <v>2.8829216496000001</v>
      </c>
      <c r="T195" s="72"/>
      <c r="U195" s="71">
        <v>870320</v>
      </c>
      <c r="V195" s="71">
        <v>627</v>
      </c>
      <c r="W195" s="71">
        <v>611</v>
      </c>
      <c r="X195" s="71">
        <v>4679</v>
      </c>
      <c r="Y195" s="71">
        <v>8139</v>
      </c>
      <c r="Z195" s="71">
        <v>9699</v>
      </c>
      <c r="AA195" s="71">
        <v>5770</v>
      </c>
      <c r="AB195" s="71">
        <v>15761</v>
      </c>
      <c r="AC195" s="71">
        <v>0</v>
      </c>
      <c r="AD195" s="71">
        <v>2.8829216496000001</v>
      </c>
      <c r="AE195" s="72"/>
      <c r="AF195" s="71">
        <v>8093523.2803254314</v>
      </c>
      <c r="AG195" s="71">
        <v>1336215.5500515888</v>
      </c>
      <c r="AH195" s="71">
        <v>5295550.9955585087</v>
      </c>
      <c r="AI195" s="71">
        <v>26018412.060615674</v>
      </c>
      <c r="AJ195" s="71">
        <v>38371504.911745302</v>
      </c>
      <c r="AK195" s="71">
        <v>0</v>
      </c>
      <c r="AL195" s="71">
        <v>0</v>
      </c>
      <c r="AM195" s="71">
        <v>2035175.2871505483</v>
      </c>
      <c r="AN195" s="71">
        <v>0</v>
      </c>
      <c r="AO195" s="71">
        <v>0</v>
      </c>
      <c r="AP195" s="71">
        <v>81150382.085447058</v>
      </c>
      <c r="AQ195" s="72"/>
      <c r="AR195" s="71">
        <v>622</v>
      </c>
      <c r="AS195" s="71">
        <v>178</v>
      </c>
      <c r="AT195" s="71">
        <v>0</v>
      </c>
      <c r="AU195" s="71">
        <v>0</v>
      </c>
      <c r="AV195" s="71">
        <v>0</v>
      </c>
      <c r="AW195" s="71">
        <v>0</v>
      </c>
      <c r="AX195" s="71"/>
      <c r="AY195" s="72"/>
      <c r="AZ195" s="71">
        <v>3143.0179999999991</v>
      </c>
      <c r="BA195" s="71">
        <v>20512.040000000015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1886</v>
      </c>
      <c r="B196" s="70">
        <v>374</v>
      </c>
      <c r="C196" s="70">
        <v>20</v>
      </c>
      <c r="D196" s="70">
        <v>22</v>
      </c>
      <c r="E196" s="70">
        <v>2023</v>
      </c>
      <c r="F196" s="70" t="s">
        <v>1539</v>
      </c>
      <c r="G196" s="70" t="s">
        <v>1866</v>
      </c>
      <c r="H196" s="70" t="s">
        <v>1867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644</v>
      </c>
      <c r="AS196" s="71">
        <v>178</v>
      </c>
      <c r="AT196" s="71">
        <v>0</v>
      </c>
      <c r="AU196" s="71">
        <v>0</v>
      </c>
      <c r="AV196" s="71">
        <v>0</v>
      </c>
      <c r="AW196" s="71">
        <v>0</v>
      </c>
      <c r="AX196" s="71"/>
      <c r="AY196" s="72"/>
      <c r="AZ196" s="71">
        <v>3258.8379999999993</v>
      </c>
      <c r="BA196" s="71">
        <v>20510.14000000001</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1887</v>
      </c>
      <c r="B197" s="70">
        <v>374</v>
      </c>
      <c r="C197" s="70">
        <v>21</v>
      </c>
      <c r="D197" s="70">
        <v>22</v>
      </c>
      <c r="E197" s="70">
        <v>2024</v>
      </c>
      <c r="F197" s="70" t="s">
        <v>1554</v>
      </c>
      <c r="G197" s="1064" t="s">
        <v>1866</v>
      </c>
      <c r="H197" s="70" t="s">
        <v>1867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1888</v>
      </c>
      <c r="B198" s="70">
        <v>392</v>
      </c>
      <c r="C198" s="70">
        <v>1</v>
      </c>
      <c r="D198" s="70">
        <v>24</v>
      </c>
      <c r="E198" s="70">
        <v>1990</v>
      </c>
      <c r="F198" s="70" t="s">
        <v>787</v>
      </c>
      <c r="G198" s="1064" t="s">
        <v>1889</v>
      </c>
      <c r="H198" s="70" t="s">
        <v>1890</v>
      </c>
      <c r="I198" s="148"/>
      <c r="J198" s="71">
        <v>157.08878375163579</v>
      </c>
      <c r="K198" s="71">
        <v>2.7365348963206411</v>
      </c>
      <c r="L198" s="71">
        <v>4.2644622696433334</v>
      </c>
      <c r="M198" s="71">
        <v>20.079233655931251</v>
      </c>
      <c r="N198" s="71">
        <v>13.00642375970121</v>
      </c>
      <c r="O198" s="71">
        <v>17.539010219647071</v>
      </c>
      <c r="P198" s="71">
        <v>27.523454163395421</v>
      </c>
      <c r="Q198" s="71">
        <v>1.15775413051705</v>
      </c>
      <c r="R198" s="71">
        <v>0</v>
      </c>
      <c r="S198" s="71">
        <v>1.5437791949770601</v>
      </c>
      <c r="T198" s="72"/>
      <c r="U198" s="71">
        <v>26885185</v>
      </c>
      <c r="V198" s="71">
        <v>1079</v>
      </c>
      <c r="W198" s="71">
        <v>45</v>
      </c>
      <c r="X198" s="71">
        <v>8308</v>
      </c>
      <c r="Y198" s="71">
        <v>5795</v>
      </c>
      <c r="Z198" s="71">
        <v>7214</v>
      </c>
      <c r="AA198" s="71">
        <v>6683</v>
      </c>
      <c r="AB198" s="71">
        <v>18798</v>
      </c>
      <c r="AC198" s="71">
        <v>0</v>
      </c>
      <c r="AD198" s="71">
        <v>1.5437791949770601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1891</v>
      </c>
      <c r="B199" s="70">
        <v>393</v>
      </c>
      <c r="C199" s="70">
        <v>2</v>
      </c>
      <c r="D199" s="70">
        <v>24</v>
      </c>
      <c r="E199" s="70">
        <v>2005</v>
      </c>
      <c r="F199" s="70" t="s">
        <v>789</v>
      </c>
      <c r="G199" s="70" t="s">
        <v>1889</v>
      </c>
      <c r="H199" s="70" t="s">
        <v>1890</v>
      </c>
      <c r="I199" s="148"/>
      <c r="J199" s="71">
        <v>148.46348196949259</v>
      </c>
      <c r="K199" s="71">
        <v>2.638526593109257</v>
      </c>
      <c r="L199" s="71">
        <v>5.413139746261157</v>
      </c>
      <c r="M199" s="71">
        <v>51.596733266169252</v>
      </c>
      <c r="N199" s="71">
        <v>18.939718303870439</v>
      </c>
      <c r="O199" s="71">
        <v>22.102416547529291</v>
      </c>
      <c r="P199" s="71">
        <v>35.361561788496637</v>
      </c>
      <c r="Q199" s="71">
        <v>0.99258841181315405</v>
      </c>
      <c r="R199" s="71">
        <v>0</v>
      </c>
      <c r="S199" s="71">
        <v>1.351236776679515</v>
      </c>
      <c r="T199" s="72"/>
      <c r="U199" s="71">
        <v>20127473</v>
      </c>
      <c r="V199" s="71">
        <v>1167</v>
      </c>
      <c r="W199" s="71">
        <v>49</v>
      </c>
      <c r="X199" s="71">
        <v>10980</v>
      </c>
      <c r="Y199" s="71">
        <v>6357</v>
      </c>
      <c r="Z199" s="71">
        <v>10520</v>
      </c>
      <c r="AA199" s="71">
        <v>7032</v>
      </c>
      <c r="AB199" s="71">
        <v>16848</v>
      </c>
      <c r="AC199" s="71">
        <v>0</v>
      </c>
      <c r="AD199" s="71">
        <v>1.351236776679515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1892</v>
      </c>
      <c r="B200" s="70">
        <v>394</v>
      </c>
      <c r="C200" s="70">
        <v>3</v>
      </c>
      <c r="D200" s="70">
        <v>24</v>
      </c>
      <c r="E200" s="70">
        <v>2006</v>
      </c>
      <c r="F200" s="70" t="s">
        <v>790</v>
      </c>
      <c r="G200" s="70" t="s">
        <v>1889</v>
      </c>
      <c r="H200" s="70" t="s">
        <v>1890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1893</v>
      </c>
      <c r="B201" s="70">
        <v>395</v>
      </c>
      <c r="C201" s="70">
        <v>4</v>
      </c>
      <c r="D201" s="70">
        <v>24</v>
      </c>
      <c r="E201" s="70">
        <v>2007</v>
      </c>
      <c r="F201" s="70" t="s">
        <v>791</v>
      </c>
      <c r="G201" s="70" t="s">
        <v>1889</v>
      </c>
      <c r="H201" s="70" t="s">
        <v>1890</v>
      </c>
      <c r="I201" s="148"/>
      <c r="J201" s="71">
        <v>137.01231081010889</v>
      </c>
      <c r="K201" s="71">
        <v>2.8533850934326281</v>
      </c>
      <c r="L201" s="71">
        <v>6.7683377886227509</v>
      </c>
      <c r="M201" s="71">
        <v>47.500525702624557</v>
      </c>
      <c r="N201" s="71">
        <v>18.93865928606369</v>
      </c>
      <c r="O201" s="71">
        <v>21.344353525425149</v>
      </c>
      <c r="P201" s="71">
        <v>36.286799022215597</v>
      </c>
      <c r="Q201" s="71">
        <v>1.0397958061408701</v>
      </c>
      <c r="R201" s="71">
        <v>0</v>
      </c>
      <c r="S201" s="71">
        <v>1.567256870730164</v>
      </c>
      <c r="T201" s="72"/>
      <c r="U201" s="71">
        <v>24271705</v>
      </c>
      <c r="V201" s="71">
        <v>1304</v>
      </c>
      <c r="W201" s="71">
        <v>89</v>
      </c>
      <c r="X201" s="71">
        <v>12342</v>
      </c>
      <c r="Y201" s="71">
        <v>6473</v>
      </c>
      <c r="Z201" s="71">
        <v>10561</v>
      </c>
      <c r="AA201" s="71">
        <v>7106</v>
      </c>
      <c r="AB201" s="71">
        <v>16716</v>
      </c>
      <c r="AC201" s="71">
        <v>0</v>
      </c>
      <c r="AD201" s="71">
        <v>1.567256870730164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1894</v>
      </c>
      <c r="B202" s="70">
        <v>396</v>
      </c>
      <c r="C202" s="70">
        <v>5</v>
      </c>
      <c r="D202" s="70">
        <v>24</v>
      </c>
      <c r="E202" s="70">
        <v>2008</v>
      </c>
      <c r="F202" s="70" t="s">
        <v>792</v>
      </c>
      <c r="G202" s="70" t="s">
        <v>1889</v>
      </c>
      <c r="H202" s="70" t="s">
        <v>1890</v>
      </c>
      <c r="I202" s="148"/>
      <c r="J202" s="71">
        <v>119.65221157285499</v>
      </c>
      <c r="K202" s="71">
        <v>2.154894337046561</v>
      </c>
      <c r="L202" s="71">
        <v>5.8212674813183583</v>
      </c>
      <c r="M202" s="71">
        <v>49.961924280014422</v>
      </c>
      <c r="N202" s="71">
        <v>17.792429711176659</v>
      </c>
      <c r="O202" s="71">
        <v>20.82171635482716</v>
      </c>
      <c r="P202" s="71">
        <v>35.602758937207931</v>
      </c>
      <c r="Q202" s="71">
        <v>1.01697281673725</v>
      </c>
      <c r="R202" s="71">
        <v>0</v>
      </c>
      <c r="S202" s="71">
        <v>1.4015496527222471</v>
      </c>
      <c r="T202" s="72"/>
      <c r="U202" s="71">
        <v>24484013</v>
      </c>
      <c r="V202" s="71">
        <v>1304</v>
      </c>
      <c r="W202" s="71">
        <v>89</v>
      </c>
      <c r="X202" s="71">
        <v>12342</v>
      </c>
      <c r="Y202" s="71">
        <v>6491</v>
      </c>
      <c r="Z202" s="71">
        <v>10664</v>
      </c>
      <c r="AA202" s="71">
        <v>6980</v>
      </c>
      <c r="AB202" s="71">
        <v>16618</v>
      </c>
      <c r="AC202" s="71">
        <v>0</v>
      </c>
      <c r="AD202" s="71">
        <v>1.4015496527222471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1895</v>
      </c>
      <c r="B203" s="70">
        <v>397</v>
      </c>
      <c r="C203" s="70">
        <v>6</v>
      </c>
      <c r="D203" s="70">
        <v>24</v>
      </c>
      <c r="E203" s="70">
        <v>2009</v>
      </c>
      <c r="F203" s="70" t="s">
        <v>176</v>
      </c>
      <c r="G203" s="70" t="s">
        <v>1889</v>
      </c>
      <c r="H203" s="70" t="s">
        <v>1890</v>
      </c>
      <c r="I203" s="148"/>
      <c r="J203" s="71">
        <v>105.72020656530501</v>
      </c>
      <c r="K203" s="71">
        <v>1.8721225258243319</v>
      </c>
      <c r="L203" s="71">
        <v>5.9884370107396112</v>
      </c>
      <c r="M203" s="71">
        <v>46.908735895423362</v>
      </c>
      <c r="N203" s="71">
        <v>17.22714836094341</v>
      </c>
      <c r="O203" s="71">
        <v>21.49055413020082</v>
      </c>
      <c r="P203" s="71">
        <v>33.999150418747313</v>
      </c>
      <c r="Q203" s="71">
        <v>0.95800048987391695</v>
      </c>
      <c r="R203" s="71">
        <v>0</v>
      </c>
      <c r="S203" s="71">
        <v>1.5435491051019781</v>
      </c>
      <c r="T203" s="72"/>
      <c r="U203" s="71">
        <v>19595318</v>
      </c>
      <c r="V203" s="71">
        <v>1223</v>
      </c>
      <c r="W203" s="71">
        <v>132</v>
      </c>
      <c r="X203" s="71">
        <v>14704</v>
      </c>
      <c r="Y203" s="71">
        <v>6503</v>
      </c>
      <c r="Z203" s="71">
        <v>10864</v>
      </c>
      <c r="AA203" s="71">
        <v>6843</v>
      </c>
      <c r="AB203" s="71">
        <v>16433</v>
      </c>
      <c r="AC203" s="71">
        <v>0</v>
      </c>
      <c r="AD203" s="71">
        <v>1.5435491051019781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31.637</v>
      </c>
      <c r="BK203" s="71">
        <v>0</v>
      </c>
      <c r="BL203" s="71">
        <v>5.63</v>
      </c>
      <c r="BM203" s="71">
        <v>0</v>
      </c>
      <c r="BN203" s="72"/>
      <c r="BO203" s="71">
        <v>0</v>
      </c>
      <c r="BP203" s="71">
        <v>0</v>
      </c>
      <c r="BQ203" s="71">
        <v>4</v>
      </c>
      <c r="BR203" s="71">
        <v>0</v>
      </c>
      <c r="BS203" s="71">
        <v>1</v>
      </c>
      <c r="BT203" s="71">
        <v>0</v>
      </c>
      <c r="BU203"/>
      <c r="BV203" s="70">
        <v>37.267000000000003</v>
      </c>
      <c r="BW203" s="70">
        <v>0</v>
      </c>
      <c r="BX203" s="70">
        <v>0</v>
      </c>
      <c r="BY203" s="70">
        <v>0</v>
      </c>
      <c r="BZ203" s="70">
        <v>0</v>
      </c>
      <c r="CA203" s="70">
        <v>0</v>
      </c>
      <c r="CB203" s="70">
        <v>0</v>
      </c>
      <c r="CC203" s="70">
        <v>0</v>
      </c>
      <c r="CD203" s="70">
        <v>0</v>
      </c>
    </row>
    <row r="204" spans="1:82">
      <c r="A204" s="70" t="s">
        <v>1896</v>
      </c>
      <c r="B204" s="70">
        <v>398</v>
      </c>
      <c r="C204" s="70">
        <v>7</v>
      </c>
      <c r="D204" s="70">
        <v>24</v>
      </c>
      <c r="E204" s="70">
        <v>2010</v>
      </c>
      <c r="F204" s="70" t="s">
        <v>177</v>
      </c>
      <c r="G204" s="70" t="s">
        <v>1889</v>
      </c>
      <c r="H204" s="70" t="s">
        <v>1890</v>
      </c>
      <c r="I204" s="148"/>
      <c r="J204" s="71">
        <v>112.8309152419798</v>
      </c>
      <c r="K204" s="71">
        <v>2.0257746409060471</v>
      </c>
      <c r="L204" s="71">
        <v>5.5104670035301124</v>
      </c>
      <c r="M204" s="71">
        <v>51.530859477738588</v>
      </c>
      <c r="N204" s="71">
        <v>17.469405648419858</v>
      </c>
      <c r="O204" s="71">
        <v>21.60774309652755</v>
      </c>
      <c r="P204" s="71">
        <v>34.630483897761764</v>
      </c>
      <c r="Q204" s="71">
        <v>0.99374367392776797</v>
      </c>
      <c r="R204" s="71">
        <v>0</v>
      </c>
      <c r="S204" s="71">
        <v>1.5663447532594881</v>
      </c>
      <c r="T204" s="72"/>
      <c r="U204" s="71">
        <v>18193427</v>
      </c>
      <c r="V204" s="71">
        <v>1223</v>
      </c>
      <c r="W204" s="71">
        <v>132</v>
      </c>
      <c r="X204" s="71">
        <v>14704</v>
      </c>
      <c r="Y204" s="71">
        <v>6516</v>
      </c>
      <c r="Z204" s="71">
        <v>10974</v>
      </c>
      <c r="AA204" s="71">
        <v>6796</v>
      </c>
      <c r="AB204" s="71">
        <v>16334</v>
      </c>
      <c r="AC204" s="71">
        <v>0</v>
      </c>
      <c r="AD204" s="71">
        <v>1.5663447532594881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37.981000000000002</v>
      </c>
      <c r="BK204" s="71">
        <v>0</v>
      </c>
      <c r="BL204" s="71">
        <v>4.5529999999999999</v>
      </c>
      <c r="BM204" s="71">
        <v>0</v>
      </c>
      <c r="BN204" s="72"/>
      <c r="BO204" s="71">
        <v>0</v>
      </c>
      <c r="BP204" s="71">
        <v>0</v>
      </c>
      <c r="BQ204" s="71">
        <v>5</v>
      </c>
      <c r="BR204" s="71">
        <v>0</v>
      </c>
      <c r="BS204" s="71">
        <v>1</v>
      </c>
      <c r="BT204" s="71">
        <v>0</v>
      </c>
      <c r="BU204"/>
      <c r="BV204" s="70">
        <v>42.533999999999999</v>
      </c>
      <c r="BW204" s="70">
        <v>0</v>
      </c>
      <c r="BX204" s="70">
        <v>0</v>
      </c>
      <c r="BY204" s="70">
        <v>0</v>
      </c>
      <c r="BZ204" s="70">
        <v>0</v>
      </c>
      <c r="CA204" s="70">
        <v>0</v>
      </c>
      <c r="CB204" s="70">
        <v>0</v>
      </c>
      <c r="CC204" s="70">
        <v>0</v>
      </c>
      <c r="CD204" s="70">
        <v>0</v>
      </c>
    </row>
    <row r="205" spans="1:82">
      <c r="A205" s="70" t="s">
        <v>1897</v>
      </c>
      <c r="B205" s="70">
        <v>399</v>
      </c>
      <c r="C205" s="70">
        <v>8</v>
      </c>
      <c r="D205" s="70">
        <v>24</v>
      </c>
      <c r="E205" s="70">
        <v>2011</v>
      </c>
      <c r="F205" s="70" t="s">
        <v>178</v>
      </c>
      <c r="G205" s="70" t="s">
        <v>1889</v>
      </c>
      <c r="H205" s="70" t="s">
        <v>1890</v>
      </c>
      <c r="I205" s="148"/>
      <c r="J205" s="71">
        <v>133.7587774308777</v>
      </c>
      <c r="K205" s="71">
        <v>2.8437262038334752</v>
      </c>
      <c r="L205" s="71">
        <v>5.6856194143442726</v>
      </c>
      <c r="M205" s="71">
        <v>68.015600212284042</v>
      </c>
      <c r="N205" s="71">
        <v>20.710829833573172</v>
      </c>
      <c r="O205" s="71">
        <v>21.647422393703987</v>
      </c>
      <c r="P205" s="71">
        <v>33.238790627443649</v>
      </c>
      <c r="Q205" s="71">
        <v>1.1397453359330001</v>
      </c>
      <c r="R205" s="71">
        <v>0</v>
      </c>
      <c r="S205" s="71">
        <v>1.4126359545786169</v>
      </c>
      <c r="T205" s="72"/>
      <c r="U205" s="71">
        <v>20645641</v>
      </c>
      <c r="V205" s="71">
        <v>1223</v>
      </c>
      <c r="W205" s="71">
        <v>132</v>
      </c>
      <c r="X205" s="71">
        <v>14704</v>
      </c>
      <c r="Y205" s="71">
        <v>6539</v>
      </c>
      <c r="Z205" s="71">
        <v>11233</v>
      </c>
      <c r="AA205" s="71">
        <v>6717</v>
      </c>
      <c r="AB205" s="71">
        <v>16241</v>
      </c>
      <c r="AC205" s="71">
        <v>0</v>
      </c>
      <c r="AD205" s="71">
        <v>1.4126359545786169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42.843000000000004</v>
      </c>
      <c r="BK205" s="71">
        <v>0</v>
      </c>
      <c r="BL205" s="71">
        <v>3.83</v>
      </c>
      <c r="BM205" s="71">
        <v>0</v>
      </c>
      <c r="BN205" s="72"/>
      <c r="BO205" s="71">
        <v>0</v>
      </c>
      <c r="BP205" s="71">
        <v>0</v>
      </c>
      <c r="BQ205" s="71">
        <v>6</v>
      </c>
      <c r="BR205" s="71">
        <v>0</v>
      </c>
      <c r="BS205" s="71">
        <v>1</v>
      </c>
      <c r="BT205" s="71">
        <v>0</v>
      </c>
      <c r="BU205"/>
      <c r="BV205" s="70">
        <v>46.673000000000002</v>
      </c>
      <c r="BW205" s="70">
        <v>0</v>
      </c>
      <c r="BX205" s="70">
        <v>0</v>
      </c>
      <c r="BY205" s="70">
        <v>0</v>
      </c>
      <c r="BZ205" s="70">
        <v>0</v>
      </c>
      <c r="CA205" s="70">
        <v>0</v>
      </c>
      <c r="CB205" s="70">
        <v>0</v>
      </c>
      <c r="CC205" s="70">
        <v>0</v>
      </c>
      <c r="CD205" s="70">
        <v>0</v>
      </c>
    </row>
    <row r="206" spans="1:82">
      <c r="A206" s="70" t="s">
        <v>1898</v>
      </c>
      <c r="B206" s="70">
        <v>400</v>
      </c>
      <c r="C206" s="70">
        <v>9</v>
      </c>
      <c r="D206" s="70">
        <v>24</v>
      </c>
      <c r="E206" s="70">
        <v>2012</v>
      </c>
      <c r="F206" s="70" t="s">
        <v>179</v>
      </c>
      <c r="G206" s="70" t="s">
        <v>1889</v>
      </c>
      <c r="H206" s="70" t="s">
        <v>1890</v>
      </c>
      <c r="I206" s="148"/>
      <c r="J206" s="71">
        <v>142.78706212268841</v>
      </c>
      <c r="K206" s="71">
        <v>2.7358005958084162</v>
      </c>
      <c r="L206" s="71">
        <v>5.5757305192894151</v>
      </c>
      <c r="M206" s="71">
        <v>75.278837095728477</v>
      </c>
      <c r="N206" s="71">
        <v>24.666679378971629</v>
      </c>
      <c r="O206" s="71">
        <v>20.754353660463252</v>
      </c>
      <c r="P206" s="71">
        <v>32.770990084166044</v>
      </c>
      <c r="Q206" s="71">
        <v>1.2644626996902999</v>
      </c>
      <c r="R206" s="71">
        <v>0</v>
      </c>
      <c r="S206" s="71">
        <v>1.335185346424336</v>
      </c>
      <c r="T206" s="72"/>
      <c r="U206" s="71">
        <v>20136922</v>
      </c>
      <c r="V206" s="71">
        <v>1223</v>
      </c>
      <c r="W206" s="71">
        <v>132</v>
      </c>
      <c r="X206" s="71">
        <v>14704</v>
      </c>
      <c r="Y206" s="71">
        <v>6764</v>
      </c>
      <c r="Z206" s="71">
        <v>10855</v>
      </c>
      <c r="AA206" s="71">
        <v>6585</v>
      </c>
      <c r="AB206" s="71">
        <v>16584</v>
      </c>
      <c r="AC206" s="71">
        <v>0</v>
      </c>
      <c r="AD206" s="71">
        <v>1.335185346424336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50.14</v>
      </c>
      <c r="BK206" s="71">
        <v>0</v>
      </c>
      <c r="BL206" s="71">
        <v>7.827</v>
      </c>
      <c r="BM206" s="71">
        <v>0</v>
      </c>
      <c r="BN206" s="72"/>
      <c r="BO206" s="71">
        <v>0</v>
      </c>
      <c r="BP206" s="71">
        <v>0</v>
      </c>
      <c r="BQ206" s="71">
        <v>6</v>
      </c>
      <c r="BR206" s="71">
        <v>0</v>
      </c>
      <c r="BS206" s="71">
        <v>2</v>
      </c>
      <c r="BT206" s="71">
        <v>0</v>
      </c>
      <c r="BU206"/>
      <c r="BV206" s="70">
        <v>57.966999999999999</v>
      </c>
      <c r="BW206" s="70">
        <v>0</v>
      </c>
      <c r="BX206" s="70">
        <v>0</v>
      </c>
      <c r="BY206" s="70">
        <v>0</v>
      </c>
      <c r="BZ206" s="70">
        <v>0</v>
      </c>
      <c r="CA206" s="70">
        <v>0</v>
      </c>
      <c r="CB206" s="70">
        <v>0</v>
      </c>
      <c r="CC206" s="70">
        <v>0</v>
      </c>
      <c r="CD206" s="70">
        <v>0</v>
      </c>
    </row>
    <row r="207" spans="1:82">
      <c r="A207" s="70" t="s">
        <v>1899</v>
      </c>
      <c r="B207" s="70">
        <v>401</v>
      </c>
      <c r="C207" s="70">
        <v>10</v>
      </c>
      <c r="D207" s="70">
        <v>24</v>
      </c>
      <c r="E207" s="70">
        <v>2013</v>
      </c>
      <c r="F207" s="70" t="s">
        <v>180</v>
      </c>
      <c r="G207" s="70" t="s">
        <v>1889</v>
      </c>
      <c r="H207" s="70" t="s">
        <v>1890</v>
      </c>
      <c r="I207" s="148"/>
      <c r="J207" s="71">
        <v>143.7264112997274</v>
      </c>
      <c r="K207" s="71">
        <v>2.4739696098482491</v>
      </c>
      <c r="L207" s="71">
        <v>5.4841264062615807</v>
      </c>
      <c r="M207" s="71">
        <v>71.741462652821212</v>
      </c>
      <c r="N207" s="71">
        <v>23.981476866246009</v>
      </c>
      <c r="O207" s="71">
        <v>19.795935102484094</v>
      </c>
      <c r="P207" s="71">
        <v>33.224165431170633</v>
      </c>
      <c r="Q207" s="71">
        <v>1.2791405238437501</v>
      </c>
      <c r="R207" s="71">
        <v>0</v>
      </c>
      <c r="S207" s="71">
        <v>1.414346612563685</v>
      </c>
      <c r="T207" s="72"/>
      <c r="U207" s="71">
        <v>18932144</v>
      </c>
      <c r="V207" s="71">
        <v>1223</v>
      </c>
      <c r="W207" s="71">
        <v>132</v>
      </c>
      <c r="X207" s="71">
        <v>14704</v>
      </c>
      <c r="Y207" s="71">
        <v>6789</v>
      </c>
      <c r="Z207" s="71">
        <v>10816</v>
      </c>
      <c r="AA207" s="71">
        <v>6651</v>
      </c>
      <c r="AB207" s="71">
        <v>16536</v>
      </c>
      <c r="AC207" s="71">
        <v>0</v>
      </c>
      <c r="AD207" s="71">
        <v>1.414346612563685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45.295000000000002</v>
      </c>
      <c r="BK207" s="71">
        <v>0</v>
      </c>
      <c r="BL207" s="71">
        <v>8.6230000000000011</v>
      </c>
      <c r="BM207" s="71">
        <v>0</v>
      </c>
      <c r="BN207" s="72"/>
      <c r="BO207" s="71">
        <v>0</v>
      </c>
      <c r="BP207" s="71">
        <v>0</v>
      </c>
      <c r="BQ207" s="71">
        <v>5</v>
      </c>
      <c r="BR207" s="71">
        <v>0</v>
      </c>
      <c r="BS207" s="71">
        <v>2</v>
      </c>
      <c r="BT207" s="71">
        <v>0</v>
      </c>
      <c r="BU207"/>
      <c r="BV207" s="70">
        <v>53.917999999999999</v>
      </c>
      <c r="BW207" s="70">
        <v>0</v>
      </c>
      <c r="BX207" s="70">
        <v>0</v>
      </c>
      <c r="BY207" s="70">
        <v>0</v>
      </c>
      <c r="BZ207" s="70">
        <v>0</v>
      </c>
      <c r="CA207" s="70">
        <v>0</v>
      </c>
      <c r="CB207" s="70">
        <v>0</v>
      </c>
      <c r="CC207" s="70">
        <v>0</v>
      </c>
      <c r="CD207" s="70">
        <v>0</v>
      </c>
    </row>
    <row r="208" spans="1:82">
      <c r="A208" s="70" t="s">
        <v>1900</v>
      </c>
      <c r="B208" s="70">
        <v>402</v>
      </c>
      <c r="C208" s="70">
        <v>11</v>
      </c>
      <c r="D208" s="70">
        <v>24</v>
      </c>
      <c r="E208" s="70">
        <v>2014</v>
      </c>
      <c r="F208" s="70" t="s">
        <v>181</v>
      </c>
      <c r="G208" s="70" t="s">
        <v>1889</v>
      </c>
      <c r="H208" s="70" t="s">
        <v>1890</v>
      </c>
      <c r="I208" s="148"/>
      <c r="J208" s="71">
        <v>133.69313613617879</v>
      </c>
      <c r="K208" s="71">
        <v>2.4344925104953892</v>
      </c>
      <c r="L208" s="71">
        <v>4.1020868393517773</v>
      </c>
      <c r="M208" s="71">
        <v>74.864721932308044</v>
      </c>
      <c r="N208" s="71">
        <v>22.787270313718039</v>
      </c>
      <c r="O208" s="71">
        <v>19.247403099594987</v>
      </c>
      <c r="P208" s="71">
        <v>33.748352602888978</v>
      </c>
      <c r="Q208" s="71">
        <v>1.21642340048099</v>
      </c>
      <c r="R208" s="71">
        <v>0</v>
      </c>
      <c r="S208" s="71">
        <v>1.4557327069816901</v>
      </c>
      <c r="T208" s="72"/>
      <c r="U208" s="71">
        <v>19182323</v>
      </c>
      <c r="V208" s="71">
        <v>962</v>
      </c>
      <c r="W208" s="71">
        <v>126</v>
      </c>
      <c r="X208" s="71">
        <v>15323</v>
      </c>
      <c r="Y208" s="71">
        <v>6809</v>
      </c>
      <c r="Z208" s="71">
        <v>11076</v>
      </c>
      <c r="AA208" s="71">
        <v>6721</v>
      </c>
      <c r="AB208" s="71">
        <v>16390</v>
      </c>
      <c r="AC208" s="71">
        <v>0</v>
      </c>
      <c r="AD208" s="71">
        <v>1.4557327069816901</v>
      </c>
      <c r="AE208" s="72"/>
      <c r="AF208" s="71"/>
      <c r="AG208" s="71"/>
      <c r="AH208" s="71"/>
      <c r="AI208" s="71"/>
      <c r="AJ208" s="71"/>
      <c r="AK208" s="71"/>
      <c r="AL208" s="71"/>
      <c r="AM208" s="71"/>
      <c r="AN208" s="71"/>
      <c r="AO208" s="71"/>
      <c r="AP208" s="71"/>
      <c r="AQ208" s="72"/>
      <c r="AR208" s="71">
        <v>281</v>
      </c>
      <c r="AS208" s="71">
        <v>52</v>
      </c>
      <c r="AT208" s="71">
        <v>0</v>
      </c>
      <c r="AU208" s="71">
        <v>1</v>
      </c>
      <c r="AV208" s="71">
        <v>0</v>
      </c>
      <c r="AW208" s="71">
        <v>0</v>
      </c>
      <c r="AX208" s="71"/>
      <c r="AY208" s="72"/>
      <c r="AZ208" s="71">
        <v>1145.3</v>
      </c>
      <c r="BA208" s="71">
        <v>2738.7</v>
      </c>
      <c r="BB208" s="71">
        <v>0</v>
      </c>
      <c r="BC208" s="71">
        <v>131</v>
      </c>
      <c r="BD208" s="71">
        <v>0</v>
      </c>
      <c r="BE208" s="71">
        <v>0</v>
      </c>
      <c r="BF208" s="71"/>
      <c r="BG208" s="72"/>
      <c r="BH208" s="71">
        <v>0</v>
      </c>
      <c r="BI208" s="71">
        <v>0</v>
      </c>
      <c r="BJ208" s="71">
        <v>52.895000000000003</v>
      </c>
      <c r="BK208" s="71">
        <v>0</v>
      </c>
      <c r="BL208" s="71">
        <v>4.4640000000000004</v>
      </c>
      <c r="BM208" s="71">
        <v>0</v>
      </c>
      <c r="BN208" s="72"/>
      <c r="BO208" s="71">
        <v>0</v>
      </c>
      <c r="BP208" s="71">
        <v>0</v>
      </c>
      <c r="BQ208" s="71">
        <v>7</v>
      </c>
      <c r="BR208" s="71">
        <v>0</v>
      </c>
      <c r="BS208" s="71">
        <v>1</v>
      </c>
      <c r="BT208" s="71">
        <v>0</v>
      </c>
      <c r="BU208"/>
      <c r="BV208" s="70">
        <v>57.359000000000002</v>
      </c>
      <c r="BW208" s="70">
        <v>0</v>
      </c>
      <c r="BX208" s="70">
        <v>0</v>
      </c>
      <c r="BY208" s="70">
        <v>0</v>
      </c>
      <c r="BZ208" s="70">
        <v>0</v>
      </c>
      <c r="CA208" s="70">
        <v>0</v>
      </c>
      <c r="CB208" s="70">
        <v>0</v>
      </c>
      <c r="CC208" s="70">
        <v>0</v>
      </c>
      <c r="CD208" s="70">
        <v>0</v>
      </c>
    </row>
    <row r="209" spans="1:82">
      <c r="A209" s="70" t="s">
        <v>1901</v>
      </c>
      <c r="B209" s="70">
        <v>403</v>
      </c>
      <c r="C209" s="70">
        <v>12</v>
      </c>
      <c r="D209" s="70">
        <v>24</v>
      </c>
      <c r="E209" s="70">
        <v>2015</v>
      </c>
      <c r="F209" s="70" t="s">
        <v>182</v>
      </c>
      <c r="G209" s="70" t="s">
        <v>1889</v>
      </c>
      <c r="H209" s="70" t="s">
        <v>1890</v>
      </c>
      <c r="I209" s="148"/>
      <c r="J209" s="71">
        <v>116.1770857290217</v>
      </c>
      <c r="K209" s="71">
        <v>2.314104463022546</v>
      </c>
      <c r="L209" s="71">
        <v>4.7358781972945767</v>
      </c>
      <c r="M209" s="71">
        <v>68.174204936359374</v>
      </c>
      <c r="N209" s="71">
        <v>21.718118463882359</v>
      </c>
      <c r="O209" s="71">
        <v>19.881500060745317</v>
      </c>
      <c r="P209" s="71">
        <v>34.021255287467518</v>
      </c>
      <c r="Q209" s="71">
        <v>1.18825721976507</v>
      </c>
      <c r="R209" s="71">
        <v>0</v>
      </c>
      <c r="S209" s="71">
        <v>1.549107292896013</v>
      </c>
      <c r="T209" s="72"/>
      <c r="U209" s="71">
        <v>20168510</v>
      </c>
      <c r="V209" s="71">
        <v>962</v>
      </c>
      <c r="W209" s="71">
        <v>126</v>
      </c>
      <c r="X209" s="71">
        <v>15323</v>
      </c>
      <c r="Y209" s="71">
        <v>6862</v>
      </c>
      <c r="Z209" s="71">
        <v>11551</v>
      </c>
      <c r="AA209" s="71">
        <v>6770</v>
      </c>
      <c r="AB209" s="71">
        <v>16355</v>
      </c>
      <c r="AC209" s="71">
        <v>0</v>
      </c>
      <c r="AD209" s="71">
        <v>1.549107292896013</v>
      </c>
      <c r="AE209" s="72"/>
      <c r="AF209" s="71">
        <v>129099881.6009957</v>
      </c>
      <c r="AG209" s="71">
        <v>1792541.5634072369</v>
      </c>
      <c r="AH209" s="71">
        <v>750599.99952233676</v>
      </c>
      <c r="AI209" s="71">
        <v>94720147.932223484</v>
      </c>
      <c r="AJ209" s="71">
        <v>32848579.59660868</v>
      </c>
      <c r="AK209" s="71">
        <v>0</v>
      </c>
      <c r="AL209" s="71">
        <v>0</v>
      </c>
      <c r="AM209" s="71">
        <v>2241384.1433553449</v>
      </c>
      <c r="AN209" s="71">
        <v>0</v>
      </c>
      <c r="AO209" s="71">
        <v>0</v>
      </c>
      <c r="AP209" s="71">
        <v>261453134.83611277</v>
      </c>
      <c r="AQ209" s="72"/>
      <c r="AR209" s="71">
        <v>341</v>
      </c>
      <c r="AS209" s="71">
        <v>66</v>
      </c>
      <c r="AT209" s="71">
        <v>0</v>
      </c>
      <c r="AU209" s="71">
        <v>1</v>
      </c>
      <c r="AV209" s="71">
        <v>0</v>
      </c>
      <c r="AW209" s="71">
        <v>0</v>
      </c>
      <c r="AX209" s="71"/>
      <c r="AY209" s="72"/>
      <c r="AZ209" s="71">
        <v>1326.8</v>
      </c>
      <c r="BA209" s="71">
        <v>3332.2</v>
      </c>
      <c r="BB209" s="71">
        <v>0</v>
      </c>
      <c r="BC209" s="71">
        <v>131</v>
      </c>
      <c r="BD209" s="71">
        <v>0</v>
      </c>
      <c r="BE209" s="71">
        <v>0</v>
      </c>
      <c r="BF209" s="71"/>
      <c r="BG209" s="72"/>
      <c r="BH209" s="71">
        <v>0</v>
      </c>
      <c r="BI209" s="71">
        <v>0</v>
      </c>
      <c r="BJ209" s="71">
        <v>54.207000000000001</v>
      </c>
      <c r="BK209" s="71">
        <v>0</v>
      </c>
      <c r="BL209" s="71">
        <v>4.7060000000000004</v>
      </c>
      <c r="BM209" s="71">
        <v>0</v>
      </c>
      <c r="BN209" s="72"/>
      <c r="BO209" s="71">
        <v>0</v>
      </c>
      <c r="BP209" s="71">
        <v>0</v>
      </c>
      <c r="BQ209" s="71">
        <v>7</v>
      </c>
      <c r="BR209" s="71">
        <v>0</v>
      </c>
      <c r="BS209" s="71">
        <v>1</v>
      </c>
      <c r="BT209" s="71">
        <v>0</v>
      </c>
      <c r="BU209"/>
      <c r="BV209" s="70">
        <v>58.912999999999997</v>
      </c>
      <c r="BW209" s="70">
        <v>0</v>
      </c>
      <c r="BX209" s="70">
        <v>0</v>
      </c>
      <c r="BY209" s="70">
        <v>0</v>
      </c>
      <c r="BZ209" s="70">
        <v>0</v>
      </c>
      <c r="CA209" s="70">
        <v>0</v>
      </c>
      <c r="CB209" s="70">
        <v>0</v>
      </c>
      <c r="CC209" s="70">
        <v>0</v>
      </c>
      <c r="CD209" s="70">
        <v>0</v>
      </c>
    </row>
    <row r="210" spans="1:82">
      <c r="A210" s="70" t="s">
        <v>1902</v>
      </c>
      <c r="B210" s="70">
        <v>404</v>
      </c>
      <c r="C210" s="70">
        <v>13</v>
      </c>
      <c r="D210" s="70">
        <v>24</v>
      </c>
      <c r="E210" s="70">
        <v>2016</v>
      </c>
      <c r="F210" s="70" t="s">
        <v>155</v>
      </c>
      <c r="G210" s="70" t="s">
        <v>1889</v>
      </c>
      <c r="H210" s="70" t="s">
        <v>1890</v>
      </c>
      <c r="I210" s="148"/>
      <c r="J210" s="71">
        <v>121.46228636484547</v>
      </c>
      <c r="K210" s="71">
        <v>2.1306885914568663</v>
      </c>
      <c r="L210" s="71">
        <v>5.7107251219714996</v>
      </c>
      <c r="M210" s="71">
        <v>66.626573417662883</v>
      </c>
      <c r="N210" s="71">
        <v>21.52153604354044</v>
      </c>
      <c r="O210" s="71">
        <v>19.798196567819005</v>
      </c>
      <c r="P210" s="71">
        <v>33.476594125678346</v>
      </c>
      <c r="Q210" s="71">
        <v>1.1481236127229801</v>
      </c>
      <c r="R210" s="71">
        <v>0</v>
      </c>
      <c r="S210" s="71">
        <v>2.3857905475850072</v>
      </c>
      <c r="T210" s="72"/>
      <c r="U210" s="71">
        <v>22506328</v>
      </c>
      <c r="V210" s="71">
        <v>962</v>
      </c>
      <c r="W210" s="71">
        <v>126</v>
      </c>
      <c r="X210" s="71">
        <v>15323</v>
      </c>
      <c r="Y210" s="71">
        <v>6900</v>
      </c>
      <c r="Z210" s="71">
        <v>11644</v>
      </c>
      <c r="AA210" s="71">
        <v>6890</v>
      </c>
      <c r="AB210" s="71">
        <v>16255</v>
      </c>
      <c r="AC210" s="71">
        <v>0</v>
      </c>
      <c r="AD210" s="71">
        <v>2.3857905475850072</v>
      </c>
      <c r="AE210" s="72"/>
      <c r="AF210" s="71">
        <v>134076221.453198</v>
      </c>
      <c r="AG210" s="71">
        <v>1592838.3089427981</v>
      </c>
      <c r="AH210" s="71">
        <v>704854.41713816545</v>
      </c>
      <c r="AI210" s="71">
        <v>100155344.972739</v>
      </c>
      <c r="AJ210" s="71">
        <v>30780982.723232351</v>
      </c>
      <c r="AK210" s="71">
        <v>0</v>
      </c>
      <c r="AL210" s="71">
        <v>0</v>
      </c>
      <c r="AM210" s="71">
        <v>2229410.2512819348</v>
      </c>
      <c r="AN210" s="71">
        <v>0</v>
      </c>
      <c r="AO210" s="71">
        <v>0</v>
      </c>
      <c r="AP210" s="71">
        <v>269539652.12653226</v>
      </c>
      <c r="AQ210" s="72"/>
      <c r="AR210" s="71">
        <v>373</v>
      </c>
      <c r="AS210" s="71">
        <v>75</v>
      </c>
      <c r="AT210" s="71">
        <v>0</v>
      </c>
      <c r="AU210" s="71">
        <v>1</v>
      </c>
      <c r="AV210" s="71">
        <v>0</v>
      </c>
      <c r="AW210" s="71">
        <v>0</v>
      </c>
      <c r="AX210" s="71"/>
      <c r="AY210" s="72"/>
      <c r="AZ210" s="71">
        <v>1435.5</v>
      </c>
      <c r="BA210" s="71">
        <v>3519.3</v>
      </c>
      <c r="BB210" s="71">
        <v>0</v>
      </c>
      <c r="BC210" s="71">
        <v>131</v>
      </c>
      <c r="BD210" s="71">
        <v>0</v>
      </c>
      <c r="BE210" s="71">
        <v>0</v>
      </c>
      <c r="BF210" s="71"/>
      <c r="BG210" s="72"/>
      <c r="BH210" s="71">
        <v>0</v>
      </c>
      <c r="BI210" s="71">
        <v>0</v>
      </c>
      <c r="BJ210" s="71">
        <v>53.64</v>
      </c>
      <c r="BK210" s="71">
        <v>0</v>
      </c>
      <c r="BL210" s="71">
        <v>7.415</v>
      </c>
      <c r="BM210" s="71">
        <v>0</v>
      </c>
      <c r="BN210" s="72"/>
      <c r="BO210" s="71">
        <v>0</v>
      </c>
      <c r="BP210" s="71">
        <v>0</v>
      </c>
      <c r="BQ210" s="71">
        <v>7</v>
      </c>
      <c r="BR210" s="71">
        <v>0</v>
      </c>
      <c r="BS210" s="71">
        <v>2</v>
      </c>
      <c r="BT210" s="71">
        <v>0</v>
      </c>
      <c r="BU210"/>
      <c r="BV210" s="70">
        <v>61.055</v>
      </c>
      <c r="BW210" s="70">
        <v>0</v>
      </c>
      <c r="BX210" s="70">
        <v>0</v>
      </c>
      <c r="BY210" s="70">
        <v>0</v>
      </c>
      <c r="BZ210" s="70">
        <v>0</v>
      </c>
      <c r="CA210" s="70">
        <v>0</v>
      </c>
      <c r="CB210" s="70">
        <v>0</v>
      </c>
      <c r="CC210" s="70">
        <v>0</v>
      </c>
      <c r="CD210" s="70">
        <v>0</v>
      </c>
    </row>
    <row r="211" spans="1:82">
      <c r="A211" s="70" t="s">
        <v>1903</v>
      </c>
      <c r="B211" s="70">
        <v>405</v>
      </c>
      <c r="C211" s="70">
        <v>14</v>
      </c>
      <c r="D211" s="70">
        <v>24</v>
      </c>
      <c r="E211" s="70">
        <v>2017</v>
      </c>
      <c r="F211" s="70" t="s">
        <v>156</v>
      </c>
      <c r="G211" s="70" t="s">
        <v>1889</v>
      </c>
      <c r="H211" s="70" t="s">
        <v>1890</v>
      </c>
      <c r="I211" s="148"/>
      <c r="J211" s="71">
        <v>110.59345576944268</v>
      </c>
      <c r="K211" s="71">
        <v>2.1723354086225264</v>
      </c>
      <c r="L211" s="71">
        <v>5.0498511062049962</v>
      </c>
      <c r="M211" s="71">
        <v>58.215198294048605</v>
      </c>
      <c r="N211" s="71">
        <v>19.727758367960003</v>
      </c>
      <c r="O211" s="71">
        <v>19.43332349906489</v>
      </c>
      <c r="P211" s="71">
        <v>34.630839913315413</v>
      </c>
      <c r="Q211" s="71">
        <v>1.10479687013137</v>
      </c>
      <c r="R211" s="71">
        <v>0</v>
      </c>
      <c r="S211" s="71">
        <v>2.4178390017407607</v>
      </c>
      <c r="T211" s="72"/>
      <c r="U211" s="71">
        <v>22181787</v>
      </c>
      <c r="V211" s="71">
        <v>962</v>
      </c>
      <c r="W211" s="71">
        <v>126</v>
      </c>
      <c r="X211" s="71">
        <v>15323</v>
      </c>
      <c r="Y211" s="71">
        <v>6982</v>
      </c>
      <c r="Z211" s="71">
        <v>11619</v>
      </c>
      <c r="AA211" s="71">
        <v>7173</v>
      </c>
      <c r="AB211" s="71">
        <v>16175</v>
      </c>
      <c r="AC211" s="71">
        <v>0</v>
      </c>
      <c r="AD211" s="71">
        <v>2.4178390017407612</v>
      </c>
      <c r="AE211" s="72"/>
      <c r="AF211" s="71">
        <v>133500638.0371152</v>
      </c>
      <c r="AG211" s="71">
        <v>1747687.797934596</v>
      </c>
      <c r="AH211" s="71">
        <v>850071.4426315889</v>
      </c>
      <c r="AI211" s="71">
        <v>100724386.7905509</v>
      </c>
      <c r="AJ211" s="71">
        <v>31270758.544428371</v>
      </c>
      <c r="AK211" s="71">
        <v>0</v>
      </c>
      <c r="AL211" s="71">
        <v>0</v>
      </c>
      <c r="AM211" s="71">
        <v>2221909.3191875648</v>
      </c>
      <c r="AN211" s="71">
        <v>0</v>
      </c>
      <c r="AO211" s="71">
        <v>0</v>
      </c>
      <c r="AP211" s="71">
        <v>270315451.93184823</v>
      </c>
      <c r="AQ211" s="72"/>
      <c r="AR211" s="71">
        <v>380</v>
      </c>
      <c r="AS211" s="71">
        <v>77</v>
      </c>
      <c r="AT211" s="71">
        <v>0</v>
      </c>
      <c r="AU211" s="71">
        <v>1</v>
      </c>
      <c r="AV211" s="71">
        <v>0</v>
      </c>
      <c r="AW211" s="71">
        <v>0</v>
      </c>
      <c r="AX211" s="71"/>
      <c r="AY211" s="72"/>
      <c r="AZ211" s="71">
        <v>1464.9</v>
      </c>
      <c r="BA211" s="71">
        <v>3634.8</v>
      </c>
      <c r="BB211" s="71">
        <v>0</v>
      </c>
      <c r="BC211" s="71">
        <v>131</v>
      </c>
      <c r="BD211" s="71">
        <v>0</v>
      </c>
      <c r="BE211" s="71">
        <v>0</v>
      </c>
      <c r="BF211" s="71"/>
      <c r="BG211" s="72"/>
      <c r="BH211" s="71">
        <v>0</v>
      </c>
      <c r="BI211" s="71">
        <v>0</v>
      </c>
      <c r="BJ211" s="71">
        <v>36.06</v>
      </c>
      <c r="BK211" s="71">
        <v>0</v>
      </c>
      <c r="BL211" s="71">
        <v>10.144</v>
      </c>
      <c r="BM211" s="71">
        <v>0</v>
      </c>
      <c r="BN211" s="72"/>
      <c r="BO211" s="71">
        <v>0</v>
      </c>
      <c r="BP211" s="71">
        <v>0</v>
      </c>
      <c r="BQ211" s="71">
        <v>7</v>
      </c>
      <c r="BR211" s="71">
        <v>0</v>
      </c>
      <c r="BS211" s="71">
        <v>2</v>
      </c>
      <c r="BT211" s="71">
        <v>0</v>
      </c>
      <c r="BU211"/>
      <c r="BV211" s="70">
        <v>46.204000000000001</v>
      </c>
      <c r="BW211" s="70">
        <v>0</v>
      </c>
      <c r="BX211" s="70">
        <v>0</v>
      </c>
      <c r="BY211" s="70">
        <v>0</v>
      </c>
      <c r="BZ211" s="70">
        <v>0</v>
      </c>
      <c r="CA211" s="70">
        <v>0</v>
      </c>
      <c r="CB211" s="70">
        <v>0</v>
      </c>
      <c r="CC211" s="70">
        <v>0</v>
      </c>
      <c r="CD211" s="70">
        <v>0</v>
      </c>
    </row>
    <row r="212" spans="1:82">
      <c r="A212" s="70" t="s">
        <v>1904</v>
      </c>
      <c r="B212" s="70">
        <v>406</v>
      </c>
      <c r="C212" s="70">
        <v>15</v>
      </c>
      <c r="D212" s="70">
        <v>24</v>
      </c>
      <c r="E212" s="70">
        <v>2018</v>
      </c>
      <c r="F212" s="70" t="s">
        <v>183</v>
      </c>
      <c r="G212" s="70" t="s">
        <v>1889</v>
      </c>
      <c r="H212" s="70" t="s">
        <v>1890</v>
      </c>
      <c r="I212" s="148"/>
      <c r="J212" s="71">
        <v>104.52960447853549</v>
      </c>
      <c r="K212" s="71">
        <v>1.8464945692740209</v>
      </c>
      <c r="L212" s="71">
        <v>4.5375144137613921</v>
      </c>
      <c r="M212" s="71">
        <v>51.83619469636708</v>
      </c>
      <c r="N212" s="71">
        <v>15.565422981209666</v>
      </c>
      <c r="O212" s="71">
        <v>19.417773064776942</v>
      </c>
      <c r="P212" s="71">
        <v>34.869262303494644</v>
      </c>
      <c r="Q212" s="71">
        <v>1.0210652257549999</v>
      </c>
      <c r="R212" s="71">
        <v>0</v>
      </c>
      <c r="S212" s="71">
        <v>2.3298481648957381</v>
      </c>
      <c r="T212" s="72"/>
      <c r="U212" s="71">
        <v>24403973</v>
      </c>
      <c r="V212" s="71">
        <v>962</v>
      </c>
      <c r="W212" s="71">
        <v>126</v>
      </c>
      <c r="X212" s="71">
        <v>15323</v>
      </c>
      <c r="Y212" s="71">
        <v>7047</v>
      </c>
      <c r="Z212" s="71">
        <v>11832</v>
      </c>
      <c r="AA212" s="71">
        <v>7295</v>
      </c>
      <c r="AB212" s="71">
        <v>16110</v>
      </c>
      <c r="AC212" s="71">
        <v>0</v>
      </c>
      <c r="AD212" s="71">
        <v>2.3298481648957381</v>
      </c>
      <c r="AE212" s="72"/>
      <c r="AF212" s="71">
        <v>144288800.3286362</v>
      </c>
      <c r="AG212" s="71">
        <v>1461524.4193244299</v>
      </c>
      <c r="AH212" s="71">
        <v>803728.62737497082</v>
      </c>
      <c r="AI212" s="71">
        <v>100518116.1569934</v>
      </c>
      <c r="AJ212" s="71">
        <v>28028875.84508219</v>
      </c>
      <c r="AK212" s="71">
        <v>0</v>
      </c>
      <c r="AL212" s="71">
        <v>0</v>
      </c>
      <c r="AM212" s="71">
        <v>2217559.3935646629</v>
      </c>
      <c r="AN212" s="71">
        <v>0</v>
      </c>
      <c r="AO212" s="71">
        <v>0</v>
      </c>
      <c r="AP212" s="71">
        <v>277318604.77097583</v>
      </c>
      <c r="AQ212" s="72"/>
      <c r="AR212" s="71">
        <v>399</v>
      </c>
      <c r="AS212" s="71">
        <v>84</v>
      </c>
      <c r="AT212" s="71">
        <v>0</v>
      </c>
      <c r="AU212" s="71">
        <v>1</v>
      </c>
      <c r="AV212" s="71">
        <v>0</v>
      </c>
      <c r="AW212" s="71">
        <v>0</v>
      </c>
      <c r="AX212" s="71"/>
      <c r="AY212" s="72"/>
      <c r="AZ212" s="71">
        <v>1558.3999999999999</v>
      </c>
      <c r="BA212" s="71">
        <v>4337.8</v>
      </c>
      <c r="BB212" s="71">
        <v>0</v>
      </c>
      <c r="BC212" s="71">
        <v>131</v>
      </c>
      <c r="BD212" s="71">
        <v>0</v>
      </c>
      <c r="BE212" s="71">
        <v>0</v>
      </c>
      <c r="BF212" s="71"/>
      <c r="BG212" s="72"/>
      <c r="BH212" s="71">
        <v>0</v>
      </c>
      <c r="BI212" s="71">
        <v>0</v>
      </c>
      <c r="BJ212" s="71">
        <v>41.228999999999999</v>
      </c>
      <c r="BK212" s="71">
        <v>0</v>
      </c>
      <c r="BL212" s="71">
        <v>7.2349999999999994</v>
      </c>
      <c r="BM212" s="71">
        <v>0</v>
      </c>
      <c r="BN212" s="72"/>
      <c r="BO212" s="71">
        <v>0</v>
      </c>
      <c r="BP212" s="71">
        <v>0</v>
      </c>
      <c r="BQ212" s="71">
        <v>7</v>
      </c>
      <c r="BR212" s="71">
        <v>0</v>
      </c>
      <c r="BS212" s="71">
        <v>2</v>
      </c>
      <c r="BT212" s="71">
        <v>0</v>
      </c>
      <c r="BU212"/>
      <c r="BV212" s="70">
        <v>48.463999999999999</v>
      </c>
      <c r="BW212" s="70">
        <v>0</v>
      </c>
      <c r="BX212" s="70">
        <v>0</v>
      </c>
      <c r="BY212" s="70">
        <v>0</v>
      </c>
      <c r="BZ212" s="70">
        <v>0</v>
      </c>
      <c r="CA212" s="70">
        <v>0</v>
      </c>
      <c r="CB212" s="70">
        <v>0</v>
      </c>
      <c r="CC212" s="70">
        <v>0</v>
      </c>
      <c r="CD212" s="70">
        <v>0</v>
      </c>
    </row>
    <row r="213" spans="1:82">
      <c r="A213" s="70" t="s">
        <v>1905</v>
      </c>
      <c r="B213" s="70">
        <v>407</v>
      </c>
      <c r="C213" s="70">
        <v>16</v>
      </c>
      <c r="D213" s="70">
        <v>24</v>
      </c>
      <c r="E213" s="70">
        <v>2019</v>
      </c>
      <c r="F213" s="70" t="s">
        <v>158</v>
      </c>
      <c r="G213" s="70" t="s">
        <v>1889</v>
      </c>
      <c r="H213" s="70" t="s">
        <v>1890</v>
      </c>
      <c r="I213" s="148"/>
      <c r="J213" s="71">
        <v>99.702118301540764</v>
      </c>
      <c r="K213" s="71">
        <v>1.7659474803915172</v>
      </c>
      <c r="L213" s="71">
        <v>4.577823597246268</v>
      </c>
      <c r="M213" s="71">
        <v>47.951080314718112</v>
      </c>
      <c r="N213" s="71">
        <v>15.409300029867202</v>
      </c>
      <c r="O213" s="71">
        <v>18.929283490401179</v>
      </c>
      <c r="P213" s="71">
        <v>35.984649602504568</v>
      </c>
      <c r="Q213" s="71">
        <v>0.98514194480000705</v>
      </c>
      <c r="R213" s="71">
        <v>0</v>
      </c>
      <c r="S213" s="71">
        <v>2.5086563114003462</v>
      </c>
      <c r="T213" s="72"/>
      <c r="U213" s="71">
        <v>24067206</v>
      </c>
      <c r="V213" s="71">
        <v>962</v>
      </c>
      <c r="W213" s="71">
        <v>126</v>
      </c>
      <c r="X213" s="71">
        <v>15323</v>
      </c>
      <c r="Y213" s="71">
        <v>7127</v>
      </c>
      <c r="Z213" s="71">
        <v>11851</v>
      </c>
      <c r="AA213" s="71">
        <v>7472</v>
      </c>
      <c r="AB213" s="71">
        <v>15964</v>
      </c>
      <c r="AC213" s="71">
        <v>0</v>
      </c>
      <c r="AD213" s="71">
        <v>2.5086563114003462</v>
      </c>
      <c r="AE213" s="72"/>
      <c r="AF213" s="71">
        <v>139614692.95770681</v>
      </c>
      <c r="AG213" s="71">
        <v>1535827.315852124</v>
      </c>
      <c r="AH213" s="71">
        <v>851815.88942544057</v>
      </c>
      <c r="AI213" s="71">
        <v>97084959.378634855</v>
      </c>
      <c r="AJ213" s="71">
        <v>27326368.490348671</v>
      </c>
      <c r="AK213" s="71">
        <v>0</v>
      </c>
      <c r="AL213" s="71">
        <v>0</v>
      </c>
      <c r="AM213" s="71">
        <v>2174176.6230723425</v>
      </c>
      <c r="AN213" s="71">
        <v>0</v>
      </c>
      <c r="AO213" s="71">
        <v>0</v>
      </c>
      <c r="AP213" s="71">
        <v>268587840.65504026</v>
      </c>
      <c r="AQ213" s="72"/>
      <c r="AR213" s="71">
        <v>411</v>
      </c>
      <c r="AS213" s="71">
        <v>87</v>
      </c>
      <c r="AT213" s="71">
        <v>0</v>
      </c>
      <c r="AU213" s="71">
        <v>1</v>
      </c>
      <c r="AV213" s="71">
        <v>0</v>
      </c>
      <c r="AW213" s="71">
        <v>0</v>
      </c>
      <c r="AX213" s="71"/>
      <c r="AY213" s="72"/>
      <c r="AZ213" s="71">
        <v>1621.3</v>
      </c>
      <c r="BA213" s="71">
        <v>4342.7</v>
      </c>
      <c r="BB213" s="71">
        <v>0</v>
      </c>
      <c r="BC213" s="71">
        <v>131</v>
      </c>
      <c r="BD213" s="71">
        <v>0</v>
      </c>
      <c r="BE213" s="71">
        <v>0</v>
      </c>
      <c r="BF213" s="71"/>
      <c r="BG213" s="72"/>
      <c r="BH213" s="71">
        <v>0</v>
      </c>
      <c r="BI213" s="71">
        <v>0</v>
      </c>
      <c r="BJ213" s="71">
        <v>46.506</v>
      </c>
      <c r="BK213" s="71">
        <v>0</v>
      </c>
      <c r="BL213" s="71">
        <v>5.7590000000000003</v>
      </c>
      <c r="BM213" s="71">
        <v>0</v>
      </c>
      <c r="BN213" s="72"/>
      <c r="BO213" s="71">
        <v>0</v>
      </c>
      <c r="BP213" s="71">
        <v>0</v>
      </c>
      <c r="BQ213" s="71">
        <v>7</v>
      </c>
      <c r="BR213" s="71">
        <v>0</v>
      </c>
      <c r="BS213" s="71">
        <v>2</v>
      </c>
      <c r="BT213" s="71">
        <v>0</v>
      </c>
      <c r="BU213"/>
      <c r="BV213" s="70">
        <v>52.265000000000001</v>
      </c>
      <c r="BW213" s="70">
        <v>0</v>
      </c>
      <c r="BX213" s="70">
        <v>0</v>
      </c>
      <c r="BY213" s="70">
        <v>0</v>
      </c>
      <c r="BZ213" s="70">
        <v>0</v>
      </c>
      <c r="CA213" s="70">
        <v>0</v>
      </c>
      <c r="CB213" s="70">
        <v>0</v>
      </c>
      <c r="CC213" s="70">
        <v>0</v>
      </c>
      <c r="CD213" s="70">
        <v>0</v>
      </c>
    </row>
    <row r="214" spans="1:82">
      <c r="A214" s="70" t="s">
        <v>1906</v>
      </c>
      <c r="B214" s="70">
        <v>408</v>
      </c>
      <c r="C214" s="70">
        <v>17</v>
      </c>
      <c r="D214" s="70">
        <v>24</v>
      </c>
      <c r="E214" s="70">
        <v>2020</v>
      </c>
      <c r="F214" s="70" t="s">
        <v>159</v>
      </c>
      <c r="G214" s="70" t="s">
        <v>1889</v>
      </c>
      <c r="H214" s="70" t="s">
        <v>1890</v>
      </c>
      <c r="I214" s="148"/>
      <c r="J214" s="71">
        <v>111.40584012303241</v>
      </c>
      <c r="K214" s="71">
        <v>1.8016497761662911</v>
      </c>
      <c r="L214" s="71">
        <v>4.0805455340123444</v>
      </c>
      <c r="M214" s="71">
        <v>47.537689772537043</v>
      </c>
      <c r="N214" s="71">
        <v>17.637695653860494</v>
      </c>
      <c r="O214" s="71">
        <v>16.611317920387979</v>
      </c>
      <c r="P214" s="71">
        <v>34.290301953357179</v>
      </c>
      <c r="Q214" s="71">
        <v>0.93081294029874795</v>
      </c>
      <c r="R214" s="71">
        <v>0</v>
      </c>
      <c r="S214" s="71">
        <v>2.290539907365265</v>
      </c>
      <c r="T214" s="72"/>
      <c r="U214" s="71">
        <v>26375688</v>
      </c>
      <c r="V214" s="71">
        <v>930</v>
      </c>
      <c r="W214" s="71">
        <v>136</v>
      </c>
      <c r="X214" s="71">
        <v>14395</v>
      </c>
      <c r="Y214" s="71">
        <v>7175</v>
      </c>
      <c r="Z214" s="71">
        <v>11870</v>
      </c>
      <c r="AA214" s="71">
        <v>7568</v>
      </c>
      <c r="AB214" s="71">
        <v>15787</v>
      </c>
      <c r="AC214" s="71">
        <v>0</v>
      </c>
      <c r="AD214" s="71">
        <v>2.290539907365265</v>
      </c>
      <c r="AE214" s="72"/>
      <c r="AF214" s="71">
        <v>155448802.9716939</v>
      </c>
      <c r="AG214" s="71">
        <v>1387165.1850186652</v>
      </c>
      <c r="AH214" s="71">
        <v>740771.78265779722</v>
      </c>
      <c r="AI214" s="71">
        <v>93184718.023585111</v>
      </c>
      <c r="AJ214" s="71">
        <v>33625299.847143672</v>
      </c>
      <c r="AK214" s="71"/>
      <c r="AL214" s="71"/>
      <c r="AM214" s="71">
        <v>2060378.8972282682</v>
      </c>
      <c r="AN214" s="71"/>
      <c r="AO214" s="71"/>
      <c r="AP214" s="71">
        <v>286447136.70732737</v>
      </c>
      <c r="AQ214" s="72"/>
      <c r="AR214" s="71">
        <v>421</v>
      </c>
      <c r="AS214" s="71">
        <v>88</v>
      </c>
      <c r="AT214" s="71">
        <v>0</v>
      </c>
      <c r="AU214" s="71">
        <v>1</v>
      </c>
      <c r="AV214" s="71">
        <v>0</v>
      </c>
      <c r="AW214" s="71">
        <v>0</v>
      </c>
      <c r="AX214" s="71"/>
      <c r="AY214" s="72"/>
      <c r="AZ214" s="71">
        <v>1683.200000000001</v>
      </c>
      <c r="BA214" s="71">
        <v>4355.6000000000004</v>
      </c>
      <c r="BB214" s="71">
        <v>0</v>
      </c>
      <c r="BC214" s="71">
        <v>131</v>
      </c>
      <c r="BD214" s="71">
        <v>0</v>
      </c>
      <c r="BE214" s="71">
        <v>0</v>
      </c>
      <c r="BF214" s="71"/>
      <c r="BG214" s="72"/>
      <c r="BH214" s="71">
        <v>0</v>
      </c>
      <c r="BI214" s="71">
        <v>0</v>
      </c>
      <c r="BJ214" s="71">
        <v>43.87</v>
      </c>
      <c r="BK214" s="71">
        <v>0</v>
      </c>
      <c r="BL214" s="71">
        <v>8.4879999999999995</v>
      </c>
      <c r="BM214" s="71">
        <v>0</v>
      </c>
      <c r="BN214" s="72"/>
      <c r="BO214" s="71">
        <v>0</v>
      </c>
      <c r="BP214" s="71">
        <v>0</v>
      </c>
      <c r="BQ214" s="71">
        <v>7</v>
      </c>
      <c r="BR214" s="71">
        <v>0</v>
      </c>
      <c r="BS214" s="71">
        <v>3</v>
      </c>
      <c r="BT214" s="71">
        <v>0</v>
      </c>
      <c r="BU214"/>
      <c r="BV214" s="70">
        <v>52.357999999999997</v>
      </c>
      <c r="BW214" s="70">
        <v>0</v>
      </c>
      <c r="BX214" s="70">
        <v>0</v>
      </c>
      <c r="BY214" s="70">
        <v>0</v>
      </c>
      <c r="BZ214" s="70">
        <v>0</v>
      </c>
      <c r="CA214" s="70">
        <v>0</v>
      </c>
      <c r="CB214" s="70">
        <v>0</v>
      </c>
      <c r="CC214" s="70">
        <v>0</v>
      </c>
      <c r="CD214" s="70">
        <v>0</v>
      </c>
    </row>
    <row r="215" spans="1:82">
      <c r="A215" s="70" t="s">
        <v>1907</v>
      </c>
      <c r="B215" s="70">
        <v>408</v>
      </c>
      <c r="C215" s="70">
        <v>18</v>
      </c>
      <c r="D215" s="70">
        <v>24</v>
      </c>
      <c r="E215" s="70">
        <v>2021</v>
      </c>
      <c r="F215" s="70" t="s">
        <v>160</v>
      </c>
      <c r="G215" s="70" t="s">
        <v>1889</v>
      </c>
      <c r="H215" s="70" t="s">
        <v>1890</v>
      </c>
      <c r="I215" s="148"/>
      <c r="J215" s="71">
        <v>93.032081416931334</v>
      </c>
      <c r="K215" s="71">
        <v>2.0302613954004665</v>
      </c>
      <c r="L215" s="71">
        <v>4.1244102515127823</v>
      </c>
      <c r="M215" s="71">
        <v>44.672347522730355</v>
      </c>
      <c r="N215" s="71">
        <v>15.628196363986625</v>
      </c>
      <c r="O215" s="71">
        <v>15.855676694111057</v>
      </c>
      <c r="P215" s="71">
        <v>34.94250646024215</v>
      </c>
      <c r="Q215" s="71">
        <v>0.90809468135232296</v>
      </c>
      <c r="R215" s="71">
        <v>0</v>
      </c>
      <c r="S215" s="71">
        <v>1.8407986426787659</v>
      </c>
      <c r="T215" s="72"/>
      <c r="U215" s="71">
        <v>27296886</v>
      </c>
      <c r="V215" s="71">
        <v>930</v>
      </c>
      <c r="W215" s="71">
        <v>136</v>
      </c>
      <c r="X215" s="71">
        <v>14395</v>
      </c>
      <c r="Y215" s="71">
        <v>7172</v>
      </c>
      <c r="Z215" s="71">
        <v>11666</v>
      </c>
      <c r="AA215" s="71">
        <v>7520</v>
      </c>
      <c r="AB215" s="71">
        <v>15553</v>
      </c>
      <c r="AC215" s="71">
        <v>0</v>
      </c>
      <c r="AD215" s="71">
        <v>1.8407986426787659</v>
      </c>
      <c r="AE215" s="72"/>
      <c r="AF215" s="71">
        <v>142942120.70091844</v>
      </c>
      <c r="AG215" s="71">
        <v>1569293.334967559</v>
      </c>
      <c r="AH215" s="71">
        <v>760649.82563675835</v>
      </c>
      <c r="AI215" s="71">
        <v>100005729.54882275</v>
      </c>
      <c r="AJ215" s="71">
        <v>31385716.37413476</v>
      </c>
      <c r="AK215" s="71">
        <v>0</v>
      </c>
      <c r="AL215" s="71">
        <v>0</v>
      </c>
      <c r="AM215" s="71">
        <v>2041547.2470747589</v>
      </c>
      <c r="AN215" s="71">
        <v>0</v>
      </c>
      <c r="AO215" s="71">
        <v>0</v>
      </c>
      <c r="AP215" s="71">
        <v>278705057.03155506</v>
      </c>
      <c r="AQ215" s="72"/>
      <c r="AR215" s="71">
        <v>434</v>
      </c>
      <c r="AS215" s="71">
        <v>91</v>
      </c>
      <c r="AT215" s="71">
        <v>0</v>
      </c>
      <c r="AU215" s="71">
        <v>1</v>
      </c>
      <c r="AV215" s="71">
        <v>0</v>
      </c>
      <c r="AW215" s="71">
        <v>0</v>
      </c>
      <c r="AX215" s="71"/>
      <c r="AY215" s="72"/>
      <c r="AZ215" s="71">
        <v>1761.3000000000011</v>
      </c>
      <c r="BA215" s="71">
        <v>5316.9000000000005</v>
      </c>
      <c r="BB215" s="71">
        <v>0</v>
      </c>
      <c r="BC215" s="71">
        <v>131</v>
      </c>
      <c r="BD215" s="71">
        <v>0</v>
      </c>
      <c r="BE215" s="71">
        <v>0</v>
      </c>
      <c r="BF215" s="71"/>
      <c r="BG215" s="72"/>
      <c r="BH215" s="71">
        <v>0</v>
      </c>
      <c r="BI215" s="71">
        <v>0</v>
      </c>
      <c r="BJ215" s="71">
        <v>48.454999999999998</v>
      </c>
      <c r="BK215" s="71">
        <v>0</v>
      </c>
      <c r="BL215" s="71">
        <v>6.335</v>
      </c>
      <c r="BM215" s="71">
        <v>0</v>
      </c>
      <c r="BN215" s="72"/>
      <c r="BO215" s="71">
        <v>0</v>
      </c>
      <c r="BP215" s="71">
        <v>0</v>
      </c>
      <c r="BQ215" s="71">
        <v>8</v>
      </c>
      <c r="BR215" s="71">
        <v>0</v>
      </c>
      <c r="BS215" s="71">
        <v>2</v>
      </c>
      <c r="BT215" s="71">
        <v>0</v>
      </c>
      <c r="BU215"/>
      <c r="BV215" s="70">
        <v>54.79</v>
      </c>
      <c r="BW215" s="70">
        <v>0</v>
      </c>
      <c r="BX215" s="70">
        <v>0</v>
      </c>
      <c r="BY215" s="70">
        <v>0</v>
      </c>
      <c r="BZ215" s="70">
        <v>0</v>
      </c>
      <c r="CA215" s="70">
        <v>0</v>
      </c>
      <c r="CB215" s="70">
        <v>0</v>
      </c>
      <c r="CC215" s="70">
        <v>0</v>
      </c>
      <c r="CD215" s="70">
        <v>0</v>
      </c>
    </row>
    <row r="216" spans="1:82">
      <c r="A216" s="70" t="s">
        <v>1908</v>
      </c>
      <c r="B216" s="70">
        <v>408</v>
      </c>
      <c r="C216" s="70">
        <v>19</v>
      </c>
      <c r="D216" s="70">
        <v>24</v>
      </c>
      <c r="E216" s="70">
        <v>2022</v>
      </c>
      <c r="F216" s="70" t="s">
        <v>161</v>
      </c>
      <c r="G216" s="1064" t="s">
        <v>1889</v>
      </c>
      <c r="H216" s="70" t="s">
        <v>1890</v>
      </c>
      <c r="I216" s="148"/>
      <c r="J216" s="71">
        <v>95.853733702612956</v>
      </c>
      <c r="K216" s="71">
        <v>1.9055974118059023</v>
      </c>
      <c r="L216" s="71">
        <v>3.0852547320234445</v>
      </c>
      <c r="M216" s="71">
        <v>51.482136173280814</v>
      </c>
      <c r="N216" s="71">
        <v>17.215554628033633</v>
      </c>
      <c r="O216" s="71">
        <v>16.791287711904641</v>
      </c>
      <c r="P216" s="71">
        <v>35.36980905155044</v>
      </c>
      <c r="Q216" s="71">
        <v>0.91277690807234158</v>
      </c>
      <c r="R216" s="71">
        <v>0</v>
      </c>
      <c r="S216" s="71">
        <v>1.966004395853592</v>
      </c>
      <c r="T216" s="72"/>
      <c r="U216" s="71">
        <v>28530794</v>
      </c>
      <c r="V216" s="71">
        <v>930</v>
      </c>
      <c r="W216" s="71">
        <v>136</v>
      </c>
      <c r="X216" s="71">
        <v>14395</v>
      </c>
      <c r="Y216" s="71">
        <v>7297</v>
      </c>
      <c r="Z216" s="71">
        <v>11738</v>
      </c>
      <c r="AA216" s="71">
        <v>7728</v>
      </c>
      <c r="AB216" s="71">
        <v>15505</v>
      </c>
      <c r="AC216" s="71">
        <v>0</v>
      </c>
      <c r="AD216" s="71">
        <v>1.966004395853592</v>
      </c>
      <c r="AE216" s="72"/>
      <c r="AF216" s="71">
        <v>134653658.37759286</v>
      </c>
      <c r="AG216" s="71">
        <v>1565469.664332666</v>
      </c>
      <c r="AH216" s="71">
        <v>667694.68005057343</v>
      </c>
      <c r="AI216" s="71">
        <v>99783511.075990826</v>
      </c>
      <c r="AJ216" s="71">
        <v>32122590.27144016</v>
      </c>
      <c r="AK216" s="71">
        <v>0</v>
      </c>
      <c r="AL216" s="71">
        <v>0</v>
      </c>
      <c r="AM216" s="71">
        <v>2002118.6997823266</v>
      </c>
      <c r="AN216" s="71">
        <v>0</v>
      </c>
      <c r="AO216" s="71">
        <v>0</v>
      </c>
      <c r="AP216" s="71">
        <v>270795042.76918942</v>
      </c>
      <c r="AQ216" s="72"/>
      <c r="AR216" s="71">
        <v>451</v>
      </c>
      <c r="AS216" s="71">
        <v>93</v>
      </c>
      <c r="AT216" s="71">
        <v>0</v>
      </c>
      <c r="AU216" s="71">
        <v>1</v>
      </c>
      <c r="AV216" s="71">
        <v>0</v>
      </c>
      <c r="AW216" s="71">
        <v>0</v>
      </c>
      <c r="AX216" s="71"/>
      <c r="AY216" s="72"/>
      <c r="AZ216" s="71">
        <v>1868.1999999999982</v>
      </c>
      <c r="BA216" s="71">
        <v>5383.2000000000007</v>
      </c>
      <c r="BB216" s="71">
        <v>0</v>
      </c>
      <c r="BC216" s="71">
        <v>131</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1909</v>
      </c>
      <c r="B217" s="70">
        <v>408</v>
      </c>
      <c r="C217" s="70">
        <v>20</v>
      </c>
      <c r="D217" s="70">
        <v>24</v>
      </c>
      <c r="E217" s="70">
        <v>2023</v>
      </c>
      <c r="F217" s="70" t="s">
        <v>1539</v>
      </c>
      <c r="G217" s="1064" t="s">
        <v>1889</v>
      </c>
      <c r="H217" s="70" t="s">
        <v>1890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466</v>
      </c>
      <c r="AS217" s="71">
        <v>95</v>
      </c>
      <c r="AT217" s="71">
        <v>0</v>
      </c>
      <c r="AU217" s="71">
        <v>1</v>
      </c>
      <c r="AV217" s="71">
        <v>0</v>
      </c>
      <c r="AW217" s="71">
        <v>0</v>
      </c>
      <c r="AX217" s="71"/>
      <c r="AY217" s="72"/>
      <c r="AZ217" s="71">
        <v>1965.9999999999964</v>
      </c>
      <c r="BA217" s="71">
        <v>5612.7000000000007</v>
      </c>
      <c r="BB217" s="71">
        <v>0</v>
      </c>
      <c r="BC217" s="71">
        <v>131</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1910</v>
      </c>
      <c r="B218" s="70">
        <v>408</v>
      </c>
      <c r="C218" s="70">
        <v>21</v>
      </c>
      <c r="D218" s="70">
        <v>24</v>
      </c>
      <c r="E218" s="70">
        <v>2024</v>
      </c>
      <c r="F218" s="70" t="s">
        <v>1554</v>
      </c>
      <c r="G218" s="70" t="s">
        <v>1889</v>
      </c>
      <c r="H218" s="70" t="s">
        <v>1890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1911</v>
      </c>
      <c r="B219" s="70">
        <v>103</v>
      </c>
      <c r="C219" s="70">
        <v>1</v>
      </c>
      <c r="D219" s="70">
        <v>7</v>
      </c>
      <c r="E219" s="70">
        <v>1990</v>
      </c>
      <c r="F219" s="70" t="s">
        <v>787</v>
      </c>
      <c r="G219" s="70" t="s">
        <v>1912</v>
      </c>
      <c r="H219" s="70" t="s">
        <v>1913</v>
      </c>
      <c r="I219" s="148"/>
      <c r="J219" s="71">
        <v>639.64324698643077</v>
      </c>
      <c r="K219" s="71">
        <v>11.40613478248744</v>
      </c>
      <c r="L219" s="71">
        <v>7.6306248371489609</v>
      </c>
      <c r="M219" s="71">
        <v>15.17788502979745</v>
      </c>
      <c r="N219" s="71">
        <v>22.63437631895</v>
      </c>
      <c r="O219" s="71">
        <v>14.72605834494072</v>
      </c>
      <c r="P219" s="71">
        <v>19.90848083583024</v>
      </c>
      <c r="Q219" s="71">
        <v>1.6504062897896301</v>
      </c>
      <c r="R219" s="71">
        <v>68.325733375958549</v>
      </c>
      <c r="S219" s="71">
        <v>1.6265449838553461</v>
      </c>
      <c r="T219" s="72"/>
      <c r="U219" s="71">
        <v>5010514</v>
      </c>
      <c r="V219" s="71">
        <v>2317</v>
      </c>
      <c r="W219" s="71">
        <v>92</v>
      </c>
      <c r="X219" s="71">
        <v>5892</v>
      </c>
      <c r="Y219" s="71">
        <v>8792</v>
      </c>
      <c r="Z219" s="71">
        <v>6057</v>
      </c>
      <c r="AA219" s="71">
        <v>4834</v>
      </c>
      <c r="AB219" s="71">
        <v>26797</v>
      </c>
      <c r="AC219" s="71">
        <v>11834140</v>
      </c>
      <c r="AD219" s="71">
        <v>1.6265449838553461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1914</v>
      </c>
      <c r="B220" s="70">
        <v>104</v>
      </c>
      <c r="C220" s="70">
        <v>2</v>
      </c>
      <c r="D220" s="70">
        <v>7</v>
      </c>
      <c r="E220" s="70">
        <v>2005</v>
      </c>
      <c r="F220" s="70" t="s">
        <v>789</v>
      </c>
      <c r="G220" s="70" t="s">
        <v>1912</v>
      </c>
      <c r="H220" s="70" t="s">
        <v>1913</v>
      </c>
      <c r="I220" s="148"/>
      <c r="J220" s="71">
        <v>239.6575274973795</v>
      </c>
      <c r="K220" s="71">
        <v>5.8027835851934562</v>
      </c>
      <c r="L220" s="71">
        <v>16.663945518040041</v>
      </c>
      <c r="M220" s="71">
        <v>19.860576553222241</v>
      </c>
      <c r="N220" s="71">
        <v>26.460983328614692</v>
      </c>
      <c r="O220" s="71">
        <v>21.663309602811271</v>
      </c>
      <c r="P220" s="71">
        <v>17.3690037567502</v>
      </c>
      <c r="Q220" s="71">
        <v>1.3184434988109299</v>
      </c>
      <c r="R220" s="71">
        <v>39.607402354187798</v>
      </c>
      <c r="S220" s="71">
        <v>0</v>
      </c>
      <c r="T220" s="72"/>
      <c r="U220" s="71">
        <v>4038335</v>
      </c>
      <c r="V220" s="71">
        <v>1662</v>
      </c>
      <c r="W220" s="71">
        <v>182</v>
      </c>
      <c r="X220" s="71">
        <v>4246</v>
      </c>
      <c r="Y220" s="71">
        <v>8899</v>
      </c>
      <c r="Z220" s="71">
        <v>10311</v>
      </c>
      <c r="AA220" s="71">
        <v>3454</v>
      </c>
      <c r="AB220" s="71">
        <v>22379</v>
      </c>
      <c r="AC220" s="71">
        <v>7003749</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1915</v>
      </c>
      <c r="B221" s="70">
        <v>105</v>
      </c>
      <c r="C221" s="70">
        <v>3</v>
      </c>
      <c r="D221" s="70">
        <v>7</v>
      </c>
      <c r="E221" s="70">
        <v>2006</v>
      </c>
      <c r="F221" s="70" t="s">
        <v>790</v>
      </c>
      <c r="G221" s="70" t="s">
        <v>1912</v>
      </c>
      <c r="H221" s="70" t="s">
        <v>1913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1916</v>
      </c>
      <c r="B222" s="70">
        <v>106</v>
      </c>
      <c r="C222" s="70">
        <v>4</v>
      </c>
      <c r="D222" s="70">
        <v>7</v>
      </c>
      <c r="E222" s="70">
        <v>2007</v>
      </c>
      <c r="F222" s="70" t="s">
        <v>791</v>
      </c>
      <c r="G222" s="70" t="s">
        <v>1912</v>
      </c>
      <c r="H222" s="70" t="s">
        <v>1913</v>
      </c>
      <c r="I222" s="148"/>
      <c r="J222" s="71">
        <v>219.166070100415</v>
      </c>
      <c r="K222" s="71">
        <v>4.2992661071350309</v>
      </c>
      <c r="L222" s="71">
        <v>13.323405597357191</v>
      </c>
      <c r="M222" s="71">
        <v>19.864249362674968</v>
      </c>
      <c r="N222" s="71">
        <v>25.872473927887281</v>
      </c>
      <c r="O222" s="71">
        <v>21.014921688985009</v>
      </c>
      <c r="P222" s="71">
        <v>17.157844738902959</v>
      </c>
      <c r="Q222" s="71">
        <v>1.34079915059622</v>
      </c>
      <c r="R222" s="71">
        <v>37.603067007257351</v>
      </c>
      <c r="S222" s="71">
        <v>0</v>
      </c>
      <c r="T222" s="72"/>
      <c r="U222" s="71">
        <v>4266655</v>
      </c>
      <c r="V222" s="71">
        <v>1494</v>
      </c>
      <c r="W222" s="71">
        <v>171</v>
      </c>
      <c r="X222" s="71">
        <v>5054</v>
      </c>
      <c r="Y222" s="71">
        <v>8846</v>
      </c>
      <c r="Z222" s="71">
        <v>10398</v>
      </c>
      <c r="AA222" s="71">
        <v>3360</v>
      </c>
      <c r="AB222" s="71">
        <v>21555</v>
      </c>
      <c r="AC222" s="71">
        <v>6840110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1917</v>
      </c>
      <c r="B223" s="70">
        <v>107</v>
      </c>
      <c r="C223" s="70">
        <v>5</v>
      </c>
      <c r="D223" s="70">
        <v>7</v>
      </c>
      <c r="E223" s="70">
        <v>2008</v>
      </c>
      <c r="F223" s="70" t="s">
        <v>792</v>
      </c>
      <c r="G223" s="70" t="s">
        <v>1912</v>
      </c>
      <c r="H223" s="70" t="s">
        <v>1913</v>
      </c>
      <c r="I223" s="148"/>
      <c r="J223" s="71">
        <v>185.65458263959289</v>
      </c>
      <c r="K223" s="71">
        <v>4.0376194093446944</v>
      </c>
      <c r="L223" s="71">
        <v>11.453281851746789</v>
      </c>
      <c r="M223" s="71">
        <v>21.242757694656841</v>
      </c>
      <c r="N223" s="71">
        <v>23.430138602102051</v>
      </c>
      <c r="O223" s="71">
        <v>20.317965152694249</v>
      </c>
      <c r="P223" s="71">
        <v>16.689430837040739</v>
      </c>
      <c r="Q223" s="71">
        <v>1.30147796928337</v>
      </c>
      <c r="R223" s="71">
        <v>56.939573503313113</v>
      </c>
      <c r="S223" s="71">
        <v>0</v>
      </c>
      <c r="T223" s="72"/>
      <c r="U223" s="71">
        <v>4146497</v>
      </c>
      <c r="V223" s="71">
        <v>1494</v>
      </c>
      <c r="W223" s="71">
        <v>171</v>
      </c>
      <c r="X223" s="71">
        <v>5054</v>
      </c>
      <c r="Y223" s="71">
        <v>8807</v>
      </c>
      <c r="Z223" s="71">
        <v>10406</v>
      </c>
      <c r="AA223" s="71">
        <v>3272</v>
      </c>
      <c r="AB223" s="71">
        <v>21267</v>
      </c>
      <c r="AC223" s="71">
        <v>10755102</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1918</v>
      </c>
      <c r="B224" s="70">
        <v>108</v>
      </c>
      <c r="C224" s="70">
        <v>6</v>
      </c>
      <c r="D224" s="70">
        <v>7</v>
      </c>
      <c r="E224" s="70">
        <v>2009</v>
      </c>
      <c r="F224" s="70" t="s">
        <v>176</v>
      </c>
      <c r="G224" s="70" t="s">
        <v>1912</v>
      </c>
      <c r="H224" s="70" t="s">
        <v>1913</v>
      </c>
      <c r="I224" s="148"/>
      <c r="J224" s="71">
        <v>257.08636108172442</v>
      </c>
      <c r="K224" s="71">
        <v>4.5382481590988286</v>
      </c>
      <c r="L224" s="71">
        <v>8.5418958327160635</v>
      </c>
      <c r="M224" s="71">
        <v>20.90102577975663</v>
      </c>
      <c r="N224" s="71">
        <v>22.15254468569853</v>
      </c>
      <c r="O224" s="71">
        <v>20.752706496680489</v>
      </c>
      <c r="P224" s="71">
        <v>15.79472441636675</v>
      </c>
      <c r="Q224" s="71">
        <v>1.2217960364375</v>
      </c>
      <c r="R224" s="71">
        <v>54.504965890169011</v>
      </c>
      <c r="S224" s="71">
        <v>0</v>
      </c>
      <c r="T224" s="72"/>
      <c r="U224" s="71">
        <v>4078628</v>
      </c>
      <c r="V224" s="71">
        <v>1460</v>
      </c>
      <c r="W224" s="71">
        <v>227</v>
      </c>
      <c r="X224" s="71">
        <v>5400</v>
      </c>
      <c r="Y224" s="71">
        <v>8824</v>
      </c>
      <c r="Z224" s="71">
        <v>10491</v>
      </c>
      <c r="AA224" s="71">
        <v>3179</v>
      </c>
      <c r="AB224" s="71">
        <v>20958</v>
      </c>
      <c r="AC224" s="71">
        <v>10043830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57.41</v>
      </c>
      <c r="BJ224" s="71">
        <v>3925.297</v>
      </c>
      <c r="BK224" s="71">
        <v>0</v>
      </c>
      <c r="BL224" s="71">
        <v>0</v>
      </c>
      <c r="BM224" s="71">
        <v>0</v>
      </c>
      <c r="BN224" s="72"/>
      <c r="BO224" s="71">
        <v>0</v>
      </c>
      <c r="BP224" s="71">
        <v>5</v>
      </c>
      <c r="BQ224" s="71">
        <v>3</v>
      </c>
      <c r="BR224" s="71">
        <v>0</v>
      </c>
      <c r="BS224" s="71">
        <v>0</v>
      </c>
      <c r="BT224" s="71">
        <v>0</v>
      </c>
      <c r="BU224"/>
      <c r="BV224" s="70">
        <v>1618.3889999999999</v>
      </c>
      <c r="BW224" s="70">
        <v>150.422</v>
      </c>
      <c r="BX224" s="70">
        <v>2206.3690000000001</v>
      </c>
      <c r="BY224" s="70">
        <v>3.3479999999999999</v>
      </c>
      <c r="BZ224" s="70">
        <v>4.1790000000000003</v>
      </c>
      <c r="CA224" s="70">
        <v>0</v>
      </c>
      <c r="CB224" s="70">
        <v>0</v>
      </c>
      <c r="CC224" s="70">
        <v>0</v>
      </c>
      <c r="CD224" s="70">
        <v>0</v>
      </c>
    </row>
    <row r="225" spans="1:82">
      <c r="A225" s="70" t="s">
        <v>1919</v>
      </c>
      <c r="B225" s="70">
        <v>109</v>
      </c>
      <c r="C225" s="70">
        <v>7</v>
      </c>
      <c r="D225" s="70">
        <v>7</v>
      </c>
      <c r="E225" s="70">
        <v>2010</v>
      </c>
      <c r="F225" s="70" t="s">
        <v>177</v>
      </c>
      <c r="G225" s="70" t="s">
        <v>1912</v>
      </c>
      <c r="H225" s="70" t="s">
        <v>1913</v>
      </c>
      <c r="I225" s="148"/>
      <c r="J225" s="71">
        <v>227.79252410937241</v>
      </c>
      <c r="K225" s="71">
        <v>3.7490416734243861</v>
      </c>
      <c r="L225" s="71">
        <v>7.6891364619315246</v>
      </c>
      <c r="M225" s="71">
        <v>22.466579627360041</v>
      </c>
      <c r="N225" s="71">
        <v>29.43038082186046</v>
      </c>
      <c r="O225" s="71">
        <v>20.70791271607256</v>
      </c>
      <c r="P225" s="71">
        <v>15.822197248756661</v>
      </c>
      <c r="Q225" s="71">
        <v>1.25462116099782</v>
      </c>
      <c r="R225" s="71">
        <v>50.271076528301244</v>
      </c>
      <c r="S225" s="71">
        <v>0</v>
      </c>
      <c r="T225" s="72"/>
      <c r="U225" s="71">
        <v>4156002</v>
      </c>
      <c r="V225" s="71">
        <v>1460</v>
      </c>
      <c r="W225" s="71">
        <v>227</v>
      </c>
      <c r="X225" s="71">
        <v>5400</v>
      </c>
      <c r="Y225" s="71">
        <v>8852</v>
      </c>
      <c r="Z225" s="71">
        <v>10517</v>
      </c>
      <c r="AA225" s="71">
        <v>3105</v>
      </c>
      <c r="AB225" s="71">
        <v>20622</v>
      </c>
      <c r="AC225" s="71">
        <v>8778766</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57.689</v>
      </c>
      <c r="BJ225" s="71">
        <v>3810.7730000000001</v>
      </c>
      <c r="BK225" s="71">
        <v>0</v>
      </c>
      <c r="BL225" s="71">
        <v>0</v>
      </c>
      <c r="BM225" s="71">
        <v>0</v>
      </c>
      <c r="BN225" s="72"/>
      <c r="BO225" s="71">
        <v>0</v>
      </c>
      <c r="BP225" s="71">
        <v>5</v>
      </c>
      <c r="BQ225" s="71">
        <v>3</v>
      </c>
      <c r="BR225" s="71">
        <v>0</v>
      </c>
      <c r="BS225" s="71">
        <v>0</v>
      </c>
      <c r="BT225" s="71">
        <v>0</v>
      </c>
      <c r="BU225"/>
      <c r="BV225" s="70">
        <v>1606.0129999999999</v>
      </c>
      <c r="BW225" s="70">
        <v>169.58</v>
      </c>
      <c r="BX225" s="70">
        <v>2085.3969999999999</v>
      </c>
      <c r="BY225" s="70">
        <v>3.3109999999999999</v>
      </c>
      <c r="BZ225" s="70">
        <v>4.1609999999999996</v>
      </c>
      <c r="CA225" s="70">
        <v>0</v>
      </c>
      <c r="CB225" s="70">
        <v>0</v>
      </c>
      <c r="CC225" s="70">
        <v>0</v>
      </c>
      <c r="CD225" s="70">
        <v>0</v>
      </c>
    </row>
    <row r="226" spans="1:82">
      <c r="A226" s="70" t="s">
        <v>1920</v>
      </c>
      <c r="B226" s="70">
        <v>110</v>
      </c>
      <c r="C226" s="70">
        <v>8</v>
      </c>
      <c r="D226" s="70">
        <v>7</v>
      </c>
      <c r="E226" s="70">
        <v>2011</v>
      </c>
      <c r="F226" s="70" t="s">
        <v>178</v>
      </c>
      <c r="G226" s="70" t="s">
        <v>1912</v>
      </c>
      <c r="H226" s="70" t="s">
        <v>1913</v>
      </c>
      <c r="I226" s="148"/>
      <c r="J226" s="71">
        <v>314.05275880503422</v>
      </c>
      <c r="K226" s="71">
        <v>5.746851468266529</v>
      </c>
      <c r="L226" s="71">
        <v>10.38879504429211</v>
      </c>
      <c r="M226" s="71">
        <v>28.100361255243602</v>
      </c>
      <c r="N226" s="71">
        <v>36.022919165065026</v>
      </c>
      <c r="O226" s="71">
        <v>20.283016174996394</v>
      </c>
      <c r="P226" s="71">
        <v>15.043311524107292</v>
      </c>
      <c r="Q226" s="71">
        <v>1.41799730668445</v>
      </c>
      <c r="R226" s="71">
        <v>51.984133850632979</v>
      </c>
      <c r="S226" s="71">
        <v>0</v>
      </c>
      <c r="T226" s="72"/>
      <c r="U226" s="71">
        <v>5445274</v>
      </c>
      <c r="V226" s="71">
        <v>1460</v>
      </c>
      <c r="W226" s="71">
        <v>227</v>
      </c>
      <c r="X226" s="71">
        <v>5400</v>
      </c>
      <c r="Y226" s="71">
        <v>8785</v>
      </c>
      <c r="Z226" s="71">
        <v>10525</v>
      </c>
      <c r="AA226" s="71">
        <v>3040</v>
      </c>
      <c r="AB226" s="71">
        <v>20206</v>
      </c>
      <c r="AC226" s="71">
        <v>9062901</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67.448999999999998</v>
      </c>
      <c r="BJ226" s="71">
        <v>4001.5770000000002</v>
      </c>
      <c r="BK226" s="71">
        <v>0</v>
      </c>
      <c r="BL226" s="71">
        <v>0</v>
      </c>
      <c r="BM226" s="71">
        <v>0</v>
      </c>
      <c r="BN226" s="72"/>
      <c r="BO226" s="71">
        <v>0</v>
      </c>
      <c r="BP226" s="71">
        <v>5</v>
      </c>
      <c r="BQ226" s="71">
        <v>3</v>
      </c>
      <c r="BR226" s="71">
        <v>0</v>
      </c>
      <c r="BS226" s="71">
        <v>0</v>
      </c>
      <c r="BT226" s="71">
        <v>0</v>
      </c>
      <c r="BU226"/>
      <c r="BV226" s="70">
        <v>1612.6769999999999</v>
      </c>
      <c r="BW226" s="70">
        <v>178.274</v>
      </c>
      <c r="BX226" s="70">
        <v>2270.556</v>
      </c>
      <c r="BY226" s="70">
        <v>3.36</v>
      </c>
      <c r="BZ226" s="70">
        <v>4.1589999999999998</v>
      </c>
      <c r="CA226" s="70">
        <v>0</v>
      </c>
      <c r="CB226" s="70">
        <v>0</v>
      </c>
      <c r="CC226" s="70">
        <v>0</v>
      </c>
      <c r="CD226" s="70">
        <v>0</v>
      </c>
    </row>
    <row r="227" spans="1:82">
      <c r="A227" s="70" t="s">
        <v>1921</v>
      </c>
      <c r="B227" s="70">
        <v>111</v>
      </c>
      <c r="C227" s="70">
        <v>9</v>
      </c>
      <c r="D227" s="70">
        <v>7</v>
      </c>
      <c r="E227" s="70">
        <v>2012</v>
      </c>
      <c r="F227" s="70" t="s">
        <v>179</v>
      </c>
      <c r="G227" s="70" t="s">
        <v>1912</v>
      </c>
      <c r="H227" s="70" t="s">
        <v>1913</v>
      </c>
      <c r="I227" s="148"/>
      <c r="J227" s="71">
        <v>290.19395230727122</v>
      </c>
      <c r="K227" s="71">
        <v>6.1076622878548941</v>
      </c>
      <c r="L227" s="71">
        <v>10.229842340924</v>
      </c>
      <c r="M227" s="71">
        <v>29.89749641157373</v>
      </c>
      <c r="N227" s="71">
        <v>35.083174505960862</v>
      </c>
      <c r="O227" s="71">
        <v>20.081342837019395</v>
      </c>
      <c r="P227" s="71">
        <v>14.755654608891776</v>
      </c>
      <c r="Q227" s="71">
        <v>1.51881916171194</v>
      </c>
      <c r="R227" s="71">
        <v>62.575082297801401</v>
      </c>
      <c r="S227" s="71">
        <v>0</v>
      </c>
      <c r="T227" s="72"/>
      <c r="U227" s="71">
        <v>4992901</v>
      </c>
      <c r="V227" s="71">
        <v>1460</v>
      </c>
      <c r="W227" s="71">
        <v>227</v>
      </c>
      <c r="X227" s="71">
        <v>5400</v>
      </c>
      <c r="Y227" s="71">
        <v>8723</v>
      </c>
      <c r="Z227" s="71">
        <v>10503</v>
      </c>
      <c r="AA227" s="71">
        <v>2965</v>
      </c>
      <c r="AB227" s="71">
        <v>19920</v>
      </c>
      <c r="AC227" s="71">
        <v>10626764</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79.834999999999994</v>
      </c>
      <c r="BJ227" s="71">
        <v>4059.7</v>
      </c>
      <c r="BK227" s="71">
        <v>0</v>
      </c>
      <c r="BL227" s="71">
        <v>0</v>
      </c>
      <c r="BM227" s="71">
        <v>0</v>
      </c>
      <c r="BN227" s="72"/>
      <c r="BO227" s="71">
        <v>0</v>
      </c>
      <c r="BP227" s="71">
        <v>5</v>
      </c>
      <c r="BQ227" s="71">
        <v>3</v>
      </c>
      <c r="BR227" s="71">
        <v>0</v>
      </c>
      <c r="BS227" s="71">
        <v>0</v>
      </c>
      <c r="BT227" s="71">
        <v>0</v>
      </c>
      <c r="BU227"/>
      <c r="BV227" s="70">
        <v>1721.8040000000001</v>
      </c>
      <c r="BW227" s="70">
        <v>193.25800000000001</v>
      </c>
      <c r="BX227" s="70">
        <v>2217.0540000000001</v>
      </c>
      <c r="BY227" s="70">
        <v>3.2549999999999999</v>
      </c>
      <c r="BZ227" s="70">
        <v>4.1639999999999997</v>
      </c>
      <c r="CA227" s="70">
        <v>0</v>
      </c>
      <c r="CB227" s="70">
        <v>0</v>
      </c>
      <c r="CC227" s="70">
        <v>0</v>
      </c>
      <c r="CD227" s="70">
        <v>0</v>
      </c>
    </row>
    <row r="228" spans="1:82">
      <c r="A228" s="70" t="s">
        <v>1922</v>
      </c>
      <c r="B228" s="70">
        <v>112</v>
      </c>
      <c r="C228" s="70">
        <v>10</v>
      </c>
      <c r="D228" s="70">
        <v>7</v>
      </c>
      <c r="E228" s="70">
        <v>2013</v>
      </c>
      <c r="F228" s="70" t="s">
        <v>180</v>
      </c>
      <c r="G228" s="70" t="s">
        <v>1912</v>
      </c>
      <c r="H228" s="70" t="s">
        <v>1913</v>
      </c>
      <c r="I228" s="148"/>
      <c r="J228" s="71">
        <v>345.06978503835148</v>
      </c>
      <c r="K228" s="71">
        <v>4.3658477072986166</v>
      </c>
      <c r="L228" s="71">
        <v>9.5027877931806746</v>
      </c>
      <c r="M228" s="71">
        <v>29.08225731032325</v>
      </c>
      <c r="N228" s="71">
        <v>36.440069351495183</v>
      </c>
      <c r="O228" s="71">
        <v>19.259673177093205</v>
      </c>
      <c r="P228" s="71">
        <v>14.541504370792019</v>
      </c>
      <c r="Q228" s="71">
        <v>1.52389140782062</v>
      </c>
      <c r="R228" s="71">
        <v>68.791611907608896</v>
      </c>
      <c r="S228" s="71">
        <v>0</v>
      </c>
      <c r="T228" s="72"/>
      <c r="U228" s="71">
        <v>5950609</v>
      </c>
      <c r="V228" s="71">
        <v>1460</v>
      </c>
      <c r="W228" s="71">
        <v>227</v>
      </c>
      <c r="X228" s="71">
        <v>5400</v>
      </c>
      <c r="Y228" s="71">
        <v>8669</v>
      </c>
      <c r="Z228" s="71">
        <v>10523</v>
      </c>
      <c r="AA228" s="71">
        <v>2911</v>
      </c>
      <c r="AB228" s="71">
        <v>19700</v>
      </c>
      <c r="AC228" s="71">
        <v>11403710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91.671999999999997</v>
      </c>
      <c r="BJ228" s="71">
        <v>4332.5360000000001</v>
      </c>
      <c r="BK228" s="71">
        <v>0</v>
      </c>
      <c r="BL228" s="71">
        <v>0</v>
      </c>
      <c r="BM228" s="71">
        <v>0</v>
      </c>
      <c r="BN228" s="72"/>
      <c r="BO228" s="71">
        <v>0</v>
      </c>
      <c r="BP228" s="71">
        <v>5</v>
      </c>
      <c r="BQ228" s="71">
        <v>3</v>
      </c>
      <c r="BR228" s="71">
        <v>0</v>
      </c>
      <c r="BS228" s="71">
        <v>0</v>
      </c>
      <c r="BT228" s="71">
        <v>0</v>
      </c>
      <c r="BU228"/>
      <c r="BV228" s="70">
        <v>1872.373</v>
      </c>
      <c r="BW228" s="70">
        <v>172.679</v>
      </c>
      <c r="BX228" s="70">
        <v>2371.2550000000001</v>
      </c>
      <c r="BY228" s="70">
        <v>3.53</v>
      </c>
      <c r="BZ228" s="70">
        <v>4.3710000000000004</v>
      </c>
      <c r="CA228" s="70">
        <v>0</v>
      </c>
      <c r="CB228" s="70">
        <v>0</v>
      </c>
      <c r="CC228" s="70">
        <v>0</v>
      </c>
      <c r="CD228" s="70">
        <v>0</v>
      </c>
    </row>
    <row r="229" spans="1:82">
      <c r="A229" s="70" t="s">
        <v>1923</v>
      </c>
      <c r="B229" s="70">
        <v>113</v>
      </c>
      <c r="C229" s="70">
        <v>11</v>
      </c>
      <c r="D229" s="70">
        <v>7</v>
      </c>
      <c r="E229" s="70">
        <v>2014</v>
      </c>
      <c r="F229" s="70" t="s">
        <v>181</v>
      </c>
      <c r="G229" s="70" t="s">
        <v>1912</v>
      </c>
      <c r="H229" s="70" t="s">
        <v>1913</v>
      </c>
      <c r="I229" s="148"/>
      <c r="J229" s="71">
        <v>357.77257332243391</v>
      </c>
      <c r="K229" s="71">
        <v>4.2127275592163587</v>
      </c>
      <c r="L229" s="71">
        <v>10.359014645679601</v>
      </c>
      <c r="M229" s="71">
        <v>27.76763288074099</v>
      </c>
      <c r="N229" s="71">
        <v>32.594158769831239</v>
      </c>
      <c r="O229" s="71">
        <v>18.310751756991003</v>
      </c>
      <c r="P229" s="71">
        <v>14.290702500791852</v>
      </c>
      <c r="Q229" s="71">
        <v>1.4322476377353299</v>
      </c>
      <c r="R229" s="71">
        <v>71.669082953732925</v>
      </c>
      <c r="S229" s="71">
        <v>0</v>
      </c>
      <c r="T229" s="72"/>
      <c r="U229" s="71">
        <v>6711446</v>
      </c>
      <c r="V229" s="71">
        <v>1071</v>
      </c>
      <c r="W229" s="71">
        <v>251</v>
      </c>
      <c r="X229" s="71">
        <v>5308</v>
      </c>
      <c r="Y229" s="71">
        <v>8600</v>
      </c>
      <c r="Z229" s="71">
        <v>10537</v>
      </c>
      <c r="AA229" s="71">
        <v>2846</v>
      </c>
      <c r="AB229" s="71">
        <v>19298</v>
      </c>
      <c r="AC229" s="71">
        <v>11918071</v>
      </c>
      <c r="AD229" s="71">
        <v>0</v>
      </c>
      <c r="AE229" s="72"/>
      <c r="AF229" s="71"/>
      <c r="AG229" s="71"/>
      <c r="AH229" s="71"/>
      <c r="AI229" s="71"/>
      <c r="AJ229" s="71"/>
      <c r="AK229" s="71"/>
      <c r="AL229" s="71"/>
      <c r="AM229" s="71"/>
      <c r="AN229" s="71"/>
      <c r="AO229" s="71"/>
      <c r="AP229" s="71"/>
      <c r="AQ229" s="72"/>
      <c r="AR229" s="71">
        <v>410</v>
      </c>
      <c r="AS229" s="71">
        <v>48</v>
      </c>
      <c r="AT229" s="71">
        <v>0</v>
      </c>
      <c r="AU229" s="71">
        <v>0</v>
      </c>
      <c r="AV229" s="71">
        <v>0</v>
      </c>
      <c r="AW229" s="71">
        <v>0</v>
      </c>
      <c r="AX229" s="71"/>
      <c r="AY229" s="72"/>
      <c r="AZ229" s="71">
        <v>1718.9</v>
      </c>
      <c r="BA229" s="71">
        <v>1299.8</v>
      </c>
      <c r="BB229" s="71">
        <v>0</v>
      </c>
      <c r="BC229" s="71">
        <v>0</v>
      </c>
      <c r="BD229" s="71">
        <v>0</v>
      </c>
      <c r="BE229" s="71">
        <v>0</v>
      </c>
      <c r="BF229" s="71"/>
      <c r="BG229" s="72"/>
      <c r="BH229" s="71">
        <v>0</v>
      </c>
      <c r="BI229" s="71">
        <v>91.626999999999995</v>
      </c>
      <c r="BJ229" s="71">
        <v>4005.011</v>
      </c>
      <c r="BK229" s="71">
        <v>0</v>
      </c>
      <c r="BL229" s="71">
        <v>0</v>
      </c>
      <c r="BM229" s="71">
        <v>0</v>
      </c>
      <c r="BN229" s="72"/>
      <c r="BO229" s="71">
        <v>0</v>
      </c>
      <c r="BP229" s="71">
        <v>5</v>
      </c>
      <c r="BQ229" s="71">
        <v>3</v>
      </c>
      <c r="BR229" s="71">
        <v>0</v>
      </c>
      <c r="BS229" s="71">
        <v>0</v>
      </c>
      <c r="BT229" s="71">
        <v>0</v>
      </c>
      <c r="BU229"/>
      <c r="BV229" s="70">
        <v>1674.796</v>
      </c>
      <c r="BW229" s="70">
        <v>126.996</v>
      </c>
      <c r="BX229" s="70">
        <v>2287.578</v>
      </c>
      <c r="BY229" s="70">
        <v>3.3570000000000002</v>
      </c>
      <c r="BZ229" s="70">
        <v>3.911</v>
      </c>
      <c r="CA229" s="70">
        <v>0</v>
      </c>
      <c r="CB229" s="70">
        <v>0</v>
      </c>
      <c r="CC229" s="70">
        <v>0</v>
      </c>
      <c r="CD229" s="70">
        <v>0</v>
      </c>
    </row>
    <row r="230" spans="1:82">
      <c r="A230" s="70" t="s">
        <v>1924</v>
      </c>
      <c r="B230" s="70">
        <v>114</v>
      </c>
      <c r="C230" s="70">
        <v>12</v>
      </c>
      <c r="D230" s="70">
        <v>7</v>
      </c>
      <c r="E230" s="70">
        <v>2015</v>
      </c>
      <c r="F230" s="70" t="s">
        <v>182</v>
      </c>
      <c r="G230" s="70" t="s">
        <v>1912</v>
      </c>
      <c r="H230" s="70" t="s">
        <v>1913</v>
      </c>
      <c r="I230" s="148"/>
      <c r="J230" s="71">
        <v>349.91583578163687</v>
      </c>
      <c r="K230" s="71">
        <v>4.5006843302422617</v>
      </c>
      <c r="L230" s="71">
        <v>11.4020917097598</v>
      </c>
      <c r="M230" s="71">
        <v>30.262395584456609</v>
      </c>
      <c r="N230" s="71">
        <v>28.141215190455402</v>
      </c>
      <c r="O230" s="71">
        <v>18.058756699622535</v>
      </c>
      <c r="P230" s="71">
        <v>13.950222256722277</v>
      </c>
      <c r="Q230" s="71">
        <v>1.37359773750403</v>
      </c>
      <c r="R230" s="71">
        <v>62.990452214383353</v>
      </c>
      <c r="S230" s="71">
        <v>0</v>
      </c>
      <c r="T230" s="72"/>
      <c r="U230" s="71">
        <v>6622891</v>
      </c>
      <c r="V230" s="71">
        <v>1071</v>
      </c>
      <c r="W230" s="71">
        <v>251</v>
      </c>
      <c r="X230" s="71">
        <v>5308</v>
      </c>
      <c r="Y230" s="71">
        <v>8505</v>
      </c>
      <c r="Z230" s="71">
        <v>10492</v>
      </c>
      <c r="AA230" s="71">
        <v>2776</v>
      </c>
      <c r="AB230" s="71">
        <v>18906</v>
      </c>
      <c r="AC230" s="71">
        <v>10767190</v>
      </c>
      <c r="AD230" s="71">
        <v>0</v>
      </c>
      <c r="AE230" s="72"/>
      <c r="AF230" s="71">
        <v>99740018.466618747</v>
      </c>
      <c r="AG230" s="71">
        <v>4358691.2354682134</v>
      </c>
      <c r="AH230" s="71">
        <v>2091486.0089542151</v>
      </c>
      <c r="AI230" s="71">
        <v>35126029.102428474</v>
      </c>
      <c r="AJ230" s="71">
        <v>45361694.802317187</v>
      </c>
      <c r="AK230" s="71">
        <v>0</v>
      </c>
      <c r="AL230" s="71">
        <v>0</v>
      </c>
      <c r="AM230" s="71">
        <v>2590987.9923128192</v>
      </c>
      <c r="AN230" s="71">
        <v>0</v>
      </c>
      <c r="AO230" s="71">
        <v>0</v>
      </c>
      <c r="AP230" s="71">
        <v>189268907.60809967</v>
      </c>
      <c r="AQ230" s="72"/>
      <c r="AR230" s="71">
        <v>449</v>
      </c>
      <c r="AS230" s="71">
        <v>52</v>
      </c>
      <c r="AT230" s="71">
        <v>0</v>
      </c>
      <c r="AU230" s="71">
        <v>0</v>
      </c>
      <c r="AV230" s="71">
        <v>0</v>
      </c>
      <c r="AW230" s="71">
        <v>0</v>
      </c>
      <c r="AX230" s="71"/>
      <c r="AY230" s="72"/>
      <c r="AZ230" s="71">
        <v>1930.67</v>
      </c>
      <c r="BA230" s="71">
        <v>1387.6</v>
      </c>
      <c r="BB230" s="71">
        <v>0</v>
      </c>
      <c r="BC230" s="71">
        <v>0</v>
      </c>
      <c r="BD230" s="71">
        <v>0</v>
      </c>
      <c r="BE230" s="71">
        <v>0</v>
      </c>
      <c r="BF230" s="71"/>
      <c r="BG230" s="72"/>
      <c r="BH230" s="71">
        <v>0</v>
      </c>
      <c r="BI230" s="71">
        <v>84.947999999999993</v>
      </c>
      <c r="BJ230" s="71">
        <v>3937.9659999999999</v>
      </c>
      <c r="BK230" s="71">
        <v>0</v>
      </c>
      <c r="BL230" s="71">
        <v>0</v>
      </c>
      <c r="BM230" s="71">
        <v>0</v>
      </c>
      <c r="BN230" s="72"/>
      <c r="BO230" s="71">
        <v>0</v>
      </c>
      <c r="BP230" s="71">
        <v>5</v>
      </c>
      <c r="BQ230" s="71">
        <v>3</v>
      </c>
      <c r="BR230" s="71">
        <v>0</v>
      </c>
      <c r="BS230" s="71">
        <v>0</v>
      </c>
      <c r="BT230" s="71">
        <v>0</v>
      </c>
      <c r="BU230"/>
      <c r="BV230" s="70">
        <v>1658.463</v>
      </c>
      <c r="BW230" s="70">
        <v>183.7</v>
      </c>
      <c r="BX230" s="70">
        <v>2173.2139999999999</v>
      </c>
      <c r="BY230" s="70">
        <v>3.3220000000000001</v>
      </c>
      <c r="BZ230" s="70">
        <v>4.2149999999999999</v>
      </c>
      <c r="CA230" s="70">
        <v>0</v>
      </c>
      <c r="CB230" s="70">
        <v>0</v>
      </c>
      <c r="CC230" s="70">
        <v>0</v>
      </c>
      <c r="CD230" s="70">
        <v>0</v>
      </c>
    </row>
    <row r="231" spans="1:82">
      <c r="A231" s="70" t="s">
        <v>1925</v>
      </c>
      <c r="B231" s="70">
        <v>115</v>
      </c>
      <c r="C231" s="70">
        <v>13</v>
      </c>
      <c r="D231" s="70">
        <v>7</v>
      </c>
      <c r="E231" s="70">
        <v>2016</v>
      </c>
      <c r="F231" s="70" t="s">
        <v>155</v>
      </c>
      <c r="G231" s="70" t="s">
        <v>1912</v>
      </c>
      <c r="H231" s="70" t="s">
        <v>1913</v>
      </c>
      <c r="I231" s="148"/>
      <c r="J231" s="71">
        <v>317.59392012156422</v>
      </c>
      <c r="K231" s="71">
        <v>4.2756269553092627</v>
      </c>
      <c r="L231" s="71">
        <v>11.949950566380204</v>
      </c>
      <c r="M231" s="71">
        <v>20.641297448430514</v>
      </c>
      <c r="N231" s="71">
        <v>26.703650522202512</v>
      </c>
      <c r="O231" s="71">
        <v>17.752745651373946</v>
      </c>
      <c r="P231" s="71">
        <v>13.405213816073521</v>
      </c>
      <c r="Q231" s="71">
        <v>1.3053505067199875</v>
      </c>
      <c r="R231" s="71">
        <v>59.8860671315798</v>
      </c>
      <c r="S231" s="71">
        <v>0</v>
      </c>
      <c r="T231" s="72"/>
      <c r="U231" s="71">
        <v>5473159</v>
      </c>
      <c r="V231" s="71">
        <v>1071</v>
      </c>
      <c r="W231" s="71">
        <v>251</v>
      </c>
      <c r="X231" s="71">
        <v>5308</v>
      </c>
      <c r="Y231" s="71">
        <v>8406</v>
      </c>
      <c r="Z231" s="71">
        <v>10441</v>
      </c>
      <c r="AA231" s="71">
        <v>2759</v>
      </c>
      <c r="AB231" s="71">
        <v>18481</v>
      </c>
      <c r="AC231" s="71">
        <v>10227950.7787669</v>
      </c>
      <c r="AD231" s="71">
        <v>0</v>
      </c>
      <c r="AE231" s="72"/>
      <c r="AF231" s="71">
        <v>95194512.36231637</v>
      </c>
      <c r="AG231" s="71">
        <v>4333359.684365062</v>
      </c>
      <c r="AH231" s="71">
        <v>1869837.8651563369</v>
      </c>
      <c r="AI231" s="71">
        <v>31936234.394211229</v>
      </c>
      <c r="AJ231" s="71">
        <v>43319612.297040313</v>
      </c>
      <c r="AK231" s="71">
        <v>0</v>
      </c>
      <c r="AL231" s="71">
        <v>0</v>
      </c>
      <c r="AM231" s="71">
        <v>2534711.2183292182</v>
      </c>
      <c r="AN231" s="71">
        <v>0</v>
      </c>
      <c r="AO231" s="71">
        <v>0</v>
      </c>
      <c r="AP231" s="71">
        <v>179188267.82141855</v>
      </c>
      <c r="AQ231" s="72"/>
      <c r="AR231" s="71">
        <v>473</v>
      </c>
      <c r="AS231" s="71">
        <v>57</v>
      </c>
      <c r="AT231" s="71">
        <v>1</v>
      </c>
      <c r="AU231" s="71">
        <v>0</v>
      </c>
      <c r="AV231" s="71">
        <v>0</v>
      </c>
      <c r="AW231" s="71">
        <v>0</v>
      </c>
      <c r="AX231" s="71"/>
      <c r="AY231" s="72"/>
      <c r="AZ231" s="71">
        <v>2053.37</v>
      </c>
      <c r="BA231" s="71">
        <v>1482.5</v>
      </c>
      <c r="BB231" s="71">
        <v>19.2</v>
      </c>
      <c r="BC231" s="71">
        <v>0</v>
      </c>
      <c r="BD231" s="71">
        <v>0</v>
      </c>
      <c r="BE231" s="71">
        <v>0</v>
      </c>
      <c r="BF231" s="71"/>
      <c r="BG231" s="72"/>
      <c r="BH231" s="71">
        <v>0</v>
      </c>
      <c r="BI231" s="71">
        <v>79.66</v>
      </c>
      <c r="BJ231" s="71">
        <v>3944.1080000000002</v>
      </c>
      <c r="BK231" s="71">
        <v>0</v>
      </c>
      <c r="BL231" s="71">
        <v>0</v>
      </c>
      <c r="BM231" s="71">
        <v>0</v>
      </c>
      <c r="BN231" s="72"/>
      <c r="BO231" s="71">
        <v>0</v>
      </c>
      <c r="BP231" s="71">
        <v>5</v>
      </c>
      <c r="BQ231" s="71">
        <v>3</v>
      </c>
      <c r="BR231" s="71">
        <v>0</v>
      </c>
      <c r="BS231" s="71">
        <v>0</v>
      </c>
      <c r="BT231" s="71">
        <v>0</v>
      </c>
      <c r="BU231"/>
      <c r="BV231" s="70">
        <v>1552.231</v>
      </c>
      <c r="BW231" s="70">
        <v>211.65799999999999</v>
      </c>
      <c r="BX231" s="70">
        <v>2252.3380000000002</v>
      </c>
      <c r="BY231" s="70">
        <v>3.2770000000000001</v>
      </c>
      <c r="BZ231" s="70">
        <v>4.2640000000000002</v>
      </c>
      <c r="CA231" s="70">
        <v>0</v>
      </c>
      <c r="CB231" s="70">
        <v>0</v>
      </c>
      <c r="CC231" s="70">
        <v>0</v>
      </c>
      <c r="CD231" s="70">
        <v>0</v>
      </c>
    </row>
    <row r="232" spans="1:82">
      <c r="A232" s="70" t="s">
        <v>1926</v>
      </c>
      <c r="B232" s="70">
        <v>116</v>
      </c>
      <c r="C232" s="70">
        <v>14</v>
      </c>
      <c r="D232" s="70">
        <v>7</v>
      </c>
      <c r="E232" s="70">
        <v>2017</v>
      </c>
      <c r="F232" s="70" t="s">
        <v>156</v>
      </c>
      <c r="G232" s="70" t="s">
        <v>1912</v>
      </c>
      <c r="H232" s="70" t="s">
        <v>1913</v>
      </c>
      <c r="I232" s="148"/>
      <c r="J232" s="71">
        <v>303.74498831131075</v>
      </c>
      <c r="K232" s="71">
        <v>4.251857998586333</v>
      </c>
      <c r="L232" s="71">
        <v>10.794226415099612</v>
      </c>
      <c r="M232" s="71">
        <v>19.999475527162069</v>
      </c>
      <c r="N232" s="71">
        <v>25.948752225942684</v>
      </c>
      <c r="O232" s="71">
        <v>17.315879007300005</v>
      </c>
      <c r="P232" s="71">
        <v>13.117522939422557</v>
      </c>
      <c r="Q232" s="71">
        <v>1.23559662322574</v>
      </c>
      <c r="R232" s="71">
        <v>58.689535794369803</v>
      </c>
      <c r="S232" s="71">
        <v>0</v>
      </c>
      <c r="T232" s="72"/>
      <c r="U232" s="71">
        <v>5941359</v>
      </c>
      <c r="V232" s="71">
        <v>1071</v>
      </c>
      <c r="W232" s="71">
        <v>251</v>
      </c>
      <c r="X232" s="71">
        <v>5308</v>
      </c>
      <c r="Y232" s="71">
        <v>8330</v>
      </c>
      <c r="Z232" s="71">
        <v>10353</v>
      </c>
      <c r="AA232" s="71">
        <v>2717</v>
      </c>
      <c r="AB232" s="71">
        <v>18090</v>
      </c>
      <c r="AC232" s="71">
        <v>10222484</v>
      </c>
      <c r="AD232" s="71">
        <v>0</v>
      </c>
      <c r="AE232" s="72"/>
      <c r="AF232" s="71">
        <v>90654845.688898206</v>
      </c>
      <c r="AG232" s="71">
        <v>3860189.6160925841</v>
      </c>
      <c r="AH232" s="71">
        <v>2156637.241709209</v>
      </c>
      <c r="AI232" s="71">
        <v>32814643.356538761</v>
      </c>
      <c r="AJ232" s="71">
        <v>47160988.66139318</v>
      </c>
      <c r="AK232" s="71">
        <v>0</v>
      </c>
      <c r="AL232" s="71">
        <v>0</v>
      </c>
      <c r="AM232" s="71">
        <v>2484966.898553513</v>
      </c>
      <c r="AN232" s="71">
        <v>0</v>
      </c>
      <c r="AO232" s="71">
        <v>0</v>
      </c>
      <c r="AP232" s="71">
        <v>179132271.46318546</v>
      </c>
      <c r="AQ232" s="72"/>
      <c r="AR232" s="71">
        <v>495</v>
      </c>
      <c r="AS232" s="71">
        <v>60</v>
      </c>
      <c r="AT232" s="71">
        <v>1</v>
      </c>
      <c r="AU232" s="71">
        <v>0</v>
      </c>
      <c r="AV232" s="71">
        <v>0</v>
      </c>
      <c r="AW232" s="71">
        <v>0</v>
      </c>
      <c r="AX232" s="71"/>
      <c r="AY232" s="72"/>
      <c r="AZ232" s="71">
        <v>2159.4699999999998</v>
      </c>
      <c r="BA232" s="71">
        <v>1581.5</v>
      </c>
      <c r="BB232" s="71">
        <v>19.2</v>
      </c>
      <c r="BC232" s="71">
        <v>0</v>
      </c>
      <c r="BD232" s="71">
        <v>0</v>
      </c>
      <c r="BE232" s="71">
        <v>0</v>
      </c>
      <c r="BF232" s="71"/>
      <c r="BG232" s="72"/>
      <c r="BH232" s="71">
        <v>0</v>
      </c>
      <c r="BI232" s="71">
        <v>77.064999999999998</v>
      </c>
      <c r="BJ232" s="71">
        <v>3987.9180000000001</v>
      </c>
      <c r="BK232" s="71">
        <v>0</v>
      </c>
      <c r="BL232" s="71">
        <v>0</v>
      </c>
      <c r="BM232" s="71">
        <v>0</v>
      </c>
      <c r="BN232" s="72"/>
      <c r="BO232" s="71">
        <v>0</v>
      </c>
      <c r="BP232" s="71">
        <v>5</v>
      </c>
      <c r="BQ232" s="71">
        <v>3</v>
      </c>
      <c r="BR232" s="71">
        <v>0</v>
      </c>
      <c r="BS232" s="71">
        <v>0</v>
      </c>
      <c r="BT232" s="71">
        <v>0</v>
      </c>
      <c r="BU232"/>
      <c r="BV232" s="70">
        <v>1627.7180000000001</v>
      </c>
      <c r="BW232" s="70">
        <v>223.12200000000001</v>
      </c>
      <c r="BX232" s="70">
        <v>2206.3110000000001</v>
      </c>
      <c r="BY232" s="70">
        <v>3.8370000000000002</v>
      </c>
      <c r="BZ232" s="70">
        <v>3.9950000000000001</v>
      </c>
      <c r="CA232" s="70">
        <v>0</v>
      </c>
      <c r="CB232" s="70">
        <v>0</v>
      </c>
      <c r="CC232" s="70">
        <v>0</v>
      </c>
      <c r="CD232" s="70">
        <v>0</v>
      </c>
    </row>
    <row r="233" spans="1:82">
      <c r="A233" s="70" t="s">
        <v>1927</v>
      </c>
      <c r="B233" s="70">
        <v>117</v>
      </c>
      <c r="C233" s="70">
        <v>15</v>
      </c>
      <c r="D233" s="70">
        <v>7</v>
      </c>
      <c r="E233" s="70">
        <v>2018</v>
      </c>
      <c r="F233" s="70" t="s">
        <v>183</v>
      </c>
      <c r="G233" s="70" t="s">
        <v>1912</v>
      </c>
      <c r="H233" s="70" t="s">
        <v>1913</v>
      </c>
      <c r="I233" s="148"/>
      <c r="J233" s="71">
        <v>292.81814248517702</v>
      </c>
      <c r="K233" s="71">
        <v>3.8233417051244514</v>
      </c>
      <c r="L233" s="71">
        <v>9.6020745534824918</v>
      </c>
      <c r="M233" s="71">
        <v>18.210854199681055</v>
      </c>
      <c r="N233" s="71">
        <v>18.402877627491002</v>
      </c>
      <c r="O233" s="71">
        <v>16.867467170366581</v>
      </c>
      <c r="P233" s="71">
        <v>12.939149150864974</v>
      </c>
      <c r="Q233" s="71">
        <v>1.1190519941607899</v>
      </c>
      <c r="R233" s="71">
        <v>63.789489171967205</v>
      </c>
      <c r="S233" s="71">
        <v>0</v>
      </c>
      <c r="T233" s="72"/>
      <c r="U233" s="71">
        <v>6429999</v>
      </c>
      <c r="V233" s="71">
        <v>1071</v>
      </c>
      <c r="W233" s="71">
        <v>251</v>
      </c>
      <c r="X233" s="71">
        <v>5308</v>
      </c>
      <c r="Y233" s="71">
        <v>8216</v>
      </c>
      <c r="Z233" s="71">
        <v>10278</v>
      </c>
      <c r="AA233" s="71">
        <v>2707</v>
      </c>
      <c r="AB233" s="71">
        <v>17656</v>
      </c>
      <c r="AC233" s="71">
        <v>11067244</v>
      </c>
      <c r="AD233" s="71">
        <v>0</v>
      </c>
      <c r="AE233" s="72"/>
      <c r="AF233" s="71">
        <v>91305304.104433373</v>
      </c>
      <c r="AG233" s="71">
        <v>4156871.1434018938</v>
      </c>
      <c r="AH233" s="71">
        <v>1958667.71936573</v>
      </c>
      <c r="AI233" s="71">
        <v>31521844.56532209</v>
      </c>
      <c r="AJ233" s="71">
        <v>43289562.357709847</v>
      </c>
      <c r="AK233" s="71">
        <v>0</v>
      </c>
      <c r="AL233" s="71">
        <v>0</v>
      </c>
      <c r="AM233" s="71">
        <v>2430368.0107248728</v>
      </c>
      <c r="AN233" s="71">
        <v>0</v>
      </c>
      <c r="AO233" s="71">
        <v>0</v>
      </c>
      <c r="AP233" s="71">
        <v>174662617.90095779</v>
      </c>
      <c r="AQ233" s="72"/>
      <c r="AR233" s="71">
        <v>515</v>
      </c>
      <c r="AS233" s="71">
        <v>60</v>
      </c>
      <c r="AT233" s="71">
        <v>1</v>
      </c>
      <c r="AU233" s="71">
        <v>0</v>
      </c>
      <c r="AV233" s="71">
        <v>0</v>
      </c>
      <c r="AW233" s="71">
        <v>0</v>
      </c>
      <c r="AX233" s="71"/>
      <c r="AY233" s="72"/>
      <c r="AZ233" s="71">
        <v>2267.4699999999998</v>
      </c>
      <c r="BA233" s="71">
        <v>1582</v>
      </c>
      <c r="BB233" s="71">
        <v>19</v>
      </c>
      <c r="BC233" s="71">
        <v>0</v>
      </c>
      <c r="BD233" s="71">
        <v>0</v>
      </c>
      <c r="BE233" s="71">
        <v>0</v>
      </c>
      <c r="BF233" s="71"/>
      <c r="BG233" s="72"/>
      <c r="BH233" s="71">
        <v>0</v>
      </c>
      <c r="BI233" s="71">
        <v>77.691000000000003</v>
      </c>
      <c r="BJ233" s="71">
        <v>3920.7759999999998</v>
      </c>
      <c r="BK233" s="71">
        <v>0</v>
      </c>
      <c r="BL233" s="71">
        <v>0</v>
      </c>
      <c r="BM233" s="71">
        <v>0</v>
      </c>
      <c r="BN233" s="72"/>
      <c r="BO233" s="71">
        <v>0</v>
      </c>
      <c r="BP233" s="71">
        <v>5</v>
      </c>
      <c r="BQ233" s="71">
        <v>3</v>
      </c>
      <c r="BR233" s="71">
        <v>0</v>
      </c>
      <c r="BS233" s="71">
        <v>0</v>
      </c>
      <c r="BT233" s="71">
        <v>0</v>
      </c>
      <c r="BU233"/>
      <c r="BV233" s="70">
        <v>1561.0070000000001</v>
      </c>
      <c r="BW233" s="70">
        <v>236.19</v>
      </c>
      <c r="BX233" s="70">
        <v>2193.694</v>
      </c>
      <c r="BY233" s="70">
        <v>3.7050000000000001</v>
      </c>
      <c r="BZ233" s="70">
        <v>3.871</v>
      </c>
      <c r="CA233" s="70">
        <v>0</v>
      </c>
      <c r="CB233" s="70">
        <v>0</v>
      </c>
      <c r="CC233" s="70">
        <v>0</v>
      </c>
      <c r="CD233" s="70">
        <v>0</v>
      </c>
    </row>
    <row r="234" spans="1:82">
      <c r="A234" s="70" t="s">
        <v>1928</v>
      </c>
      <c r="B234" s="70">
        <v>118</v>
      </c>
      <c r="C234" s="70">
        <v>16</v>
      </c>
      <c r="D234" s="70">
        <v>7</v>
      </c>
      <c r="E234" s="70">
        <v>2019</v>
      </c>
      <c r="F234" s="70" t="s">
        <v>158</v>
      </c>
      <c r="G234" s="70" t="s">
        <v>1912</v>
      </c>
      <c r="H234" s="70" t="s">
        <v>1913</v>
      </c>
      <c r="I234" s="148"/>
      <c r="J234" s="71">
        <v>290.37380470536777</v>
      </c>
      <c r="K234" s="71">
        <v>3.8790290729439572</v>
      </c>
      <c r="L234" s="71">
        <v>9.77573949726888</v>
      </c>
      <c r="M234" s="71">
        <v>20.771375978865716</v>
      </c>
      <c r="N234" s="71">
        <v>20.224247509183559</v>
      </c>
      <c r="O234" s="71">
        <v>16.204335584348996</v>
      </c>
      <c r="P234" s="71">
        <v>12.728510291678207</v>
      </c>
      <c r="Q234" s="71">
        <v>1.0594410491309501</v>
      </c>
      <c r="R234" s="71">
        <v>64.28421940335933</v>
      </c>
      <c r="S234" s="71">
        <v>0</v>
      </c>
      <c r="T234" s="72"/>
      <c r="U234" s="71">
        <v>6091195</v>
      </c>
      <c r="V234" s="71">
        <v>1071</v>
      </c>
      <c r="W234" s="71">
        <v>251</v>
      </c>
      <c r="X234" s="71">
        <v>5308</v>
      </c>
      <c r="Y234" s="71">
        <v>8075</v>
      </c>
      <c r="Z234" s="71">
        <v>10145</v>
      </c>
      <c r="AA234" s="71">
        <v>2643</v>
      </c>
      <c r="AB234" s="71">
        <v>17168</v>
      </c>
      <c r="AC234" s="71">
        <v>11335752</v>
      </c>
      <c r="AD234" s="71">
        <v>0</v>
      </c>
      <c r="AE234" s="72"/>
      <c r="AF234" s="71">
        <v>84956249.379426256</v>
      </c>
      <c r="AG234" s="71">
        <v>4121494.3706802712</v>
      </c>
      <c r="AH234" s="71">
        <v>2179923.7414459428</v>
      </c>
      <c r="AI234" s="71">
        <v>32423239.54229774</v>
      </c>
      <c r="AJ234" s="71">
        <v>41890870.544264004</v>
      </c>
      <c r="AK234" s="71">
        <v>0</v>
      </c>
      <c r="AL234" s="71">
        <v>0</v>
      </c>
      <c r="AM234" s="71">
        <v>2338152.359365195</v>
      </c>
      <c r="AN234" s="71">
        <v>0</v>
      </c>
      <c r="AO234" s="71">
        <v>0</v>
      </c>
      <c r="AP234" s="71">
        <v>167909929.93747941</v>
      </c>
      <c r="AQ234" s="72"/>
      <c r="AR234" s="71">
        <v>535</v>
      </c>
      <c r="AS234" s="71">
        <v>62</v>
      </c>
      <c r="AT234" s="71">
        <v>1</v>
      </c>
      <c r="AU234" s="71">
        <v>0</v>
      </c>
      <c r="AV234" s="71">
        <v>0</v>
      </c>
      <c r="AW234" s="71">
        <v>0</v>
      </c>
      <c r="AX234" s="71"/>
      <c r="AY234" s="72"/>
      <c r="AZ234" s="71">
        <v>2384.7800000000002</v>
      </c>
      <c r="BA234" s="71">
        <v>1601.8</v>
      </c>
      <c r="BB234" s="71">
        <v>19.2</v>
      </c>
      <c r="BC234" s="71">
        <v>0</v>
      </c>
      <c r="BD234" s="71">
        <v>0</v>
      </c>
      <c r="BE234" s="71">
        <v>0</v>
      </c>
      <c r="BF234" s="71"/>
      <c r="BG234" s="72"/>
      <c r="BH234" s="71">
        <v>0</v>
      </c>
      <c r="BI234" s="71">
        <v>70.786000000000001</v>
      </c>
      <c r="BJ234" s="71">
        <v>3785.3159999999998</v>
      </c>
      <c r="BK234" s="71">
        <v>0</v>
      </c>
      <c r="BL234" s="71">
        <v>0</v>
      </c>
      <c r="BM234" s="71">
        <v>0</v>
      </c>
      <c r="BN234" s="72"/>
      <c r="BO234" s="71">
        <v>0</v>
      </c>
      <c r="BP234" s="71">
        <v>5</v>
      </c>
      <c r="BQ234" s="71">
        <v>3</v>
      </c>
      <c r="BR234" s="71">
        <v>0</v>
      </c>
      <c r="BS234" s="71">
        <v>0</v>
      </c>
      <c r="BT234" s="71">
        <v>0</v>
      </c>
      <c r="BU234"/>
      <c r="BV234" s="70">
        <v>1506.124</v>
      </c>
      <c r="BW234" s="70">
        <v>231.23699999999999</v>
      </c>
      <c r="BX234" s="70">
        <v>2111.3580000000002</v>
      </c>
      <c r="BY234" s="70">
        <v>3.5939999999999999</v>
      </c>
      <c r="BZ234" s="70">
        <v>3.7890000000000001</v>
      </c>
      <c r="CA234" s="70">
        <v>0</v>
      </c>
      <c r="CB234" s="70">
        <v>0</v>
      </c>
      <c r="CC234" s="70">
        <v>0</v>
      </c>
      <c r="CD234" s="70">
        <v>0</v>
      </c>
    </row>
    <row r="235" spans="1:82">
      <c r="A235" s="70" t="s">
        <v>1929</v>
      </c>
      <c r="B235" s="70">
        <v>119</v>
      </c>
      <c r="C235" s="70">
        <v>17</v>
      </c>
      <c r="D235" s="70">
        <v>7</v>
      </c>
      <c r="E235" s="70">
        <v>2020</v>
      </c>
      <c r="F235" s="70" t="s">
        <v>159</v>
      </c>
      <c r="G235" s="1064" t="s">
        <v>1912</v>
      </c>
      <c r="H235" s="70" t="s">
        <v>1913</v>
      </c>
      <c r="I235" s="148"/>
      <c r="J235" s="71">
        <v>287.56748898894932</v>
      </c>
      <c r="K235" s="71">
        <v>5.0013090311810995</v>
      </c>
      <c r="L235" s="71">
        <v>5.5536408613994102</v>
      </c>
      <c r="M235" s="71">
        <v>18.281097996164387</v>
      </c>
      <c r="N235" s="71">
        <v>18.597381655089919</v>
      </c>
      <c r="O235" s="71">
        <v>14.0573452830916</v>
      </c>
      <c r="P235" s="71">
        <v>11.907361724818005</v>
      </c>
      <c r="Q235" s="71">
        <v>0.98694354897451997</v>
      </c>
      <c r="R235" s="71">
        <v>50.134352687808992</v>
      </c>
      <c r="S235" s="71">
        <v>0</v>
      </c>
      <c r="T235" s="72"/>
      <c r="U235" s="71">
        <v>5785539</v>
      </c>
      <c r="V235" s="71">
        <v>1349</v>
      </c>
      <c r="W235" s="71">
        <v>134</v>
      </c>
      <c r="X235" s="71">
        <v>4989</v>
      </c>
      <c r="Y235" s="71">
        <v>7992</v>
      </c>
      <c r="Z235" s="71">
        <v>10045</v>
      </c>
      <c r="AA235" s="71">
        <v>2628</v>
      </c>
      <c r="AB235" s="71">
        <v>16739</v>
      </c>
      <c r="AC235" s="71">
        <v>8887305</v>
      </c>
      <c r="AD235" s="71">
        <v>0</v>
      </c>
      <c r="AE235" s="72"/>
      <c r="AF235" s="71">
        <v>91337767.367384598</v>
      </c>
      <c r="AG235" s="71">
        <v>5082278.4031030256</v>
      </c>
      <c r="AH235" s="71">
        <v>1371229.1453627327</v>
      </c>
      <c r="AI235" s="71">
        <v>27268632.359464753</v>
      </c>
      <c r="AJ235" s="71">
        <v>39835036.456142113</v>
      </c>
      <c r="AK235" s="71"/>
      <c r="AL235" s="71"/>
      <c r="AM235" s="71">
        <v>2184625.4741688715</v>
      </c>
      <c r="AN235" s="71"/>
      <c r="AO235" s="71"/>
      <c r="AP235" s="71">
        <v>167079569.2056261</v>
      </c>
      <c r="AQ235" s="72"/>
      <c r="AR235" s="71">
        <v>548</v>
      </c>
      <c r="AS235" s="71">
        <v>62</v>
      </c>
      <c r="AT235" s="71">
        <v>1</v>
      </c>
      <c r="AU235" s="71">
        <v>0</v>
      </c>
      <c r="AV235" s="71">
        <v>0</v>
      </c>
      <c r="AW235" s="71">
        <v>0</v>
      </c>
      <c r="AX235" s="71"/>
      <c r="AY235" s="72"/>
      <c r="AZ235" s="71">
        <v>2448.34</v>
      </c>
      <c r="BA235" s="71">
        <v>1601.8</v>
      </c>
      <c r="BB235" s="71">
        <v>19.2</v>
      </c>
      <c r="BC235" s="71">
        <v>0</v>
      </c>
      <c r="BD235" s="71">
        <v>0</v>
      </c>
      <c r="BE235" s="71">
        <v>0</v>
      </c>
      <c r="BF235" s="71"/>
      <c r="BG235" s="72"/>
      <c r="BH235" s="71">
        <v>0</v>
      </c>
      <c r="BI235" s="71">
        <v>71.706000000000003</v>
      </c>
      <c r="BJ235" s="71">
        <v>3780.9050000000002</v>
      </c>
      <c r="BK235" s="71">
        <v>0</v>
      </c>
      <c r="BL235" s="71">
        <v>0</v>
      </c>
      <c r="BM235" s="71">
        <v>0</v>
      </c>
      <c r="BN235" s="72"/>
      <c r="BO235" s="71">
        <v>0</v>
      </c>
      <c r="BP235" s="71">
        <v>4</v>
      </c>
      <c r="BQ235" s="71">
        <v>3</v>
      </c>
      <c r="BR235" s="71">
        <v>0</v>
      </c>
      <c r="BS235" s="71">
        <v>0</v>
      </c>
      <c r="BT235" s="71">
        <v>0</v>
      </c>
      <c r="BU235"/>
      <c r="BV235" s="70">
        <v>1530.33</v>
      </c>
      <c r="BW235" s="70">
        <v>234.09100000000001</v>
      </c>
      <c r="BX235" s="70">
        <v>2080.6759999999999</v>
      </c>
      <c r="BY235" s="70">
        <v>3.6890000000000001</v>
      </c>
      <c r="BZ235" s="70">
        <v>3.8250000000000002</v>
      </c>
      <c r="CA235" s="70">
        <v>0</v>
      </c>
      <c r="CB235" s="70">
        <v>0</v>
      </c>
      <c r="CC235" s="70">
        <v>0</v>
      </c>
      <c r="CD235" s="70">
        <v>0</v>
      </c>
    </row>
    <row r="236" spans="1:82">
      <c r="A236" s="70" t="s">
        <v>1930</v>
      </c>
      <c r="B236" s="70">
        <v>119</v>
      </c>
      <c r="C236" s="70">
        <v>18</v>
      </c>
      <c r="D236" s="70">
        <v>7</v>
      </c>
      <c r="E236" s="70">
        <v>2021</v>
      </c>
      <c r="F236" s="70" t="s">
        <v>160</v>
      </c>
      <c r="G236" s="1064" t="s">
        <v>1912</v>
      </c>
      <c r="H236" s="70" t="s">
        <v>1913</v>
      </c>
      <c r="I236" s="148"/>
      <c r="J236" s="71">
        <v>281.99674965232327</v>
      </c>
      <c r="K236" s="71">
        <v>5.1656767198222333</v>
      </c>
      <c r="L236" s="71">
        <v>4.9544422862434372</v>
      </c>
      <c r="M236" s="71">
        <v>17.623923426925867</v>
      </c>
      <c r="N236" s="71">
        <v>16.217167044741277</v>
      </c>
      <c r="O236" s="71">
        <v>13.501653718438133</v>
      </c>
      <c r="P236" s="71">
        <v>12.267050140297778</v>
      </c>
      <c r="Q236" s="71">
        <v>0.95211856032998898</v>
      </c>
      <c r="R236" s="71">
        <v>52.151005725364158</v>
      </c>
      <c r="S236" s="71">
        <v>0</v>
      </c>
      <c r="T236" s="72"/>
      <c r="U236" s="71">
        <v>6497615</v>
      </c>
      <c r="V236" s="71">
        <v>1349</v>
      </c>
      <c r="W236" s="71">
        <v>134</v>
      </c>
      <c r="X236" s="71">
        <v>4989</v>
      </c>
      <c r="Y236" s="71">
        <v>7881</v>
      </c>
      <c r="Z236" s="71">
        <v>9934</v>
      </c>
      <c r="AA236" s="71">
        <v>2640</v>
      </c>
      <c r="AB236" s="71">
        <v>16307</v>
      </c>
      <c r="AC236" s="71">
        <v>8968536.9999999981</v>
      </c>
      <c r="AD236" s="71">
        <v>0</v>
      </c>
      <c r="AE236" s="72"/>
      <c r="AF236" s="71">
        <v>83405984.072422996</v>
      </c>
      <c r="AG236" s="71">
        <v>6021605.1017195703</v>
      </c>
      <c r="AH236" s="71">
        <v>1274565.1229253307</v>
      </c>
      <c r="AI236" s="71">
        <v>31800386.49146843</v>
      </c>
      <c r="AJ236" s="71">
        <v>39752142.181190953</v>
      </c>
      <c r="AK236" s="71">
        <v>0</v>
      </c>
      <c r="AL236" s="71">
        <v>0</v>
      </c>
      <c r="AM236" s="71">
        <v>2140520.2184818424</v>
      </c>
      <c r="AN236" s="71">
        <v>0</v>
      </c>
      <c r="AO236" s="71">
        <v>0</v>
      </c>
      <c r="AP236" s="71">
        <v>164395203.18820912</v>
      </c>
      <c r="AQ236" s="72"/>
      <c r="AR236" s="71">
        <v>554</v>
      </c>
      <c r="AS236" s="71">
        <v>63</v>
      </c>
      <c r="AT236" s="71">
        <v>1</v>
      </c>
      <c r="AU236" s="71">
        <v>0</v>
      </c>
      <c r="AV236" s="71">
        <v>0</v>
      </c>
      <c r="AW236" s="71">
        <v>0</v>
      </c>
      <c r="AX236" s="71"/>
      <c r="AY236" s="72"/>
      <c r="AZ236" s="71">
        <v>2483.88</v>
      </c>
      <c r="BA236" s="71">
        <v>1700.8</v>
      </c>
      <c r="BB236" s="71">
        <v>19.2</v>
      </c>
      <c r="BC236" s="71">
        <v>0</v>
      </c>
      <c r="BD236" s="71">
        <v>0</v>
      </c>
      <c r="BE236" s="71">
        <v>0</v>
      </c>
      <c r="BF236" s="71"/>
      <c r="BG236" s="72"/>
      <c r="BH236" s="71">
        <v>0</v>
      </c>
      <c r="BI236" s="71">
        <v>73.715000000000003</v>
      </c>
      <c r="BJ236" s="71">
        <v>3908.473</v>
      </c>
      <c r="BK236" s="71">
        <v>0</v>
      </c>
      <c r="BL236" s="71">
        <v>0</v>
      </c>
      <c r="BM236" s="71">
        <v>0</v>
      </c>
      <c r="BN236" s="72"/>
      <c r="BO236" s="71">
        <v>0</v>
      </c>
      <c r="BP236" s="71">
        <v>4</v>
      </c>
      <c r="BQ236" s="71">
        <v>3</v>
      </c>
      <c r="BR236" s="71">
        <v>0</v>
      </c>
      <c r="BS236" s="71">
        <v>0</v>
      </c>
      <c r="BT236" s="71">
        <v>0</v>
      </c>
      <c r="BU236"/>
      <c r="BV236" s="70">
        <v>1565.87</v>
      </c>
      <c r="BW236" s="70">
        <v>225.68199999999999</v>
      </c>
      <c r="BX236" s="70">
        <v>2183.0419999999999</v>
      </c>
      <c r="BY236" s="70">
        <v>3.7360000000000002</v>
      </c>
      <c r="BZ236" s="70">
        <v>3.8580000000000001</v>
      </c>
      <c r="CA236" s="70">
        <v>0</v>
      </c>
      <c r="CB236" s="70">
        <v>0</v>
      </c>
      <c r="CC236" s="70">
        <v>0</v>
      </c>
      <c r="CD236" s="70">
        <v>0</v>
      </c>
    </row>
    <row r="237" spans="1:82">
      <c r="A237" s="70" t="s">
        <v>1931</v>
      </c>
      <c r="B237" s="70">
        <v>119</v>
      </c>
      <c r="C237" s="70">
        <v>19</v>
      </c>
      <c r="D237" s="70">
        <v>7</v>
      </c>
      <c r="E237" s="70">
        <v>2022</v>
      </c>
      <c r="F237" s="70" t="s">
        <v>161</v>
      </c>
      <c r="G237" s="70" t="s">
        <v>1912</v>
      </c>
      <c r="H237" s="70" t="s">
        <v>1913</v>
      </c>
      <c r="I237" s="148"/>
      <c r="J237" s="71">
        <v>248.54727619131546</v>
      </c>
      <c r="K237" s="71">
        <v>5.5063671686587314</v>
      </c>
      <c r="L237" s="71">
        <v>3.5704137503511162</v>
      </c>
      <c r="M237" s="71">
        <v>17.731395353112486</v>
      </c>
      <c r="N237" s="71">
        <v>22.225446968484025</v>
      </c>
      <c r="O237" s="71">
        <v>14.011813182663653</v>
      </c>
      <c r="P237" s="71">
        <v>12.041662476013096</v>
      </c>
      <c r="Q237" s="71">
        <v>0.93414666090241316</v>
      </c>
      <c r="R237" s="71">
        <v>55.058042665264878</v>
      </c>
      <c r="S237" s="71">
        <v>0</v>
      </c>
      <c r="T237" s="72"/>
      <c r="U237" s="71">
        <v>6767794</v>
      </c>
      <c r="V237" s="71">
        <v>1349</v>
      </c>
      <c r="W237" s="71">
        <v>134</v>
      </c>
      <c r="X237" s="71">
        <v>4989</v>
      </c>
      <c r="Y237" s="71">
        <v>7765</v>
      </c>
      <c r="Z237" s="71">
        <v>9795</v>
      </c>
      <c r="AA237" s="71">
        <v>2631</v>
      </c>
      <c r="AB237" s="71">
        <v>15868</v>
      </c>
      <c r="AC237" s="71">
        <v>9587385.9999999981</v>
      </c>
      <c r="AD237" s="71">
        <v>0</v>
      </c>
      <c r="AE237" s="72"/>
      <c r="AF237" s="71">
        <v>74834111.742558897</v>
      </c>
      <c r="AG237" s="71">
        <v>5552079.0471295947</v>
      </c>
      <c r="AH237" s="71">
        <v>974828.25940297567</v>
      </c>
      <c r="AI237" s="71">
        <v>28258912.918683778</v>
      </c>
      <c r="AJ237" s="71">
        <v>44248868.623128168</v>
      </c>
      <c r="AK237" s="71">
        <v>0</v>
      </c>
      <c r="AL237" s="71">
        <v>0</v>
      </c>
      <c r="AM237" s="71">
        <v>2048991.9076521099</v>
      </c>
      <c r="AN237" s="71">
        <v>0</v>
      </c>
      <c r="AO237" s="71">
        <v>0</v>
      </c>
      <c r="AP237" s="71">
        <v>155917792.49855554</v>
      </c>
      <c r="AQ237" s="72"/>
      <c r="AR237" s="71">
        <v>561</v>
      </c>
      <c r="AS237" s="71">
        <v>63</v>
      </c>
      <c r="AT237" s="71">
        <v>1</v>
      </c>
      <c r="AU237" s="71">
        <v>0</v>
      </c>
      <c r="AV237" s="71">
        <v>0</v>
      </c>
      <c r="AW237" s="71">
        <v>0</v>
      </c>
      <c r="AX237" s="71"/>
      <c r="AY237" s="72"/>
      <c r="AZ237" s="71">
        <v>2520.38</v>
      </c>
      <c r="BA237" s="71">
        <v>1700.8</v>
      </c>
      <c r="BB237" s="71">
        <v>19.2</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1932</v>
      </c>
      <c r="B238" s="70">
        <v>119</v>
      </c>
      <c r="C238" s="70">
        <v>20</v>
      </c>
      <c r="D238" s="70">
        <v>7</v>
      </c>
      <c r="E238" s="70">
        <v>2023</v>
      </c>
      <c r="F238" s="70" t="s">
        <v>1539</v>
      </c>
      <c r="G238" s="70" t="s">
        <v>1912</v>
      </c>
      <c r="H238" s="70" t="s">
        <v>1913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569</v>
      </c>
      <c r="AS238" s="71">
        <v>63</v>
      </c>
      <c r="AT238" s="71">
        <v>1</v>
      </c>
      <c r="AU238" s="71">
        <v>0</v>
      </c>
      <c r="AV238" s="71">
        <v>0</v>
      </c>
      <c r="AW238" s="71">
        <v>0</v>
      </c>
      <c r="AX238" s="71"/>
      <c r="AY238" s="72"/>
      <c r="AZ238" s="71">
        <v>2568.7000000000003</v>
      </c>
      <c r="BA238" s="71">
        <v>1700.8</v>
      </c>
      <c r="BB238" s="71">
        <v>19.2</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1933</v>
      </c>
      <c r="B239" s="70">
        <v>119</v>
      </c>
      <c r="C239" s="70">
        <v>21</v>
      </c>
      <c r="D239" s="70">
        <v>7</v>
      </c>
      <c r="E239" s="70">
        <v>2024</v>
      </c>
      <c r="F239" s="70" t="s">
        <v>1554</v>
      </c>
      <c r="G239" s="70" t="s">
        <v>1912</v>
      </c>
      <c r="H239" s="70" t="s">
        <v>1913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1934</v>
      </c>
      <c r="B240" s="70">
        <v>120</v>
      </c>
      <c r="C240" s="70">
        <v>1</v>
      </c>
      <c r="D240" s="70">
        <v>8</v>
      </c>
      <c r="E240" s="70">
        <v>1990</v>
      </c>
      <c r="F240" s="70" t="s">
        <v>787</v>
      </c>
      <c r="G240" s="70" t="s">
        <v>1935</v>
      </c>
      <c r="H240" s="70" t="s">
        <v>1936</v>
      </c>
      <c r="I240" s="148"/>
      <c r="J240" s="71">
        <v>55.845196788206742</v>
      </c>
      <c r="K240" s="71">
        <v>2.785876134360961</v>
      </c>
      <c r="L240" s="71">
        <v>54.583536178808018</v>
      </c>
      <c r="M240" s="71">
        <v>11.190561404876741</v>
      </c>
      <c r="N240" s="71">
        <v>19.031183574314301</v>
      </c>
      <c r="O240" s="71">
        <v>13.826497244127101</v>
      </c>
      <c r="P240" s="71">
        <v>20.975153681605999</v>
      </c>
      <c r="Q240" s="71">
        <v>1.17099581250775</v>
      </c>
      <c r="R240" s="71">
        <v>0</v>
      </c>
      <c r="S240" s="71">
        <v>1.068731694496827</v>
      </c>
      <c r="T240" s="72"/>
      <c r="U240" s="71">
        <v>4157292</v>
      </c>
      <c r="V240" s="71">
        <v>813</v>
      </c>
      <c r="W240" s="71">
        <v>589</v>
      </c>
      <c r="X240" s="71">
        <v>4209</v>
      </c>
      <c r="Y240" s="71">
        <v>4938</v>
      </c>
      <c r="Z240" s="71">
        <v>5687</v>
      </c>
      <c r="AA240" s="71">
        <v>5093</v>
      </c>
      <c r="AB240" s="71">
        <v>19013</v>
      </c>
      <c r="AC240" s="71">
        <v>0</v>
      </c>
      <c r="AD240" s="71">
        <v>1.068731694496827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1937</v>
      </c>
      <c r="B241" s="70">
        <v>121</v>
      </c>
      <c r="C241" s="70">
        <v>2</v>
      </c>
      <c r="D241" s="70">
        <v>8</v>
      </c>
      <c r="E241" s="70">
        <v>2005</v>
      </c>
      <c r="F241" s="70" t="s">
        <v>789</v>
      </c>
      <c r="G241" s="70" t="s">
        <v>1935</v>
      </c>
      <c r="H241" s="70" t="s">
        <v>1936</v>
      </c>
      <c r="I241" s="148"/>
      <c r="J241" s="71">
        <v>31.664747125476019</v>
      </c>
      <c r="K241" s="71">
        <v>3.29235265290201</v>
      </c>
      <c r="L241" s="71">
        <v>43.427677026299882</v>
      </c>
      <c r="M241" s="71">
        <v>24.46975673646434</v>
      </c>
      <c r="N241" s="71">
        <v>34.436877596398858</v>
      </c>
      <c r="O241" s="71">
        <v>21.526745242013799</v>
      </c>
      <c r="P241" s="71">
        <v>24.187871473644599</v>
      </c>
      <c r="Q241" s="71">
        <v>1.1327455718145401</v>
      </c>
      <c r="R241" s="71">
        <v>0</v>
      </c>
      <c r="S241" s="71">
        <v>1.7949847800000001</v>
      </c>
      <c r="T241" s="72"/>
      <c r="U241" s="71">
        <v>2557105</v>
      </c>
      <c r="V241" s="71">
        <v>1022</v>
      </c>
      <c r="W241" s="71">
        <v>433</v>
      </c>
      <c r="X241" s="71">
        <v>3873</v>
      </c>
      <c r="Y241" s="71">
        <v>5980</v>
      </c>
      <c r="Z241" s="71">
        <v>10246</v>
      </c>
      <c r="AA241" s="71">
        <v>4810</v>
      </c>
      <c r="AB241" s="71">
        <v>19227</v>
      </c>
      <c r="AC241" s="71">
        <v>0</v>
      </c>
      <c r="AD241" s="71">
        <v>1.7949847800000001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1938</v>
      </c>
      <c r="B242" s="70">
        <v>122</v>
      </c>
      <c r="C242" s="70">
        <v>3</v>
      </c>
      <c r="D242" s="70">
        <v>8</v>
      </c>
      <c r="E242" s="70">
        <v>2006</v>
      </c>
      <c r="F242" s="70" t="s">
        <v>790</v>
      </c>
      <c r="G242" s="70" t="s">
        <v>1935</v>
      </c>
      <c r="H242" s="70" t="s">
        <v>1936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1939</v>
      </c>
      <c r="B243" s="70">
        <v>123</v>
      </c>
      <c r="C243" s="70">
        <v>4</v>
      </c>
      <c r="D243" s="70">
        <v>8</v>
      </c>
      <c r="E243" s="70">
        <v>2007</v>
      </c>
      <c r="F243" s="70" t="s">
        <v>791</v>
      </c>
      <c r="G243" s="70" t="s">
        <v>1935</v>
      </c>
      <c r="H243" s="70" t="s">
        <v>1936</v>
      </c>
      <c r="I243" s="148"/>
      <c r="J243" s="71">
        <v>30.40341374284916</v>
      </c>
      <c r="K243" s="71">
        <v>2.878016744649432</v>
      </c>
      <c r="L243" s="71">
        <v>5.4257345917097437</v>
      </c>
      <c r="M243" s="71">
        <v>22.50787497463244</v>
      </c>
      <c r="N243" s="71">
        <v>34.679271699653484</v>
      </c>
      <c r="O243" s="71">
        <v>20.782500454686751</v>
      </c>
      <c r="P243" s="71">
        <v>23.954598116129091</v>
      </c>
      <c r="Q243" s="71">
        <v>1.17602174628495</v>
      </c>
      <c r="R243" s="71">
        <v>0</v>
      </c>
      <c r="S243" s="71">
        <v>0</v>
      </c>
      <c r="T243" s="72"/>
      <c r="U243" s="71">
        <v>2756420</v>
      </c>
      <c r="V243" s="71">
        <v>951</v>
      </c>
      <c r="W243" s="71">
        <v>71</v>
      </c>
      <c r="X243" s="71">
        <v>4783</v>
      </c>
      <c r="Y243" s="71">
        <v>6042</v>
      </c>
      <c r="Z243" s="71">
        <v>10283</v>
      </c>
      <c r="AA243" s="71">
        <v>4691</v>
      </c>
      <c r="AB243" s="71">
        <v>18906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1940</v>
      </c>
      <c r="B244" s="70">
        <v>124</v>
      </c>
      <c r="C244" s="70">
        <v>5</v>
      </c>
      <c r="D244" s="70">
        <v>8</v>
      </c>
      <c r="E244" s="70">
        <v>2008</v>
      </c>
      <c r="F244" s="70" t="s">
        <v>792</v>
      </c>
      <c r="G244" s="70" t="s">
        <v>1935</v>
      </c>
      <c r="H244" s="70" t="s">
        <v>1936</v>
      </c>
      <c r="I244" s="148"/>
      <c r="J244" s="71">
        <v>26.897967008682809</v>
      </c>
      <c r="K244" s="71">
        <v>2.091865896623716</v>
      </c>
      <c r="L244" s="71">
        <v>26.585518498239299</v>
      </c>
      <c r="M244" s="71">
        <v>23.606152133782889</v>
      </c>
      <c r="N244" s="71">
        <v>28.736746811363901</v>
      </c>
      <c r="O244" s="71">
        <v>20.07194712374562</v>
      </c>
      <c r="P244" s="71">
        <v>23.549847852878081</v>
      </c>
      <c r="Q244" s="71">
        <v>1.14756735223594</v>
      </c>
      <c r="R244" s="71">
        <v>0</v>
      </c>
      <c r="S244" s="71">
        <v>0</v>
      </c>
      <c r="T244" s="72"/>
      <c r="U244" s="71">
        <v>2632681</v>
      </c>
      <c r="V244" s="71">
        <v>951</v>
      </c>
      <c r="W244" s="71">
        <v>395</v>
      </c>
      <c r="X244" s="71">
        <v>4783</v>
      </c>
      <c r="Y244" s="71">
        <v>6081</v>
      </c>
      <c r="Z244" s="71">
        <v>10280</v>
      </c>
      <c r="AA244" s="71">
        <v>4617</v>
      </c>
      <c r="AB244" s="71">
        <v>18752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1941</v>
      </c>
      <c r="B245" s="70">
        <v>125</v>
      </c>
      <c r="C245" s="70">
        <v>6</v>
      </c>
      <c r="D245" s="70">
        <v>8</v>
      </c>
      <c r="E245" s="70">
        <v>2009</v>
      </c>
      <c r="F245" s="70" t="s">
        <v>176</v>
      </c>
      <c r="G245" s="70" t="s">
        <v>1935</v>
      </c>
      <c r="H245" s="70" t="s">
        <v>1936</v>
      </c>
      <c r="I245" s="148"/>
      <c r="J245" s="71">
        <v>31.95057861018897</v>
      </c>
      <c r="K245" s="71">
        <v>2.4292301366031031</v>
      </c>
      <c r="L245" s="71">
        <v>29.785022761940091</v>
      </c>
      <c r="M245" s="71">
        <v>26.918318752815441</v>
      </c>
      <c r="N245" s="71">
        <v>27.381881012751759</v>
      </c>
      <c r="O245" s="71">
        <v>20.309602287810371</v>
      </c>
      <c r="P245" s="71">
        <v>22.46239354715134</v>
      </c>
      <c r="Q245" s="71">
        <v>1.0761109379043701</v>
      </c>
      <c r="R245" s="71">
        <v>0</v>
      </c>
      <c r="S245" s="71">
        <v>0</v>
      </c>
      <c r="T245" s="72"/>
      <c r="U245" s="71">
        <v>2388605</v>
      </c>
      <c r="V245" s="71">
        <v>894</v>
      </c>
      <c r="W245" s="71">
        <v>606</v>
      </c>
      <c r="X245" s="71">
        <v>5478</v>
      </c>
      <c r="Y245" s="71">
        <v>6083</v>
      </c>
      <c r="Z245" s="71">
        <v>10267</v>
      </c>
      <c r="AA245" s="71">
        <v>4521</v>
      </c>
      <c r="AB245" s="71">
        <v>18459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3.847</v>
      </c>
      <c r="BI245" s="71">
        <v>0</v>
      </c>
      <c r="BJ245" s="71">
        <v>17.004000000000001</v>
      </c>
      <c r="BK245" s="71">
        <v>0</v>
      </c>
      <c r="BL245" s="71">
        <v>11.21</v>
      </c>
      <c r="BM245" s="71">
        <v>0</v>
      </c>
      <c r="BN245" s="72"/>
      <c r="BO245" s="71">
        <v>1</v>
      </c>
      <c r="BP245" s="71">
        <v>0</v>
      </c>
      <c r="BQ245" s="71">
        <v>2</v>
      </c>
      <c r="BR245" s="71">
        <v>0</v>
      </c>
      <c r="BS245" s="71">
        <v>2</v>
      </c>
      <c r="BT245" s="71">
        <v>0</v>
      </c>
      <c r="BU245"/>
      <c r="BV245" s="70">
        <v>28.213999999999999</v>
      </c>
      <c r="BW245" s="70">
        <v>0</v>
      </c>
      <c r="BX245" s="70">
        <v>0</v>
      </c>
      <c r="BY245" s="70">
        <v>3.847</v>
      </c>
      <c r="BZ245" s="70">
        <v>0</v>
      </c>
      <c r="CA245" s="70">
        <v>0</v>
      </c>
      <c r="CB245" s="70">
        <v>0</v>
      </c>
      <c r="CC245" s="70">
        <v>0</v>
      </c>
      <c r="CD245" s="70">
        <v>0</v>
      </c>
    </row>
    <row r="246" spans="1:82">
      <c r="A246" s="70" t="s">
        <v>1942</v>
      </c>
      <c r="B246" s="70">
        <v>126</v>
      </c>
      <c r="C246" s="70">
        <v>7</v>
      </c>
      <c r="D246" s="70">
        <v>8</v>
      </c>
      <c r="E246" s="70">
        <v>2010</v>
      </c>
      <c r="F246" s="70" t="s">
        <v>177</v>
      </c>
      <c r="G246" s="70" t="s">
        <v>1935</v>
      </c>
      <c r="H246" s="70" t="s">
        <v>1936</v>
      </c>
      <c r="I246" s="148"/>
      <c r="J246" s="71">
        <v>32.326465247561082</v>
      </c>
      <c r="K246" s="71">
        <v>2.3163752153508459</v>
      </c>
      <c r="L246" s="71">
        <v>27.625179040394819</v>
      </c>
      <c r="M246" s="71">
        <v>25.706536962005849</v>
      </c>
      <c r="N246" s="71">
        <v>28.746054477715148</v>
      </c>
      <c r="O246" s="71">
        <v>20.28654794273039</v>
      </c>
      <c r="P246" s="71">
        <v>22.589307698466431</v>
      </c>
      <c r="Q246" s="71">
        <v>1.1118321073239801</v>
      </c>
      <c r="R246" s="71">
        <v>0</v>
      </c>
      <c r="S246" s="71">
        <v>0</v>
      </c>
      <c r="T246" s="72"/>
      <c r="U246" s="71">
        <v>2840162</v>
      </c>
      <c r="V246" s="71">
        <v>894</v>
      </c>
      <c r="W246" s="71">
        <v>606</v>
      </c>
      <c r="X246" s="71">
        <v>5478</v>
      </c>
      <c r="Y246" s="71">
        <v>6145</v>
      </c>
      <c r="Z246" s="71">
        <v>10303</v>
      </c>
      <c r="AA246" s="71">
        <v>4433</v>
      </c>
      <c r="AB246" s="71">
        <v>18275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3.9350000000000001</v>
      </c>
      <c r="BI246" s="71">
        <v>0</v>
      </c>
      <c r="BJ246" s="71">
        <v>17.016999999999999</v>
      </c>
      <c r="BK246" s="71">
        <v>0</v>
      </c>
      <c r="BL246" s="71">
        <v>11.298</v>
      </c>
      <c r="BM246" s="71">
        <v>0</v>
      </c>
      <c r="BN246" s="72"/>
      <c r="BO246" s="71">
        <v>1</v>
      </c>
      <c r="BP246" s="71">
        <v>0</v>
      </c>
      <c r="BQ246" s="71">
        <v>2</v>
      </c>
      <c r="BR246" s="71">
        <v>0</v>
      </c>
      <c r="BS246" s="71">
        <v>2</v>
      </c>
      <c r="BT246" s="71">
        <v>0</v>
      </c>
      <c r="BU246"/>
      <c r="BV246" s="70">
        <v>28.315000000000001</v>
      </c>
      <c r="BW246" s="70">
        <v>0</v>
      </c>
      <c r="BX246" s="70">
        <v>3.9350000000000001</v>
      </c>
      <c r="BY246" s="70">
        <v>0</v>
      </c>
      <c r="BZ246" s="70">
        <v>0</v>
      </c>
      <c r="CA246" s="70">
        <v>0</v>
      </c>
      <c r="CB246" s="70">
        <v>0</v>
      </c>
      <c r="CC246" s="70">
        <v>0</v>
      </c>
      <c r="CD246" s="70">
        <v>0</v>
      </c>
    </row>
    <row r="247" spans="1:82">
      <c r="A247" s="70" t="s">
        <v>1943</v>
      </c>
      <c r="B247" s="70">
        <v>127</v>
      </c>
      <c r="C247" s="70">
        <v>8</v>
      </c>
      <c r="D247" s="70">
        <v>8</v>
      </c>
      <c r="E247" s="70">
        <v>2011</v>
      </c>
      <c r="F247" s="70" t="s">
        <v>178</v>
      </c>
      <c r="G247" s="70" t="s">
        <v>1935</v>
      </c>
      <c r="H247" s="70" t="s">
        <v>1936</v>
      </c>
      <c r="I247" s="148"/>
      <c r="J247" s="71">
        <v>29.072505339167879</v>
      </c>
      <c r="K247" s="71">
        <v>2.826864035000896</v>
      </c>
      <c r="L247" s="71">
        <v>30.25824286740383</v>
      </c>
      <c r="M247" s="71">
        <v>31.66224284285785</v>
      </c>
      <c r="N247" s="71">
        <v>35.015586491358107</v>
      </c>
      <c r="O247" s="71">
        <v>19.801234318108119</v>
      </c>
      <c r="P247" s="71">
        <v>20.560841902192699</v>
      </c>
      <c r="Q247" s="71">
        <v>1.2679587913082599</v>
      </c>
      <c r="R247" s="71">
        <v>0</v>
      </c>
      <c r="S247" s="71">
        <v>2.2396920691946689</v>
      </c>
      <c r="T247" s="72"/>
      <c r="U247" s="71">
        <v>2828752</v>
      </c>
      <c r="V247" s="71">
        <v>894</v>
      </c>
      <c r="W247" s="71">
        <v>606</v>
      </c>
      <c r="X247" s="71">
        <v>5478</v>
      </c>
      <c r="Y247" s="71">
        <v>6157</v>
      </c>
      <c r="Z247" s="71">
        <v>10275</v>
      </c>
      <c r="AA247" s="71">
        <v>4155</v>
      </c>
      <c r="AB247" s="71">
        <v>18068</v>
      </c>
      <c r="AC247" s="71">
        <v>0</v>
      </c>
      <c r="AD247" s="71">
        <v>2.2396920691946689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3.87</v>
      </c>
      <c r="BI247" s="71">
        <v>0</v>
      </c>
      <c r="BJ247" s="71">
        <v>17.073</v>
      </c>
      <c r="BK247" s="71">
        <v>0</v>
      </c>
      <c r="BL247" s="71">
        <v>5.8</v>
      </c>
      <c r="BM247" s="71">
        <v>0</v>
      </c>
      <c r="BN247" s="72"/>
      <c r="BO247" s="71">
        <v>1</v>
      </c>
      <c r="BP247" s="71">
        <v>0</v>
      </c>
      <c r="BQ247" s="71">
        <v>2</v>
      </c>
      <c r="BR247" s="71">
        <v>0</v>
      </c>
      <c r="BS247" s="71">
        <v>1</v>
      </c>
      <c r="BT247" s="71">
        <v>0</v>
      </c>
      <c r="BU247"/>
      <c r="BV247" s="70">
        <v>22.873000000000001</v>
      </c>
      <c r="BW247" s="70">
        <v>0</v>
      </c>
      <c r="BX247" s="70">
        <v>0</v>
      </c>
      <c r="BY247" s="70">
        <v>3.87</v>
      </c>
      <c r="BZ247" s="70">
        <v>0</v>
      </c>
      <c r="CA247" s="70">
        <v>0</v>
      </c>
      <c r="CB247" s="70">
        <v>0</v>
      </c>
      <c r="CC247" s="70">
        <v>0</v>
      </c>
      <c r="CD247" s="70">
        <v>0</v>
      </c>
    </row>
    <row r="248" spans="1:82">
      <c r="A248" s="70" t="s">
        <v>1944</v>
      </c>
      <c r="B248" s="70">
        <v>128</v>
      </c>
      <c r="C248" s="70">
        <v>9</v>
      </c>
      <c r="D248" s="70">
        <v>8</v>
      </c>
      <c r="E248" s="70">
        <v>2012</v>
      </c>
      <c r="F248" s="70" t="s">
        <v>179</v>
      </c>
      <c r="G248" s="70" t="s">
        <v>1935</v>
      </c>
      <c r="H248" s="70" t="s">
        <v>1936</v>
      </c>
      <c r="I248" s="148"/>
      <c r="J248" s="71">
        <v>36.662877167274978</v>
      </c>
      <c r="K248" s="71">
        <v>2.7033647912505669</v>
      </c>
      <c r="L248" s="71">
        <v>29.589264807051268</v>
      </c>
      <c r="M248" s="71">
        <v>31.568472185340259</v>
      </c>
      <c r="N248" s="71">
        <v>37.738792474557108</v>
      </c>
      <c r="O248" s="71">
        <v>19.932209756824449</v>
      </c>
      <c r="P248" s="71">
        <v>20.861957544848</v>
      </c>
      <c r="Q248" s="71">
        <v>1.3642686375758899</v>
      </c>
      <c r="R248" s="71">
        <v>0</v>
      </c>
      <c r="S248" s="71">
        <v>2.8245846077681831</v>
      </c>
      <c r="T248" s="72"/>
      <c r="U248" s="71">
        <v>3112559</v>
      </c>
      <c r="V248" s="71">
        <v>894</v>
      </c>
      <c r="W248" s="71">
        <v>606</v>
      </c>
      <c r="X248" s="71">
        <v>5478</v>
      </c>
      <c r="Y248" s="71">
        <v>6201</v>
      </c>
      <c r="Z248" s="71">
        <v>10425</v>
      </c>
      <c r="AA248" s="71">
        <v>4192</v>
      </c>
      <c r="AB248" s="71">
        <v>17893</v>
      </c>
      <c r="AC248" s="71">
        <v>0</v>
      </c>
      <c r="AD248" s="71">
        <v>2.8245846077681831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20.186</v>
      </c>
      <c r="BK248" s="71">
        <v>0</v>
      </c>
      <c r="BL248" s="71">
        <v>10.798</v>
      </c>
      <c r="BM248" s="71">
        <v>0</v>
      </c>
      <c r="BN248" s="72"/>
      <c r="BO248" s="71">
        <v>0</v>
      </c>
      <c r="BP248" s="71">
        <v>0</v>
      </c>
      <c r="BQ248" s="71">
        <v>2</v>
      </c>
      <c r="BR248" s="71">
        <v>0</v>
      </c>
      <c r="BS248" s="71">
        <v>2</v>
      </c>
      <c r="BT248" s="71">
        <v>0</v>
      </c>
      <c r="BU248"/>
      <c r="BV248" s="70">
        <v>30.984000000000002</v>
      </c>
      <c r="BW248" s="70">
        <v>0</v>
      </c>
      <c r="BX248" s="70">
        <v>0</v>
      </c>
      <c r="BY248" s="70">
        <v>0</v>
      </c>
      <c r="BZ248" s="70">
        <v>0</v>
      </c>
      <c r="CA248" s="70">
        <v>0</v>
      </c>
      <c r="CB248" s="70">
        <v>0</v>
      </c>
      <c r="CC248" s="70">
        <v>0</v>
      </c>
      <c r="CD248" s="70">
        <v>0</v>
      </c>
    </row>
    <row r="249" spans="1:82">
      <c r="A249" s="70" t="s">
        <v>1945</v>
      </c>
      <c r="B249" s="70">
        <v>129</v>
      </c>
      <c r="C249" s="70">
        <v>10</v>
      </c>
      <c r="D249" s="70">
        <v>8</v>
      </c>
      <c r="E249" s="70">
        <v>2013</v>
      </c>
      <c r="F249" s="70" t="s">
        <v>180</v>
      </c>
      <c r="G249" s="70" t="s">
        <v>1935</v>
      </c>
      <c r="H249" s="70" t="s">
        <v>1936</v>
      </c>
      <c r="I249" s="148"/>
      <c r="J249" s="71">
        <v>39.418270033312993</v>
      </c>
      <c r="K249" s="71">
        <v>2.6274231425770189</v>
      </c>
      <c r="L249" s="71">
        <v>24.052749090053169</v>
      </c>
      <c r="M249" s="71">
        <v>30.287690798010619</v>
      </c>
      <c r="N249" s="71">
        <v>32.4635977484607</v>
      </c>
      <c r="O249" s="71">
        <v>19.48479337102863</v>
      </c>
      <c r="P249" s="71">
        <v>21.879693969106508</v>
      </c>
      <c r="Q249" s="71">
        <v>1.3708834278881801</v>
      </c>
      <c r="R249" s="71">
        <v>0</v>
      </c>
      <c r="S249" s="71">
        <v>2.467205290902009</v>
      </c>
      <c r="T249" s="72"/>
      <c r="U249" s="71">
        <v>3137405</v>
      </c>
      <c r="V249" s="71">
        <v>894</v>
      </c>
      <c r="W249" s="71">
        <v>606</v>
      </c>
      <c r="X249" s="71">
        <v>5478</v>
      </c>
      <c r="Y249" s="71">
        <v>6190</v>
      </c>
      <c r="Z249" s="71">
        <v>10646</v>
      </c>
      <c r="AA249" s="71">
        <v>4380</v>
      </c>
      <c r="AB249" s="71">
        <v>17722</v>
      </c>
      <c r="AC249" s="71">
        <v>0</v>
      </c>
      <c r="AD249" s="71">
        <v>2.467205290902009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20.292999999999999</v>
      </c>
      <c r="BK249" s="71">
        <v>0</v>
      </c>
      <c r="BL249" s="71">
        <v>10.743</v>
      </c>
      <c r="BM249" s="71">
        <v>0</v>
      </c>
      <c r="BN249" s="72"/>
      <c r="BO249" s="71">
        <v>0</v>
      </c>
      <c r="BP249" s="71">
        <v>0</v>
      </c>
      <c r="BQ249" s="71">
        <v>2</v>
      </c>
      <c r="BR249" s="71">
        <v>0</v>
      </c>
      <c r="BS249" s="71">
        <v>2</v>
      </c>
      <c r="BT249" s="71">
        <v>0</v>
      </c>
      <c r="BU249"/>
      <c r="BV249" s="70">
        <v>31.036000000000001</v>
      </c>
      <c r="BW249" s="70">
        <v>0</v>
      </c>
      <c r="BX249" s="70">
        <v>0</v>
      </c>
      <c r="BY249" s="70">
        <v>0</v>
      </c>
      <c r="BZ249" s="70">
        <v>0</v>
      </c>
      <c r="CA249" s="70">
        <v>0</v>
      </c>
      <c r="CB249" s="70">
        <v>0</v>
      </c>
      <c r="CC249" s="70">
        <v>0</v>
      </c>
      <c r="CD249" s="70">
        <v>0</v>
      </c>
    </row>
    <row r="250" spans="1:82">
      <c r="A250" s="70" t="s">
        <v>1946</v>
      </c>
      <c r="B250" s="70">
        <v>130</v>
      </c>
      <c r="C250" s="70">
        <v>11</v>
      </c>
      <c r="D250" s="70">
        <v>8</v>
      </c>
      <c r="E250" s="70">
        <v>2014</v>
      </c>
      <c r="F250" s="70" t="s">
        <v>181</v>
      </c>
      <c r="G250" s="70" t="s">
        <v>1935</v>
      </c>
      <c r="H250" s="70" t="s">
        <v>1936</v>
      </c>
      <c r="I250" s="148"/>
      <c r="J250" s="71">
        <v>42.257576250752983</v>
      </c>
      <c r="K250" s="71">
        <v>2.579000096465573</v>
      </c>
      <c r="L250" s="71">
        <v>29.076017393613871</v>
      </c>
      <c r="M250" s="71">
        <v>27.756067648367178</v>
      </c>
      <c r="N250" s="71">
        <v>28.627937474372651</v>
      </c>
      <c r="O250" s="71">
        <v>18.567939880748686</v>
      </c>
      <c r="P250" s="71">
        <v>21.973335960458591</v>
      </c>
      <c r="Q250" s="71">
        <v>1.30362886085714</v>
      </c>
      <c r="R250" s="71">
        <v>0</v>
      </c>
      <c r="S250" s="71">
        <v>3.4266595017225838</v>
      </c>
      <c r="T250" s="72"/>
      <c r="U250" s="71">
        <v>3354163</v>
      </c>
      <c r="V250" s="71">
        <v>892</v>
      </c>
      <c r="W250" s="71">
        <v>629</v>
      </c>
      <c r="X250" s="71">
        <v>5133</v>
      </c>
      <c r="Y250" s="71">
        <v>6216</v>
      </c>
      <c r="Z250" s="71">
        <v>10685</v>
      </c>
      <c r="AA250" s="71">
        <v>4376</v>
      </c>
      <c r="AB250" s="71">
        <v>17565</v>
      </c>
      <c r="AC250" s="71">
        <v>0</v>
      </c>
      <c r="AD250" s="71">
        <v>3.4266595017225838</v>
      </c>
      <c r="AE250" s="72"/>
      <c r="AF250" s="71"/>
      <c r="AG250" s="71"/>
      <c r="AH250" s="71"/>
      <c r="AI250" s="71"/>
      <c r="AJ250" s="71"/>
      <c r="AK250" s="71"/>
      <c r="AL250" s="71"/>
      <c r="AM250" s="71"/>
      <c r="AN250" s="71"/>
      <c r="AO250" s="71"/>
      <c r="AP250" s="71"/>
      <c r="AQ250" s="72"/>
      <c r="AR250" s="71">
        <v>257</v>
      </c>
      <c r="AS250" s="71">
        <v>24</v>
      </c>
      <c r="AT250" s="71">
        <v>0</v>
      </c>
      <c r="AU250" s="71">
        <v>0</v>
      </c>
      <c r="AV250" s="71">
        <v>0</v>
      </c>
      <c r="AW250" s="71">
        <v>1</v>
      </c>
      <c r="AX250" s="71"/>
      <c r="AY250" s="72"/>
      <c r="AZ250" s="71">
        <v>1086.9000000000001</v>
      </c>
      <c r="BA250" s="71">
        <v>2813</v>
      </c>
      <c r="BB250" s="71">
        <v>0</v>
      </c>
      <c r="BC250" s="71">
        <v>0</v>
      </c>
      <c r="BD250" s="71">
        <v>0</v>
      </c>
      <c r="BE250" s="71">
        <v>250</v>
      </c>
      <c r="BF250" s="71"/>
      <c r="BG250" s="72"/>
      <c r="BH250" s="71">
        <v>3.5539999999999998</v>
      </c>
      <c r="BI250" s="71">
        <v>0</v>
      </c>
      <c r="BJ250" s="71">
        <v>19.266999999999999</v>
      </c>
      <c r="BK250" s="71">
        <v>0</v>
      </c>
      <c r="BL250" s="71">
        <v>10.273999999999999</v>
      </c>
      <c r="BM250" s="71">
        <v>0</v>
      </c>
      <c r="BN250" s="72"/>
      <c r="BO250" s="71">
        <v>1</v>
      </c>
      <c r="BP250" s="71">
        <v>0</v>
      </c>
      <c r="BQ250" s="71">
        <v>2</v>
      </c>
      <c r="BR250" s="71">
        <v>0</v>
      </c>
      <c r="BS250" s="71">
        <v>2</v>
      </c>
      <c r="BT250" s="71">
        <v>0</v>
      </c>
      <c r="BU250"/>
      <c r="BV250" s="70">
        <v>29.541</v>
      </c>
      <c r="BW250" s="70">
        <v>0</v>
      </c>
      <c r="BX250" s="70">
        <v>0</v>
      </c>
      <c r="BY250" s="70">
        <v>3.5539999999999998</v>
      </c>
      <c r="BZ250" s="70">
        <v>0</v>
      </c>
      <c r="CA250" s="70">
        <v>0</v>
      </c>
      <c r="CB250" s="70">
        <v>0</v>
      </c>
      <c r="CC250" s="70">
        <v>0</v>
      </c>
      <c r="CD250" s="70">
        <v>0</v>
      </c>
    </row>
    <row r="251" spans="1:82">
      <c r="A251" s="70" t="s">
        <v>1947</v>
      </c>
      <c r="B251" s="70">
        <v>131</v>
      </c>
      <c r="C251" s="70">
        <v>12</v>
      </c>
      <c r="D251" s="70">
        <v>8</v>
      </c>
      <c r="E251" s="70">
        <v>2015</v>
      </c>
      <c r="F251" s="70" t="s">
        <v>182</v>
      </c>
      <c r="G251" s="70" t="s">
        <v>1935</v>
      </c>
      <c r="H251" s="70" t="s">
        <v>1936</v>
      </c>
      <c r="I251" s="148"/>
      <c r="J251" s="71">
        <v>43.474733872512552</v>
      </c>
      <c r="K251" s="71">
        <v>2.654552470292511</v>
      </c>
      <c r="L251" s="71">
        <v>25.457002541860302</v>
      </c>
      <c r="M251" s="71">
        <v>29.29234926057471</v>
      </c>
      <c r="N251" s="71">
        <v>32.284018978075302</v>
      </c>
      <c r="O251" s="71">
        <v>18.301444909177121</v>
      </c>
      <c r="P251" s="71">
        <v>21.865063774855415</v>
      </c>
      <c r="Q251" s="71">
        <v>1.26054801363032</v>
      </c>
      <c r="R251" s="71">
        <v>0</v>
      </c>
      <c r="S251" s="71">
        <v>2.9554297637183802</v>
      </c>
      <c r="T251" s="72"/>
      <c r="U251" s="71">
        <v>3940362</v>
      </c>
      <c r="V251" s="71">
        <v>892</v>
      </c>
      <c r="W251" s="71">
        <v>629</v>
      </c>
      <c r="X251" s="71">
        <v>5133</v>
      </c>
      <c r="Y251" s="71">
        <v>6219</v>
      </c>
      <c r="Z251" s="71">
        <v>10633</v>
      </c>
      <c r="AA251" s="71">
        <v>4351</v>
      </c>
      <c r="AB251" s="71">
        <v>17350</v>
      </c>
      <c r="AC251" s="71">
        <v>0</v>
      </c>
      <c r="AD251" s="71">
        <v>2.9554297637183802</v>
      </c>
      <c r="AE251" s="72"/>
      <c r="AF251" s="71">
        <v>37200939.513024889</v>
      </c>
      <c r="AG251" s="71">
        <v>1759634.7634573721</v>
      </c>
      <c r="AH251" s="71">
        <v>3791494.732850302</v>
      </c>
      <c r="AI251" s="71">
        <v>34497505.692011423</v>
      </c>
      <c r="AJ251" s="71">
        <v>38391889.179175153</v>
      </c>
      <c r="AK251" s="71">
        <v>0</v>
      </c>
      <c r="AL251" s="71">
        <v>0</v>
      </c>
      <c r="AM251" s="71">
        <v>2377744.7194873272</v>
      </c>
      <c r="AN251" s="71">
        <v>0</v>
      </c>
      <c r="AO251" s="71">
        <v>0</v>
      </c>
      <c r="AP251" s="71">
        <v>118019208.60000646</v>
      </c>
      <c r="AQ251" s="72"/>
      <c r="AR251" s="71">
        <v>291</v>
      </c>
      <c r="AS251" s="71">
        <v>31</v>
      </c>
      <c r="AT251" s="71">
        <v>0</v>
      </c>
      <c r="AU251" s="71">
        <v>0</v>
      </c>
      <c r="AV251" s="71">
        <v>0</v>
      </c>
      <c r="AW251" s="71">
        <v>1</v>
      </c>
      <c r="AX251" s="71"/>
      <c r="AY251" s="72"/>
      <c r="AZ251" s="71">
        <v>1275.0999999999999</v>
      </c>
      <c r="BA251" s="71">
        <v>3012.1</v>
      </c>
      <c r="BB251" s="71">
        <v>0</v>
      </c>
      <c r="BC251" s="71">
        <v>0</v>
      </c>
      <c r="BD251" s="71">
        <v>0</v>
      </c>
      <c r="BE251" s="71">
        <v>250</v>
      </c>
      <c r="BF251" s="71"/>
      <c r="BG251" s="72"/>
      <c r="BH251" s="71">
        <v>3.528</v>
      </c>
      <c r="BI251" s="71">
        <v>0</v>
      </c>
      <c r="BJ251" s="71">
        <v>18.734999999999999</v>
      </c>
      <c r="BK251" s="71">
        <v>0</v>
      </c>
      <c r="BL251" s="71">
        <v>9.9969999999999999</v>
      </c>
      <c r="BM251" s="71">
        <v>0</v>
      </c>
      <c r="BN251" s="72"/>
      <c r="BO251" s="71">
        <v>1</v>
      </c>
      <c r="BP251" s="71">
        <v>0</v>
      </c>
      <c r="BQ251" s="71">
        <v>2</v>
      </c>
      <c r="BR251" s="71">
        <v>0</v>
      </c>
      <c r="BS251" s="71">
        <v>2</v>
      </c>
      <c r="BT251" s="71">
        <v>0</v>
      </c>
      <c r="BU251"/>
      <c r="BV251" s="70">
        <v>28.731999999999999</v>
      </c>
      <c r="BW251" s="70">
        <v>0</v>
      </c>
      <c r="BX251" s="70">
        <v>0</v>
      </c>
      <c r="BY251" s="70">
        <v>3.528</v>
      </c>
      <c r="BZ251" s="70">
        <v>0</v>
      </c>
      <c r="CA251" s="70">
        <v>0</v>
      </c>
      <c r="CB251" s="70">
        <v>0</v>
      </c>
      <c r="CC251" s="70">
        <v>0</v>
      </c>
      <c r="CD251" s="70">
        <v>0</v>
      </c>
    </row>
    <row r="252" spans="1:82">
      <c r="A252" s="70" t="s">
        <v>1948</v>
      </c>
      <c r="B252" s="70">
        <v>132</v>
      </c>
      <c r="C252" s="70">
        <v>13</v>
      </c>
      <c r="D252" s="70">
        <v>8</v>
      </c>
      <c r="E252" s="70">
        <v>2016</v>
      </c>
      <c r="F252" s="70" t="s">
        <v>155</v>
      </c>
      <c r="G252" s="70" t="s">
        <v>1935</v>
      </c>
      <c r="H252" s="70" t="s">
        <v>1936</v>
      </c>
      <c r="I252" s="148"/>
      <c r="J252" s="71">
        <v>40.071459762451759</v>
      </c>
      <c r="K252" s="71">
        <v>2.5947990355210213</v>
      </c>
      <c r="L252" s="71">
        <v>30.819534037820635</v>
      </c>
      <c r="M252" s="71">
        <v>23.383507550453942</v>
      </c>
      <c r="N252" s="71">
        <v>29.34646679858632</v>
      </c>
      <c r="O252" s="71">
        <v>18.07580107458638</v>
      </c>
      <c r="P252" s="71">
        <v>21.801085318130443</v>
      </c>
      <c r="Q252" s="71">
        <v>1.208019572340888</v>
      </c>
      <c r="R252" s="71">
        <v>0</v>
      </c>
      <c r="S252" s="71">
        <v>3.2869234752938823</v>
      </c>
      <c r="T252" s="72"/>
      <c r="U252" s="71">
        <v>3663149</v>
      </c>
      <c r="V252" s="71">
        <v>892</v>
      </c>
      <c r="W252" s="71">
        <v>629</v>
      </c>
      <c r="X252" s="71">
        <v>5133</v>
      </c>
      <c r="Y252" s="71">
        <v>6236</v>
      </c>
      <c r="Z252" s="71">
        <v>10631</v>
      </c>
      <c r="AA252" s="71">
        <v>4487</v>
      </c>
      <c r="AB252" s="71">
        <v>17103</v>
      </c>
      <c r="AC252" s="71">
        <v>0</v>
      </c>
      <c r="AD252" s="71">
        <v>3.2869234752938818</v>
      </c>
      <c r="AE252" s="72"/>
      <c r="AF252" s="71">
        <v>34226152.824573576</v>
      </c>
      <c r="AG252" s="71">
        <v>1729671.1298981991</v>
      </c>
      <c r="AH252" s="71">
        <v>3654657.0182332289</v>
      </c>
      <c r="AI252" s="71">
        <v>31681724.82114099</v>
      </c>
      <c r="AJ252" s="71">
        <v>30734005.48756557</v>
      </c>
      <c r="AK252" s="71">
        <v>0</v>
      </c>
      <c r="AL252" s="71">
        <v>0</v>
      </c>
      <c r="AM252" s="71">
        <v>2345715.3815856618</v>
      </c>
      <c r="AN252" s="71">
        <v>0</v>
      </c>
      <c r="AO252" s="71">
        <v>0</v>
      </c>
      <c r="AP252" s="71">
        <v>104371926.66299722</v>
      </c>
      <c r="AQ252" s="72"/>
      <c r="AR252" s="71">
        <v>311</v>
      </c>
      <c r="AS252" s="71">
        <v>46</v>
      </c>
      <c r="AT252" s="71">
        <v>1</v>
      </c>
      <c r="AU252" s="71">
        <v>0</v>
      </c>
      <c r="AV252" s="71">
        <v>0</v>
      </c>
      <c r="AW252" s="71">
        <v>1</v>
      </c>
      <c r="AX252" s="71"/>
      <c r="AY252" s="72"/>
      <c r="AZ252" s="71">
        <v>1391.2</v>
      </c>
      <c r="BA252" s="71">
        <v>22028.799999999999</v>
      </c>
      <c r="BB252" s="71">
        <v>3.2</v>
      </c>
      <c r="BC252" s="71">
        <v>0</v>
      </c>
      <c r="BD252" s="71">
        <v>0</v>
      </c>
      <c r="BE252" s="71">
        <v>250</v>
      </c>
      <c r="BF252" s="71"/>
      <c r="BG252" s="72"/>
      <c r="BH252" s="71">
        <v>3.6709999999999998</v>
      </c>
      <c r="BI252" s="71">
        <v>0</v>
      </c>
      <c r="BJ252" s="71">
        <v>18.224</v>
      </c>
      <c r="BK252" s="71">
        <v>0</v>
      </c>
      <c r="BL252" s="71">
        <v>9.8140000000000001</v>
      </c>
      <c r="BM252" s="71">
        <v>0</v>
      </c>
      <c r="BN252" s="72"/>
      <c r="BO252" s="71">
        <v>1</v>
      </c>
      <c r="BP252" s="71">
        <v>0</v>
      </c>
      <c r="BQ252" s="71">
        <v>2</v>
      </c>
      <c r="BR252" s="71">
        <v>0</v>
      </c>
      <c r="BS252" s="71">
        <v>2</v>
      </c>
      <c r="BT252" s="71">
        <v>0</v>
      </c>
      <c r="BU252"/>
      <c r="BV252" s="70">
        <v>28.038</v>
      </c>
      <c r="BW252" s="70">
        <v>0</v>
      </c>
      <c r="BX252" s="70">
        <v>0</v>
      </c>
      <c r="BY252" s="70">
        <v>3.6709999999999998</v>
      </c>
      <c r="BZ252" s="70">
        <v>0</v>
      </c>
      <c r="CA252" s="70">
        <v>0</v>
      </c>
      <c r="CB252" s="70">
        <v>0</v>
      </c>
      <c r="CC252" s="70">
        <v>0</v>
      </c>
      <c r="CD252" s="70">
        <v>0</v>
      </c>
    </row>
    <row r="253" spans="1:82">
      <c r="A253" s="70" t="s">
        <v>1949</v>
      </c>
      <c r="B253" s="70">
        <v>133</v>
      </c>
      <c r="C253" s="70">
        <v>14</v>
      </c>
      <c r="D253" s="70">
        <v>8</v>
      </c>
      <c r="E253" s="70">
        <v>2017</v>
      </c>
      <c r="F253" s="70" t="s">
        <v>156</v>
      </c>
      <c r="G253" s="70" t="s">
        <v>1935</v>
      </c>
      <c r="H253" s="70" t="s">
        <v>1936</v>
      </c>
      <c r="I253" s="148"/>
      <c r="J253" s="71">
        <v>38.9203886212117</v>
      </c>
      <c r="K253" s="71">
        <v>2.631245262560487</v>
      </c>
      <c r="L253" s="71">
        <v>27.41495913854861</v>
      </c>
      <c r="M253" s="71">
        <v>20.988660479761258</v>
      </c>
      <c r="N253" s="71">
        <v>29.45509037483189</v>
      </c>
      <c r="O253" s="71">
        <v>17.710600097392039</v>
      </c>
      <c r="P253" s="71">
        <v>21.822305368490962</v>
      </c>
      <c r="Q253" s="71">
        <v>1.15834622074546</v>
      </c>
      <c r="R253" s="71">
        <v>0</v>
      </c>
      <c r="S253" s="71">
        <v>4.8965497532281743</v>
      </c>
      <c r="T253" s="72"/>
      <c r="U253" s="71">
        <v>4066904</v>
      </c>
      <c r="V253" s="71">
        <v>892</v>
      </c>
      <c r="W253" s="71">
        <v>629</v>
      </c>
      <c r="X253" s="71">
        <v>5133</v>
      </c>
      <c r="Y253" s="71">
        <v>6322</v>
      </c>
      <c r="Z253" s="71">
        <v>10589</v>
      </c>
      <c r="AA253" s="71">
        <v>4520</v>
      </c>
      <c r="AB253" s="71">
        <v>16959</v>
      </c>
      <c r="AC253" s="71">
        <v>0</v>
      </c>
      <c r="AD253" s="71">
        <v>4.8965497532281743</v>
      </c>
      <c r="AE253" s="72"/>
      <c r="AF253" s="71">
        <v>34091868.307427406</v>
      </c>
      <c r="AG253" s="71">
        <v>1759183.502905722</v>
      </c>
      <c r="AH253" s="71">
        <v>4345792.62535703</v>
      </c>
      <c r="AI253" s="71">
        <v>30252897.914959431</v>
      </c>
      <c r="AJ253" s="71">
        <v>35805633.726071037</v>
      </c>
      <c r="AK253" s="71">
        <v>0</v>
      </c>
      <c r="AL253" s="71">
        <v>0</v>
      </c>
      <c r="AM253" s="71">
        <v>2329604.9548131018</v>
      </c>
      <c r="AN253" s="71">
        <v>0</v>
      </c>
      <c r="AO253" s="71">
        <v>0</v>
      </c>
      <c r="AP253" s="71">
        <v>108584981.03153373</v>
      </c>
      <c r="AQ253" s="72"/>
      <c r="AR253" s="71">
        <v>333</v>
      </c>
      <c r="AS253" s="71">
        <v>55</v>
      </c>
      <c r="AT253" s="71">
        <v>1</v>
      </c>
      <c r="AU253" s="71">
        <v>0</v>
      </c>
      <c r="AV253" s="71">
        <v>0</v>
      </c>
      <c r="AW253" s="71">
        <v>1</v>
      </c>
      <c r="AX253" s="71"/>
      <c r="AY253" s="72"/>
      <c r="AZ253" s="71">
        <v>1531</v>
      </c>
      <c r="BA253" s="71">
        <v>22386.9</v>
      </c>
      <c r="BB253" s="71">
        <v>3.2</v>
      </c>
      <c r="BC253" s="71">
        <v>0</v>
      </c>
      <c r="BD253" s="71">
        <v>0</v>
      </c>
      <c r="BE253" s="71">
        <v>250</v>
      </c>
      <c r="BF253" s="71"/>
      <c r="BG253" s="72"/>
      <c r="BH253" s="71">
        <v>8.0690000000000008</v>
      </c>
      <c r="BI253" s="71">
        <v>0</v>
      </c>
      <c r="BJ253" s="71">
        <v>17.346</v>
      </c>
      <c r="BK253" s="71">
        <v>0</v>
      </c>
      <c r="BL253" s="71">
        <v>9.9459999999999997</v>
      </c>
      <c r="BM253" s="71">
        <v>0</v>
      </c>
      <c r="BN253" s="72"/>
      <c r="BO253" s="71">
        <v>1</v>
      </c>
      <c r="BP253" s="71">
        <v>0</v>
      </c>
      <c r="BQ253" s="71">
        <v>2</v>
      </c>
      <c r="BR253" s="71">
        <v>0</v>
      </c>
      <c r="BS253" s="71">
        <v>2</v>
      </c>
      <c r="BT253" s="71">
        <v>0</v>
      </c>
      <c r="BU253"/>
      <c r="BV253" s="70">
        <v>31.56</v>
      </c>
      <c r="BW253" s="70">
        <v>0</v>
      </c>
      <c r="BX253" s="70">
        <v>0</v>
      </c>
      <c r="BY253" s="70">
        <v>3.8010000000000002</v>
      </c>
      <c r="BZ253" s="70">
        <v>0</v>
      </c>
      <c r="CA253" s="70">
        <v>0</v>
      </c>
      <c r="CB253" s="70">
        <v>0</v>
      </c>
      <c r="CC253" s="70">
        <v>0</v>
      </c>
      <c r="CD253" s="70">
        <v>0</v>
      </c>
    </row>
    <row r="254" spans="1:82">
      <c r="A254" s="70" t="s">
        <v>1950</v>
      </c>
      <c r="B254" s="70">
        <v>134</v>
      </c>
      <c r="C254" s="70">
        <v>15</v>
      </c>
      <c r="D254" s="70">
        <v>8</v>
      </c>
      <c r="E254" s="70">
        <v>2018</v>
      </c>
      <c r="F254" s="70" t="s">
        <v>183</v>
      </c>
      <c r="G254" s="1064" t="s">
        <v>1935</v>
      </c>
      <c r="H254" s="70" t="s">
        <v>1936</v>
      </c>
      <c r="I254" s="148"/>
      <c r="J254" s="71">
        <v>36.605406174342484</v>
      </c>
      <c r="K254" s="71">
        <v>2.5026679752718044</v>
      </c>
      <c r="L254" s="71">
        <v>25.103774429363465</v>
      </c>
      <c r="M254" s="71">
        <v>22.445661103317097</v>
      </c>
      <c r="N254" s="71">
        <v>27.289553474515778</v>
      </c>
      <c r="O254" s="71">
        <v>17.272824670958187</v>
      </c>
      <c r="P254" s="71">
        <v>21.734137860725173</v>
      </c>
      <c r="Q254" s="71">
        <v>1.0589669641163599</v>
      </c>
      <c r="R254" s="71">
        <v>0</v>
      </c>
      <c r="S254" s="71">
        <v>4.5826268833071113</v>
      </c>
      <c r="T254" s="72"/>
      <c r="U254" s="71">
        <v>3922007</v>
      </c>
      <c r="V254" s="71">
        <v>892</v>
      </c>
      <c r="W254" s="71">
        <v>629</v>
      </c>
      <c r="X254" s="71">
        <v>5133</v>
      </c>
      <c r="Y254" s="71">
        <v>6343</v>
      </c>
      <c r="Z254" s="71">
        <v>10525</v>
      </c>
      <c r="AA254" s="71">
        <v>4547</v>
      </c>
      <c r="AB254" s="71">
        <v>16708</v>
      </c>
      <c r="AC254" s="71">
        <v>0</v>
      </c>
      <c r="AD254" s="71">
        <v>4.5826268833071113</v>
      </c>
      <c r="AE254" s="72"/>
      <c r="AF254" s="71">
        <v>33988575.164381273</v>
      </c>
      <c r="AG254" s="71">
        <v>1596341.480182363</v>
      </c>
      <c r="AH254" s="71">
        <v>4107718.213014463</v>
      </c>
      <c r="AI254" s="71">
        <v>31052261.89977435</v>
      </c>
      <c r="AJ254" s="71">
        <v>32397978.704835039</v>
      </c>
      <c r="AK254" s="71">
        <v>0</v>
      </c>
      <c r="AL254" s="71">
        <v>0</v>
      </c>
      <c r="AM254" s="71">
        <v>2299874.7577702301</v>
      </c>
      <c r="AN254" s="71">
        <v>0</v>
      </c>
      <c r="AO254" s="71">
        <v>0</v>
      </c>
      <c r="AP254" s="71">
        <v>105442750.21995771</v>
      </c>
      <c r="AQ254" s="72"/>
      <c r="AR254" s="71">
        <v>348</v>
      </c>
      <c r="AS254" s="71">
        <v>64</v>
      </c>
      <c r="AT254" s="71">
        <v>1</v>
      </c>
      <c r="AU254" s="71">
        <v>0</v>
      </c>
      <c r="AV254" s="71">
        <v>0</v>
      </c>
      <c r="AW254" s="71">
        <v>1</v>
      </c>
      <c r="AX254" s="71"/>
      <c r="AY254" s="72"/>
      <c r="AZ254" s="71">
        <v>1589</v>
      </c>
      <c r="BA254" s="71">
        <v>22710</v>
      </c>
      <c r="BB254" s="71">
        <v>3</v>
      </c>
      <c r="BC254" s="71">
        <v>0</v>
      </c>
      <c r="BD254" s="71">
        <v>0</v>
      </c>
      <c r="BE254" s="71">
        <v>250</v>
      </c>
      <c r="BF254" s="71"/>
      <c r="BG254" s="72"/>
      <c r="BH254" s="71">
        <v>8.7230000000000008</v>
      </c>
      <c r="BI254" s="71">
        <v>0</v>
      </c>
      <c r="BJ254" s="71">
        <v>16.446999999999999</v>
      </c>
      <c r="BK254" s="71">
        <v>0</v>
      </c>
      <c r="BL254" s="71">
        <v>7.5860000000000003</v>
      </c>
      <c r="BM254" s="71">
        <v>0</v>
      </c>
      <c r="BN254" s="72"/>
      <c r="BO254" s="71">
        <v>1</v>
      </c>
      <c r="BP254" s="71">
        <v>0</v>
      </c>
      <c r="BQ254" s="71">
        <v>2</v>
      </c>
      <c r="BR254" s="71">
        <v>0</v>
      </c>
      <c r="BS254" s="71">
        <v>2</v>
      </c>
      <c r="BT254" s="71">
        <v>0</v>
      </c>
      <c r="BU254"/>
      <c r="BV254" s="70">
        <v>28.15</v>
      </c>
      <c r="BW254" s="70">
        <v>0</v>
      </c>
      <c r="BX254" s="70">
        <v>0</v>
      </c>
      <c r="BY254" s="70">
        <v>4.6059999999999999</v>
      </c>
      <c r="BZ254" s="70">
        <v>0</v>
      </c>
      <c r="CA254" s="70">
        <v>0</v>
      </c>
      <c r="CB254" s="70">
        <v>0</v>
      </c>
      <c r="CC254" s="70">
        <v>0</v>
      </c>
      <c r="CD254" s="70">
        <v>0</v>
      </c>
    </row>
    <row r="255" spans="1:82">
      <c r="A255" s="70" t="s">
        <v>1951</v>
      </c>
      <c r="B255" s="70">
        <v>135</v>
      </c>
      <c r="C255" s="70">
        <v>16</v>
      </c>
      <c r="D255" s="70">
        <v>8</v>
      </c>
      <c r="E255" s="70">
        <v>2019</v>
      </c>
      <c r="F255" s="70" t="s">
        <v>158</v>
      </c>
      <c r="G255" s="1064" t="s">
        <v>1935</v>
      </c>
      <c r="H255" s="70" t="s">
        <v>1936</v>
      </c>
      <c r="I255" s="148"/>
      <c r="J255" s="71">
        <v>37.575261953991031</v>
      </c>
      <c r="K255" s="71">
        <v>2.3532175994090356</v>
      </c>
      <c r="L255" s="71">
        <v>25.344799123227364</v>
      </c>
      <c r="M255" s="71">
        <v>20.913484972461422</v>
      </c>
      <c r="N255" s="71">
        <v>25.419593303616239</v>
      </c>
      <c r="O255" s="71">
        <v>16.806507542485964</v>
      </c>
      <c r="P255" s="71">
        <v>21.194920088413088</v>
      </c>
      <c r="Q255" s="71">
        <v>1.01112194722802</v>
      </c>
      <c r="R255" s="71">
        <v>0</v>
      </c>
      <c r="S255" s="71">
        <v>3.2786581624557303</v>
      </c>
      <c r="T255" s="72"/>
      <c r="U255" s="71">
        <v>4276042</v>
      </c>
      <c r="V255" s="71">
        <v>892</v>
      </c>
      <c r="W255" s="71">
        <v>629</v>
      </c>
      <c r="X255" s="71">
        <v>5133</v>
      </c>
      <c r="Y255" s="71">
        <v>6347</v>
      </c>
      <c r="Z255" s="71">
        <v>10522</v>
      </c>
      <c r="AA255" s="71">
        <v>4401</v>
      </c>
      <c r="AB255" s="71">
        <v>16385</v>
      </c>
      <c r="AC255" s="71">
        <v>0</v>
      </c>
      <c r="AD255" s="71">
        <v>3.2786581624557298</v>
      </c>
      <c r="AE255" s="72"/>
      <c r="AF255" s="71">
        <v>37088638.119034432</v>
      </c>
      <c r="AG255" s="71">
        <v>1546965.3977433911</v>
      </c>
      <c r="AH255" s="71">
        <v>4374515.7670100946</v>
      </c>
      <c r="AI255" s="71">
        <v>29779724.984607089</v>
      </c>
      <c r="AJ255" s="71">
        <v>30688151.577011932</v>
      </c>
      <c r="AK255" s="71">
        <v>0</v>
      </c>
      <c r="AL255" s="71">
        <v>0</v>
      </c>
      <c r="AM255" s="71">
        <v>2231513.653786039</v>
      </c>
      <c r="AN255" s="71">
        <v>0</v>
      </c>
      <c r="AO255" s="71">
        <v>0</v>
      </c>
      <c r="AP255" s="71">
        <v>105709509.49919297</v>
      </c>
      <c r="AQ255" s="72"/>
      <c r="AR255" s="71">
        <v>361</v>
      </c>
      <c r="AS255" s="71">
        <v>69</v>
      </c>
      <c r="AT255" s="71">
        <v>1</v>
      </c>
      <c r="AU255" s="71">
        <v>0</v>
      </c>
      <c r="AV255" s="71">
        <v>0</v>
      </c>
      <c r="AW255" s="71">
        <v>1</v>
      </c>
      <c r="AX255" s="71"/>
      <c r="AY255" s="72"/>
      <c r="AZ255" s="71">
        <v>1671.6999999999989</v>
      </c>
      <c r="BA255" s="71">
        <v>22858.799999999999</v>
      </c>
      <c r="BB255" s="71">
        <v>3.2</v>
      </c>
      <c r="BC255" s="71">
        <v>0</v>
      </c>
      <c r="BD255" s="71">
        <v>0</v>
      </c>
      <c r="BE255" s="71">
        <v>250</v>
      </c>
      <c r="BF255" s="71"/>
      <c r="BG255" s="72"/>
      <c r="BH255" s="71">
        <v>8.9109999999999996</v>
      </c>
      <c r="BI255" s="71">
        <v>0</v>
      </c>
      <c r="BJ255" s="71">
        <v>16.297999999999998</v>
      </c>
      <c r="BK255" s="71">
        <v>0</v>
      </c>
      <c r="BL255" s="71">
        <v>8.9969999999999999</v>
      </c>
      <c r="BM255" s="71">
        <v>0</v>
      </c>
      <c r="BN255" s="72"/>
      <c r="BO255" s="71">
        <v>1</v>
      </c>
      <c r="BP255" s="71">
        <v>0</v>
      </c>
      <c r="BQ255" s="71">
        <v>2</v>
      </c>
      <c r="BR255" s="71">
        <v>0</v>
      </c>
      <c r="BS255" s="71">
        <v>2</v>
      </c>
      <c r="BT255" s="71">
        <v>0</v>
      </c>
      <c r="BU255"/>
      <c r="BV255" s="70">
        <v>29.343</v>
      </c>
      <c r="BW255" s="70">
        <v>0</v>
      </c>
      <c r="BX255" s="70">
        <v>0</v>
      </c>
      <c r="BY255" s="70">
        <v>4.8630000000000004</v>
      </c>
      <c r="BZ255" s="70">
        <v>0</v>
      </c>
      <c r="CA255" s="70">
        <v>0</v>
      </c>
      <c r="CB255" s="70">
        <v>0</v>
      </c>
      <c r="CC255" s="70">
        <v>0</v>
      </c>
      <c r="CD255" s="70">
        <v>0</v>
      </c>
    </row>
    <row r="256" spans="1:82">
      <c r="A256" s="70" t="s">
        <v>1952</v>
      </c>
      <c r="B256" s="70">
        <v>136</v>
      </c>
      <c r="C256" s="70">
        <v>17</v>
      </c>
      <c r="D256" s="70">
        <v>8</v>
      </c>
      <c r="E256" s="70">
        <v>2020</v>
      </c>
      <c r="F256" s="70" t="s">
        <v>159</v>
      </c>
      <c r="G256" s="70" t="s">
        <v>1935</v>
      </c>
      <c r="H256" s="70" t="s">
        <v>1936</v>
      </c>
      <c r="I256" s="148"/>
      <c r="J256" s="71">
        <v>48.881883909385209</v>
      </c>
      <c r="K256" s="71">
        <v>2.5891073259203221</v>
      </c>
      <c r="L256" s="71">
        <v>20.423857306953764</v>
      </c>
      <c r="M256" s="71">
        <v>17.077025590374376</v>
      </c>
      <c r="N256" s="71">
        <v>24.502278797539503</v>
      </c>
      <c r="O256" s="71">
        <v>14.619918981827569</v>
      </c>
      <c r="P256" s="71">
        <v>19.696081209202386</v>
      </c>
      <c r="Q256" s="71">
        <v>0.95003413612679599</v>
      </c>
      <c r="R256" s="71">
        <v>0</v>
      </c>
      <c r="S256" s="71">
        <v>4.4140347043383548</v>
      </c>
      <c r="T256" s="72"/>
      <c r="U256" s="71">
        <v>4290370</v>
      </c>
      <c r="V256" s="71">
        <v>863</v>
      </c>
      <c r="W256" s="71">
        <v>521</v>
      </c>
      <c r="X256" s="71">
        <v>4649</v>
      </c>
      <c r="Y256" s="71">
        <v>6370</v>
      </c>
      <c r="Z256" s="71">
        <v>10447</v>
      </c>
      <c r="AA256" s="71">
        <v>4347</v>
      </c>
      <c r="AB256" s="71">
        <v>16113</v>
      </c>
      <c r="AC256" s="71">
        <v>0</v>
      </c>
      <c r="AD256" s="71">
        <v>4.4140347043383548</v>
      </c>
      <c r="AE256" s="72"/>
      <c r="AF256" s="71">
        <v>35722255.528278656</v>
      </c>
      <c r="AG256" s="71">
        <v>1691535.446270928</v>
      </c>
      <c r="AH256" s="71">
        <v>3572371.1787745799</v>
      </c>
      <c r="AI256" s="71">
        <v>25770890.782621387</v>
      </c>
      <c r="AJ256" s="71">
        <v>30472487.304145578</v>
      </c>
      <c r="AK256" s="71"/>
      <c r="AL256" s="71"/>
      <c r="AM256" s="71">
        <v>2102925.5191638111</v>
      </c>
      <c r="AN256" s="71"/>
      <c r="AO256" s="71"/>
      <c r="AP256" s="71">
        <v>99332465.759254947</v>
      </c>
      <c r="AQ256" s="72"/>
      <c r="AR256" s="71">
        <v>375</v>
      </c>
      <c r="AS256" s="71">
        <v>77</v>
      </c>
      <c r="AT256" s="71">
        <v>1</v>
      </c>
      <c r="AU256" s="71">
        <v>0</v>
      </c>
      <c r="AV256" s="71">
        <v>0</v>
      </c>
      <c r="AW256" s="71">
        <v>1</v>
      </c>
      <c r="AX256" s="71"/>
      <c r="AY256" s="72"/>
      <c r="AZ256" s="71">
        <v>1744.3</v>
      </c>
      <c r="BA256" s="71">
        <v>23163.500000000011</v>
      </c>
      <c r="BB256" s="71">
        <v>3.2</v>
      </c>
      <c r="BC256" s="71">
        <v>0</v>
      </c>
      <c r="BD256" s="71">
        <v>0</v>
      </c>
      <c r="BE256" s="71">
        <v>250</v>
      </c>
      <c r="BF256" s="71"/>
      <c r="BG256" s="72"/>
      <c r="BH256" s="71">
        <v>9.1519999999999992</v>
      </c>
      <c r="BI256" s="71">
        <v>0</v>
      </c>
      <c r="BJ256" s="71">
        <v>14.952</v>
      </c>
      <c r="BK256" s="71">
        <v>0</v>
      </c>
      <c r="BL256" s="71">
        <v>7.242</v>
      </c>
      <c r="BM256" s="71">
        <v>0</v>
      </c>
      <c r="BN256" s="72"/>
      <c r="BO256" s="71">
        <v>1</v>
      </c>
      <c r="BP256" s="71">
        <v>0</v>
      </c>
      <c r="BQ256" s="71">
        <v>2</v>
      </c>
      <c r="BR256" s="71">
        <v>0</v>
      </c>
      <c r="BS256" s="71">
        <v>2</v>
      </c>
      <c r="BT256" s="71">
        <v>0</v>
      </c>
      <c r="BU256"/>
      <c r="BV256" s="70">
        <v>26.276</v>
      </c>
      <c r="BW256" s="70">
        <v>0</v>
      </c>
      <c r="BX256" s="70">
        <v>0</v>
      </c>
      <c r="BY256" s="70">
        <v>5.07</v>
      </c>
      <c r="BZ256" s="70">
        <v>0</v>
      </c>
      <c r="CA256" s="70">
        <v>0</v>
      </c>
      <c r="CB256" s="70">
        <v>0</v>
      </c>
      <c r="CC256" s="70">
        <v>0</v>
      </c>
      <c r="CD256" s="70">
        <v>0</v>
      </c>
    </row>
    <row r="257" spans="1:82">
      <c r="A257" s="70" t="s">
        <v>1953</v>
      </c>
      <c r="B257" s="70">
        <v>136</v>
      </c>
      <c r="C257" s="70">
        <v>18</v>
      </c>
      <c r="D257" s="70">
        <v>8</v>
      </c>
      <c r="E257" s="70">
        <v>2021</v>
      </c>
      <c r="F257" s="70" t="s">
        <v>160</v>
      </c>
      <c r="G257" s="70" t="s">
        <v>1935</v>
      </c>
      <c r="H257" s="70" t="s">
        <v>1936</v>
      </c>
      <c r="I257" s="148"/>
      <c r="J257" s="71">
        <v>47.908092630330685</v>
      </c>
      <c r="K257" s="71">
        <v>2.8240906094032092</v>
      </c>
      <c r="L257" s="71">
        <v>18.599031798348932</v>
      </c>
      <c r="M257" s="71">
        <v>19.221308035642139</v>
      </c>
      <c r="N257" s="71">
        <v>25.34291966093954</v>
      </c>
      <c r="O257" s="71">
        <v>13.999097372650771</v>
      </c>
      <c r="P257" s="71">
        <v>20.203459852278311</v>
      </c>
      <c r="Q257" s="71">
        <v>0.92222436134250196</v>
      </c>
      <c r="R257" s="71">
        <v>0</v>
      </c>
      <c r="S257" s="71">
        <v>3.4996262850123641</v>
      </c>
      <c r="T257" s="72"/>
      <c r="U257" s="71">
        <v>4537310</v>
      </c>
      <c r="V257" s="71">
        <v>863</v>
      </c>
      <c r="W257" s="71">
        <v>521</v>
      </c>
      <c r="X257" s="71">
        <v>4649</v>
      </c>
      <c r="Y257" s="71">
        <v>6376</v>
      </c>
      <c r="Z257" s="71">
        <v>10300</v>
      </c>
      <c r="AA257" s="71">
        <v>4348</v>
      </c>
      <c r="AB257" s="71">
        <v>15795</v>
      </c>
      <c r="AC257" s="71">
        <v>0</v>
      </c>
      <c r="AD257" s="71">
        <v>3.4996262850123641</v>
      </c>
      <c r="AE257" s="72"/>
      <c r="AF257" s="71">
        <v>34564198.922657922</v>
      </c>
      <c r="AG257" s="71">
        <v>1778306.0779941368</v>
      </c>
      <c r="AH257" s="71">
        <v>3267853.3326329282</v>
      </c>
      <c r="AI257" s="71">
        <v>28332075.446824394</v>
      </c>
      <c r="AJ257" s="71">
        <v>30164066.237673759</v>
      </c>
      <c r="AK257" s="71">
        <v>0</v>
      </c>
      <c r="AL257" s="71">
        <v>0</v>
      </c>
      <c r="AM257" s="71">
        <v>2073313.1079242472</v>
      </c>
      <c r="AN257" s="71">
        <v>0</v>
      </c>
      <c r="AO257" s="71">
        <v>0</v>
      </c>
      <c r="AP257" s="71">
        <v>100179813.12570739</v>
      </c>
      <c r="AQ257" s="72"/>
      <c r="AR257" s="71">
        <v>386</v>
      </c>
      <c r="AS257" s="71">
        <v>81</v>
      </c>
      <c r="AT257" s="71">
        <v>1</v>
      </c>
      <c r="AU257" s="71">
        <v>0</v>
      </c>
      <c r="AV257" s="71">
        <v>0</v>
      </c>
      <c r="AW257" s="71">
        <v>1</v>
      </c>
      <c r="AX257" s="71"/>
      <c r="AY257" s="72"/>
      <c r="AZ257" s="71">
        <v>1798</v>
      </c>
      <c r="BA257" s="71">
        <v>23358.100000000009</v>
      </c>
      <c r="BB257" s="71">
        <v>3.2</v>
      </c>
      <c r="BC257" s="71">
        <v>0</v>
      </c>
      <c r="BD257" s="71">
        <v>0</v>
      </c>
      <c r="BE257" s="71">
        <v>250</v>
      </c>
      <c r="BF257" s="71"/>
      <c r="BG257" s="72"/>
      <c r="BH257" s="71">
        <v>8.9710000000000001</v>
      </c>
      <c r="BI257" s="71">
        <v>0</v>
      </c>
      <c r="BJ257" s="71">
        <v>14.404</v>
      </c>
      <c r="BK257" s="71">
        <v>0</v>
      </c>
      <c r="BL257" s="71">
        <v>7.633</v>
      </c>
      <c r="BM257" s="71">
        <v>0</v>
      </c>
      <c r="BN257" s="72"/>
      <c r="BO257" s="71">
        <v>1</v>
      </c>
      <c r="BP257" s="71">
        <v>0</v>
      </c>
      <c r="BQ257" s="71">
        <v>2</v>
      </c>
      <c r="BR257" s="71">
        <v>0</v>
      </c>
      <c r="BS257" s="71">
        <v>2</v>
      </c>
      <c r="BT257" s="71">
        <v>0</v>
      </c>
      <c r="BU257"/>
      <c r="BV257" s="70">
        <v>26.007999999999999</v>
      </c>
      <c r="BW257" s="70">
        <v>0</v>
      </c>
      <c r="BX257" s="70">
        <v>0</v>
      </c>
      <c r="BY257" s="70">
        <v>5</v>
      </c>
      <c r="BZ257" s="70">
        <v>0</v>
      </c>
      <c r="CA257" s="70">
        <v>0</v>
      </c>
      <c r="CB257" s="70">
        <v>0</v>
      </c>
      <c r="CC257" s="70">
        <v>0</v>
      </c>
      <c r="CD257" s="70">
        <v>0</v>
      </c>
    </row>
    <row r="258" spans="1:82">
      <c r="A258" s="70" t="s">
        <v>1954</v>
      </c>
      <c r="B258" s="70">
        <v>136</v>
      </c>
      <c r="C258" s="70">
        <v>19</v>
      </c>
      <c r="D258" s="70">
        <v>8</v>
      </c>
      <c r="E258" s="70">
        <v>2022</v>
      </c>
      <c r="F258" s="70" t="s">
        <v>161</v>
      </c>
      <c r="G258" s="70" t="s">
        <v>1935</v>
      </c>
      <c r="H258" s="70" t="s">
        <v>1936</v>
      </c>
      <c r="I258" s="148"/>
      <c r="J258" s="71">
        <v>43.901712546361004</v>
      </c>
      <c r="K258" s="71">
        <v>2.5713813657044153</v>
      </c>
      <c r="L258" s="71">
        <v>15.943124543901938</v>
      </c>
      <c r="M258" s="71">
        <v>18.350711850962348</v>
      </c>
      <c r="N258" s="71">
        <v>25.803908556269278</v>
      </c>
      <c r="O258" s="71">
        <v>14.542531170490934</v>
      </c>
      <c r="P258" s="71">
        <v>19.922978623369445</v>
      </c>
      <c r="Q258" s="71">
        <v>0.91595587956772406</v>
      </c>
      <c r="R258" s="71">
        <v>0</v>
      </c>
      <c r="S258" s="71">
        <v>4.458189435207391</v>
      </c>
      <c r="T258" s="72"/>
      <c r="U258" s="71">
        <v>4858519</v>
      </c>
      <c r="V258" s="71">
        <v>863</v>
      </c>
      <c r="W258" s="71">
        <v>521</v>
      </c>
      <c r="X258" s="71">
        <v>4649</v>
      </c>
      <c r="Y258" s="71">
        <v>6374</v>
      </c>
      <c r="Z258" s="71">
        <v>10166</v>
      </c>
      <c r="AA258" s="71">
        <v>4353</v>
      </c>
      <c r="AB258" s="71">
        <v>15559</v>
      </c>
      <c r="AC258" s="71">
        <v>0</v>
      </c>
      <c r="AD258" s="71">
        <v>4.458189435207391</v>
      </c>
      <c r="AE258" s="72"/>
      <c r="AF258" s="71">
        <v>33797493.908864506</v>
      </c>
      <c r="AG258" s="71">
        <v>1798144.2511503363</v>
      </c>
      <c r="AH258" s="71">
        <v>3270175.8759641894</v>
      </c>
      <c r="AI258" s="71">
        <v>27891634.836809702</v>
      </c>
      <c r="AJ258" s="71">
        <v>32641533.606050566</v>
      </c>
      <c r="AK258" s="71">
        <v>0</v>
      </c>
      <c r="AL258" s="71">
        <v>0</v>
      </c>
      <c r="AM258" s="71">
        <v>2009091.573680311</v>
      </c>
      <c r="AN258" s="71">
        <v>0</v>
      </c>
      <c r="AO258" s="71">
        <v>0</v>
      </c>
      <c r="AP258" s="71">
        <v>101408074.05251962</v>
      </c>
      <c r="AQ258" s="72"/>
      <c r="AR258" s="71">
        <v>405</v>
      </c>
      <c r="AS258" s="71">
        <v>81</v>
      </c>
      <c r="AT258" s="71">
        <v>1</v>
      </c>
      <c r="AU258" s="71">
        <v>0</v>
      </c>
      <c r="AV258" s="71">
        <v>0</v>
      </c>
      <c r="AW258" s="71">
        <v>1</v>
      </c>
      <c r="AX258" s="71"/>
      <c r="AY258" s="72"/>
      <c r="AZ258" s="71">
        <v>1905.3999999999996</v>
      </c>
      <c r="BA258" s="71">
        <v>23358.100000000009</v>
      </c>
      <c r="BB258" s="71">
        <v>3.2</v>
      </c>
      <c r="BC258" s="71">
        <v>0</v>
      </c>
      <c r="BD258" s="71">
        <v>0</v>
      </c>
      <c r="BE258" s="71">
        <v>250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1955</v>
      </c>
      <c r="B259" s="70">
        <v>136</v>
      </c>
      <c r="C259" s="70">
        <v>20</v>
      </c>
      <c r="D259" s="70">
        <v>8</v>
      </c>
      <c r="E259" s="70">
        <v>2023</v>
      </c>
      <c r="F259" s="70" t="s">
        <v>1539</v>
      </c>
      <c r="G259" s="70" t="s">
        <v>1935</v>
      </c>
      <c r="H259" s="70" t="s">
        <v>1936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424</v>
      </c>
      <c r="AS259" s="71">
        <v>81</v>
      </c>
      <c r="AT259" s="71">
        <v>1</v>
      </c>
      <c r="AU259" s="71">
        <v>0</v>
      </c>
      <c r="AV259" s="71">
        <v>1</v>
      </c>
      <c r="AW259" s="71">
        <v>1</v>
      </c>
      <c r="AX259" s="71"/>
      <c r="AY259" s="72"/>
      <c r="AZ259" s="71">
        <v>2018.0000000000005</v>
      </c>
      <c r="BA259" s="71">
        <v>23358.100000000009</v>
      </c>
      <c r="BB259" s="71">
        <v>3.2</v>
      </c>
      <c r="BC259" s="71">
        <v>0</v>
      </c>
      <c r="BD259" s="71">
        <v>625</v>
      </c>
      <c r="BE259" s="71">
        <v>250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1956</v>
      </c>
      <c r="B260" s="70">
        <v>136</v>
      </c>
      <c r="C260" s="70">
        <v>21</v>
      </c>
      <c r="D260" s="70">
        <v>8</v>
      </c>
      <c r="E260" s="70">
        <v>2024</v>
      </c>
      <c r="F260" s="70" t="s">
        <v>1554</v>
      </c>
      <c r="G260" s="70" t="s">
        <v>1935</v>
      </c>
      <c r="H260" s="70" t="s">
        <v>1936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1957</v>
      </c>
      <c r="B261" s="70">
        <v>426</v>
      </c>
      <c r="C261" s="70">
        <v>1</v>
      </c>
      <c r="D261" s="70">
        <v>26</v>
      </c>
      <c r="E261" s="70">
        <v>1990</v>
      </c>
      <c r="F261" s="70" t="s">
        <v>787</v>
      </c>
      <c r="G261" s="70" t="s">
        <v>1958</v>
      </c>
      <c r="H261" s="70" t="s">
        <v>1959</v>
      </c>
      <c r="I261" s="148"/>
      <c r="J261" s="71">
        <v>19.76029951602662</v>
      </c>
      <c r="K261" s="71">
        <v>4.095073708172869</v>
      </c>
      <c r="L261" s="71">
        <v>14.612311130495019</v>
      </c>
      <c r="M261" s="71">
        <v>22.268692990293101</v>
      </c>
      <c r="N261" s="71">
        <v>34.330843376187701</v>
      </c>
      <c r="O261" s="71">
        <v>15.538094581891389</v>
      </c>
      <c r="P261" s="71">
        <v>27.358717044356691</v>
      </c>
      <c r="Q261" s="71">
        <v>1.5879548221683799</v>
      </c>
      <c r="R261" s="71">
        <v>0.81126177720752735</v>
      </c>
      <c r="S261" s="71">
        <v>1.697985644329695</v>
      </c>
      <c r="T261" s="72"/>
      <c r="U261" s="71">
        <v>1188549</v>
      </c>
      <c r="V261" s="71">
        <v>1097</v>
      </c>
      <c r="W261" s="71">
        <v>143</v>
      </c>
      <c r="X261" s="71">
        <v>6805</v>
      </c>
      <c r="Y261" s="71">
        <v>10096</v>
      </c>
      <c r="Z261" s="71">
        <v>6391</v>
      </c>
      <c r="AA261" s="71">
        <v>6643</v>
      </c>
      <c r="AB261" s="71">
        <v>25783</v>
      </c>
      <c r="AC261" s="71">
        <v>140512</v>
      </c>
      <c r="AD261" s="71">
        <v>1.697985644329695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1960</v>
      </c>
      <c r="B262" s="70">
        <v>427</v>
      </c>
      <c r="C262" s="70">
        <v>2</v>
      </c>
      <c r="D262" s="70">
        <v>26</v>
      </c>
      <c r="E262" s="70">
        <v>2005</v>
      </c>
      <c r="F262" s="70" t="s">
        <v>789</v>
      </c>
      <c r="G262" s="70" t="s">
        <v>1958</v>
      </c>
      <c r="H262" s="70" t="s">
        <v>1959</v>
      </c>
      <c r="I262" s="148"/>
      <c r="J262" s="71">
        <v>14.34460051492592</v>
      </c>
      <c r="K262" s="71">
        <v>2.2566142405960972</v>
      </c>
      <c r="L262" s="71">
        <v>5.9619916167239886</v>
      </c>
      <c r="M262" s="71">
        <v>33.360575858745882</v>
      </c>
      <c r="N262" s="71">
        <v>42.004451102153297</v>
      </c>
      <c r="O262" s="71">
        <v>21.081335326797429</v>
      </c>
      <c r="P262" s="71">
        <v>26.90334976798308</v>
      </c>
      <c r="Q262" s="71">
        <v>1.2677182719251801</v>
      </c>
      <c r="R262" s="71">
        <v>0.21338658952948891</v>
      </c>
      <c r="S262" s="71">
        <v>1.98651102</v>
      </c>
      <c r="T262" s="72"/>
      <c r="U262" s="71">
        <v>1087091</v>
      </c>
      <c r="V262" s="71">
        <v>777</v>
      </c>
      <c r="W262" s="71">
        <v>66</v>
      </c>
      <c r="X262" s="71">
        <v>5652</v>
      </c>
      <c r="Y262" s="71">
        <v>10126</v>
      </c>
      <c r="Z262" s="71">
        <v>10034</v>
      </c>
      <c r="AA262" s="71">
        <v>5350</v>
      </c>
      <c r="AB262" s="71">
        <v>21518</v>
      </c>
      <c r="AC262" s="71">
        <v>37733</v>
      </c>
      <c r="AD262" s="71">
        <v>1.98651102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1961</v>
      </c>
      <c r="B263" s="70">
        <v>428</v>
      </c>
      <c r="C263" s="70">
        <v>3</v>
      </c>
      <c r="D263" s="70">
        <v>26</v>
      </c>
      <c r="E263" s="70">
        <v>2006</v>
      </c>
      <c r="F263" s="70" t="s">
        <v>790</v>
      </c>
      <c r="G263" s="70" t="s">
        <v>1958</v>
      </c>
      <c r="H263" s="70" t="s">
        <v>1959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1962</v>
      </c>
      <c r="B264" s="70">
        <v>429</v>
      </c>
      <c r="C264" s="70">
        <v>4</v>
      </c>
      <c r="D264" s="70">
        <v>26</v>
      </c>
      <c r="E264" s="70">
        <v>2007</v>
      </c>
      <c r="F264" s="70" t="s">
        <v>791</v>
      </c>
      <c r="G264" s="70" t="s">
        <v>1958</v>
      </c>
      <c r="H264" s="70" t="s">
        <v>1959</v>
      </c>
      <c r="I264" s="148"/>
      <c r="J264" s="71">
        <v>9.6318174030726951</v>
      </c>
      <c r="K264" s="71">
        <v>1.9599889315350469</v>
      </c>
      <c r="L264" s="71">
        <v>8.3625749720065485</v>
      </c>
      <c r="M264" s="71">
        <v>34.279622557683943</v>
      </c>
      <c r="N264" s="71">
        <v>41.615061445845228</v>
      </c>
      <c r="O264" s="71">
        <v>20.222668438159641</v>
      </c>
      <c r="P264" s="71">
        <v>25.920601159128388</v>
      </c>
      <c r="Q264" s="71">
        <v>1.2932755806098799</v>
      </c>
      <c r="R264" s="71">
        <v>0.1143356740778932</v>
      </c>
      <c r="S264" s="71">
        <v>2.1490063983999992</v>
      </c>
      <c r="T264" s="72"/>
      <c r="U264" s="71">
        <v>861269</v>
      </c>
      <c r="V264" s="71">
        <v>732</v>
      </c>
      <c r="W264" s="71">
        <v>108</v>
      </c>
      <c r="X264" s="71">
        <v>7154</v>
      </c>
      <c r="Y264" s="71">
        <v>10132</v>
      </c>
      <c r="Z264" s="71">
        <v>10006</v>
      </c>
      <c r="AA264" s="71">
        <v>5076</v>
      </c>
      <c r="AB264" s="71">
        <v>20791</v>
      </c>
      <c r="AC264" s="71">
        <v>20798</v>
      </c>
      <c r="AD264" s="71">
        <v>2.1490063983999992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1963</v>
      </c>
      <c r="B265" s="70">
        <v>430</v>
      </c>
      <c r="C265" s="70">
        <v>5</v>
      </c>
      <c r="D265" s="70">
        <v>26</v>
      </c>
      <c r="E265" s="70">
        <v>2008</v>
      </c>
      <c r="F265" s="70" t="s">
        <v>792</v>
      </c>
      <c r="G265" s="70" t="s">
        <v>1958</v>
      </c>
      <c r="H265" s="70" t="s">
        <v>1959</v>
      </c>
      <c r="I265" s="148"/>
      <c r="J265" s="71">
        <v>8.7242081388422914</v>
      </c>
      <c r="K265" s="71">
        <v>1.478036061000904</v>
      </c>
      <c r="L265" s="71">
        <v>7.151585607860155</v>
      </c>
      <c r="M265" s="71">
        <v>36.188140844094171</v>
      </c>
      <c r="N265" s="71">
        <v>36.054239210906573</v>
      </c>
      <c r="O265" s="71">
        <v>19.44323438309911</v>
      </c>
      <c r="P265" s="71">
        <v>24.901528528860901</v>
      </c>
      <c r="Q265" s="71">
        <v>1.25239792360861</v>
      </c>
      <c r="R265" s="71">
        <v>0.1269864860463869</v>
      </c>
      <c r="S265" s="71">
        <v>2.4562653856000001</v>
      </c>
      <c r="T265" s="72"/>
      <c r="U265" s="71">
        <v>830313</v>
      </c>
      <c r="V265" s="71">
        <v>732</v>
      </c>
      <c r="W265" s="71">
        <v>108</v>
      </c>
      <c r="X265" s="71">
        <v>7154</v>
      </c>
      <c r="Y265" s="71">
        <v>10115</v>
      </c>
      <c r="Z265" s="71">
        <v>9958</v>
      </c>
      <c r="AA265" s="71">
        <v>4882</v>
      </c>
      <c r="AB265" s="71">
        <v>20465</v>
      </c>
      <c r="AC265" s="71">
        <v>23986</v>
      </c>
      <c r="AD265" s="71">
        <v>2.4562653856000001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1964</v>
      </c>
      <c r="B266" s="70">
        <v>431</v>
      </c>
      <c r="C266" s="70">
        <v>6</v>
      </c>
      <c r="D266" s="70">
        <v>26</v>
      </c>
      <c r="E266" s="70">
        <v>2009</v>
      </c>
      <c r="F266" s="70" t="s">
        <v>176</v>
      </c>
      <c r="G266" s="70" t="s">
        <v>1958</v>
      </c>
      <c r="H266" s="70" t="s">
        <v>1959</v>
      </c>
      <c r="I266" s="148"/>
      <c r="J266" s="71">
        <v>7.9419598800327798</v>
      </c>
      <c r="K266" s="71">
        <v>1.344918007986845</v>
      </c>
      <c r="L266" s="71">
        <v>10.849051927787229</v>
      </c>
      <c r="M266" s="71">
        <v>35.708278693888907</v>
      </c>
      <c r="N266" s="71">
        <v>37.121996711264387</v>
      </c>
      <c r="O266" s="71">
        <v>19.747809451564329</v>
      </c>
      <c r="P266" s="71">
        <v>23.72935005113797</v>
      </c>
      <c r="Q266" s="71">
        <v>1.1706109558004101</v>
      </c>
      <c r="R266" s="71">
        <v>0.13863076721034279</v>
      </c>
      <c r="S266" s="71">
        <v>1.9964604475200001</v>
      </c>
      <c r="T266" s="72"/>
      <c r="U266" s="71">
        <v>645262</v>
      </c>
      <c r="V266" s="71">
        <v>646</v>
      </c>
      <c r="W266" s="71">
        <v>204</v>
      </c>
      <c r="X266" s="71">
        <v>7396</v>
      </c>
      <c r="Y266" s="71">
        <v>10083</v>
      </c>
      <c r="Z266" s="71">
        <v>9983</v>
      </c>
      <c r="AA266" s="71">
        <v>4776</v>
      </c>
      <c r="AB266" s="71">
        <v>20080</v>
      </c>
      <c r="AC266" s="71">
        <v>25546</v>
      </c>
      <c r="AD266" s="71">
        <v>1.9964604475200001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1965</v>
      </c>
      <c r="B267" s="70">
        <v>432</v>
      </c>
      <c r="C267" s="70">
        <v>7</v>
      </c>
      <c r="D267" s="70">
        <v>26</v>
      </c>
      <c r="E267" s="70">
        <v>2010</v>
      </c>
      <c r="F267" s="70" t="s">
        <v>177</v>
      </c>
      <c r="G267" s="70" t="s">
        <v>1958</v>
      </c>
      <c r="H267" s="70" t="s">
        <v>1959</v>
      </c>
      <c r="I267" s="148"/>
      <c r="J267" s="71">
        <v>7.9879212108996542</v>
      </c>
      <c r="K267" s="71">
        <v>1.406171620861729</v>
      </c>
      <c r="L267" s="71">
        <v>10.07095495282276</v>
      </c>
      <c r="M267" s="71">
        <v>36.859636989622921</v>
      </c>
      <c r="N267" s="71">
        <v>40.429836578142847</v>
      </c>
      <c r="O267" s="71">
        <v>19.674190725396691</v>
      </c>
      <c r="P267" s="71">
        <v>23.577876544282471</v>
      </c>
      <c r="Q267" s="71">
        <v>1.19140947511494</v>
      </c>
      <c r="R267" s="71">
        <v>0.10887680318994621</v>
      </c>
      <c r="S267" s="71">
        <v>2.2184304942100002</v>
      </c>
      <c r="T267" s="72"/>
      <c r="U267" s="71">
        <v>651105</v>
      </c>
      <c r="V267" s="71">
        <v>646</v>
      </c>
      <c r="W267" s="71">
        <v>204</v>
      </c>
      <c r="X267" s="71">
        <v>7396</v>
      </c>
      <c r="Y267" s="71">
        <v>9667</v>
      </c>
      <c r="Z267" s="71">
        <v>9992</v>
      </c>
      <c r="AA267" s="71">
        <v>4627</v>
      </c>
      <c r="AB267" s="71">
        <v>19583</v>
      </c>
      <c r="AC267" s="71">
        <v>19013</v>
      </c>
      <c r="AD267" s="71">
        <v>2.2184304942100002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1966</v>
      </c>
      <c r="B268" s="70">
        <v>433</v>
      </c>
      <c r="C268" s="70">
        <v>8</v>
      </c>
      <c r="D268" s="70">
        <v>26</v>
      </c>
      <c r="E268" s="70">
        <v>2011</v>
      </c>
      <c r="F268" s="70" t="s">
        <v>178</v>
      </c>
      <c r="G268" s="70" t="s">
        <v>1958</v>
      </c>
      <c r="H268" s="70" t="s">
        <v>1959</v>
      </c>
      <c r="I268" s="148"/>
      <c r="J268" s="71">
        <v>8.0685909396378612</v>
      </c>
      <c r="K268" s="71">
        <v>1.9411443351592439</v>
      </c>
      <c r="L268" s="71">
        <v>10.016315472318331</v>
      </c>
      <c r="M268" s="71">
        <v>42.928405540656307</v>
      </c>
      <c r="N268" s="71">
        <v>40.980234004918323</v>
      </c>
      <c r="O268" s="71">
        <v>19.165282267015595</v>
      </c>
      <c r="P268" s="71">
        <v>22.465998131397075</v>
      </c>
      <c r="Q268" s="71">
        <v>1.34059202957503</v>
      </c>
      <c r="R268" s="71">
        <v>7.9591715865745774E-2</v>
      </c>
      <c r="S268" s="71">
        <v>2.130649654375</v>
      </c>
      <c r="T268" s="72"/>
      <c r="U268" s="71">
        <v>609951</v>
      </c>
      <c r="V268" s="71">
        <v>646</v>
      </c>
      <c r="W268" s="71">
        <v>204</v>
      </c>
      <c r="X268" s="71">
        <v>7396</v>
      </c>
      <c r="Y268" s="71">
        <v>9503</v>
      </c>
      <c r="Z268" s="71">
        <v>9945</v>
      </c>
      <c r="AA268" s="71">
        <v>4540</v>
      </c>
      <c r="AB268" s="71">
        <v>19103</v>
      </c>
      <c r="AC268" s="71">
        <v>13876</v>
      </c>
      <c r="AD268" s="71">
        <v>2.130649654375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1967</v>
      </c>
      <c r="B269" s="70">
        <v>434</v>
      </c>
      <c r="C269" s="70">
        <v>9</v>
      </c>
      <c r="D269" s="70">
        <v>26</v>
      </c>
      <c r="E269" s="70">
        <v>2012</v>
      </c>
      <c r="F269" s="70" t="s">
        <v>179</v>
      </c>
      <c r="G269" s="70" t="s">
        <v>1958</v>
      </c>
      <c r="H269" s="70" t="s">
        <v>1959</v>
      </c>
      <c r="I269" s="148"/>
      <c r="J269" s="71">
        <v>7.7255155596602068</v>
      </c>
      <c r="K269" s="71">
        <v>1.8125684001391349</v>
      </c>
      <c r="L269" s="71">
        <v>10.163877422689369</v>
      </c>
      <c r="M269" s="71">
        <v>40.538069687900872</v>
      </c>
      <c r="N269" s="71">
        <v>38.513234971313452</v>
      </c>
      <c r="O269" s="71">
        <v>19.209487906648945</v>
      </c>
      <c r="P269" s="71">
        <v>21.877186394835832</v>
      </c>
      <c r="Q269" s="71">
        <v>1.43761723363849</v>
      </c>
      <c r="R269" s="71">
        <v>8.8108756007191119E-2</v>
      </c>
      <c r="S269" s="71">
        <v>2.0349994849950002</v>
      </c>
      <c r="T269" s="72"/>
      <c r="U269" s="71">
        <v>614225</v>
      </c>
      <c r="V269" s="71">
        <v>646</v>
      </c>
      <c r="W269" s="71">
        <v>204</v>
      </c>
      <c r="X269" s="71">
        <v>7396</v>
      </c>
      <c r="Y269" s="71">
        <v>9512</v>
      </c>
      <c r="Z269" s="71">
        <v>10047</v>
      </c>
      <c r="AA269" s="71">
        <v>4396</v>
      </c>
      <c r="AB269" s="71">
        <v>18855</v>
      </c>
      <c r="AC269" s="71">
        <v>14963</v>
      </c>
      <c r="AD269" s="71">
        <v>2.0349994849950002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1968</v>
      </c>
      <c r="B270" s="70">
        <v>435</v>
      </c>
      <c r="C270" s="70">
        <v>10</v>
      </c>
      <c r="D270" s="70">
        <v>26</v>
      </c>
      <c r="E270" s="70">
        <v>2013</v>
      </c>
      <c r="F270" s="70" t="s">
        <v>180</v>
      </c>
      <c r="G270" s="70" t="s">
        <v>1958</v>
      </c>
      <c r="H270" s="70" t="s">
        <v>1959</v>
      </c>
      <c r="I270" s="148"/>
      <c r="J270" s="71">
        <v>7.0655469558168029</v>
      </c>
      <c r="K270" s="71">
        <v>1.586061006010981</v>
      </c>
      <c r="L270" s="71">
        <v>9.6414976033671955</v>
      </c>
      <c r="M270" s="71">
        <v>40.818250726198663</v>
      </c>
      <c r="N270" s="71">
        <v>39.190223158349887</v>
      </c>
      <c r="O270" s="71">
        <v>18.490970075850296</v>
      </c>
      <c r="P270" s="71">
        <v>21.375162213197889</v>
      </c>
      <c r="Q270" s="71">
        <v>1.44096696166917</v>
      </c>
      <c r="R270" s="71">
        <v>7.2165466611368162E-2</v>
      </c>
      <c r="S270" s="71">
        <v>1.63277843456</v>
      </c>
      <c r="T270" s="72"/>
      <c r="U270" s="71">
        <v>563731</v>
      </c>
      <c r="V270" s="71">
        <v>646</v>
      </c>
      <c r="W270" s="71">
        <v>204</v>
      </c>
      <c r="X270" s="71">
        <v>7396</v>
      </c>
      <c r="Y270" s="71">
        <v>9453</v>
      </c>
      <c r="Z270" s="71">
        <v>10103</v>
      </c>
      <c r="AA270" s="71">
        <v>4279</v>
      </c>
      <c r="AB270" s="71">
        <v>18628</v>
      </c>
      <c r="AC270" s="71">
        <v>11963</v>
      </c>
      <c r="AD270" s="71">
        <v>1.63277843456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1969</v>
      </c>
      <c r="B271" s="70">
        <v>436</v>
      </c>
      <c r="C271" s="70">
        <v>11</v>
      </c>
      <c r="D271" s="70">
        <v>26</v>
      </c>
      <c r="E271" s="70">
        <v>2014</v>
      </c>
      <c r="F271" s="70" t="s">
        <v>181</v>
      </c>
      <c r="G271" s="70" t="s">
        <v>1958</v>
      </c>
      <c r="H271" s="70" t="s">
        <v>1959</v>
      </c>
      <c r="I271" s="148"/>
      <c r="J271" s="71">
        <v>7.0900182243834662</v>
      </c>
      <c r="K271" s="71">
        <v>1.76155147072354</v>
      </c>
      <c r="L271" s="71">
        <v>8.678828444435208</v>
      </c>
      <c r="M271" s="71">
        <v>36.183353824230778</v>
      </c>
      <c r="N271" s="71">
        <v>34.557461941143551</v>
      </c>
      <c r="O271" s="71">
        <v>17.579155810355982</v>
      </c>
      <c r="P271" s="71">
        <v>21.079539388026777</v>
      </c>
      <c r="Q271" s="71">
        <v>1.3611473559988601</v>
      </c>
      <c r="R271" s="71">
        <v>7.6942478056475139E-2</v>
      </c>
      <c r="S271" s="71">
        <v>1.60462199472</v>
      </c>
      <c r="T271" s="72"/>
      <c r="U271" s="71">
        <v>591918</v>
      </c>
      <c r="V271" s="71">
        <v>606</v>
      </c>
      <c r="W271" s="71">
        <v>190</v>
      </c>
      <c r="X271" s="71">
        <v>6423</v>
      </c>
      <c r="Y271" s="71">
        <v>9317</v>
      </c>
      <c r="Z271" s="71">
        <v>10116</v>
      </c>
      <c r="AA271" s="71">
        <v>4198</v>
      </c>
      <c r="AB271" s="71">
        <v>18340</v>
      </c>
      <c r="AC271" s="71">
        <v>12795</v>
      </c>
      <c r="AD271" s="71">
        <v>1.60462199472</v>
      </c>
      <c r="AE271" s="72"/>
      <c r="AF271" s="71"/>
      <c r="AG271" s="71"/>
      <c r="AH271" s="71"/>
      <c r="AI271" s="71"/>
      <c r="AJ271" s="71"/>
      <c r="AK271" s="71"/>
      <c r="AL271" s="71"/>
      <c r="AM271" s="71"/>
      <c r="AN271" s="71"/>
      <c r="AO271" s="71"/>
      <c r="AP271" s="71"/>
      <c r="AQ271" s="72"/>
      <c r="AR271" s="71">
        <v>221</v>
      </c>
      <c r="AS271" s="71">
        <v>61</v>
      </c>
      <c r="AT271" s="71">
        <v>0</v>
      </c>
      <c r="AU271" s="71">
        <v>0</v>
      </c>
      <c r="AV271" s="71">
        <v>0</v>
      </c>
      <c r="AW271" s="71">
        <v>0</v>
      </c>
      <c r="AX271" s="71"/>
      <c r="AY271" s="72"/>
      <c r="AZ271" s="71">
        <v>963.90000000000009</v>
      </c>
      <c r="BA271" s="71">
        <v>4152.8999999999996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1970</v>
      </c>
      <c r="B272" s="70">
        <v>437</v>
      </c>
      <c r="C272" s="70">
        <v>12</v>
      </c>
      <c r="D272" s="70">
        <v>26</v>
      </c>
      <c r="E272" s="70">
        <v>2015</v>
      </c>
      <c r="F272" s="70" t="s">
        <v>182</v>
      </c>
      <c r="G272" s="70" t="s">
        <v>1958</v>
      </c>
      <c r="H272" s="70" t="s">
        <v>1959</v>
      </c>
      <c r="I272" s="148"/>
      <c r="J272" s="71">
        <v>5.9712298440194793</v>
      </c>
      <c r="K272" s="71">
        <v>1.666824286929002</v>
      </c>
      <c r="L272" s="71">
        <v>16.068241035078689</v>
      </c>
      <c r="M272" s="71">
        <v>29.5755685750051</v>
      </c>
      <c r="N272" s="71">
        <v>31.950754576983272</v>
      </c>
      <c r="O272" s="71">
        <v>17.31692252715424</v>
      </c>
      <c r="P272" s="71">
        <v>20.724321537003846</v>
      </c>
      <c r="Q272" s="71">
        <v>1.3058841496825</v>
      </c>
      <c r="R272" s="71">
        <v>6.4586451288292698E-2</v>
      </c>
      <c r="S272" s="71">
        <v>1.948002188</v>
      </c>
      <c r="T272" s="72"/>
      <c r="U272" s="71">
        <v>519589</v>
      </c>
      <c r="V272" s="71">
        <v>606</v>
      </c>
      <c r="W272" s="71">
        <v>190</v>
      </c>
      <c r="X272" s="71">
        <v>6423</v>
      </c>
      <c r="Y272" s="71">
        <v>9194</v>
      </c>
      <c r="Z272" s="71">
        <v>10061</v>
      </c>
      <c r="AA272" s="71">
        <v>4124</v>
      </c>
      <c r="AB272" s="71">
        <v>17974</v>
      </c>
      <c r="AC272" s="71">
        <v>11040</v>
      </c>
      <c r="AD272" s="71">
        <v>1.948002188</v>
      </c>
      <c r="AE272" s="72"/>
      <c r="AF272" s="71">
        <v>4069094.578309753</v>
      </c>
      <c r="AG272" s="71">
        <v>1241918.435858479</v>
      </c>
      <c r="AH272" s="71">
        <v>2588438.6007066681</v>
      </c>
      <c r="AI272" s="71">
        <v>42451501.129485577</v>
      </c>
      <c r="AJ272" s="71">
        <v>47200716.984881356</v>
      </c>
      <c r="AK272" s="71">
        <v>0</v>
      </c>
      <c r="AL272" s="71">
        <v>0</v>
      </c>
      <c r="AM272" s="71">
        <v>2463261.3019057759</v>
      </c>
      <c r="AN272" s="71">
        <v>0</v>
      </c>
      <c r="AO272" s="71">
        <v>0</v>
      </c>
      <c r="AP272" s="71">
        <v>100014931.03114761</v>
      </c>
      <c r="AQ272" s="72"/>
      <c r="AR272" s="71">
        <v>246</v>
      </c>
      <c r="AS272" s="71">
        <v>64</v>
      </c>
      <c r="AT272" s="71">
        <v>0</v>
      </c>
      <c r="AU272" s="71">
        <v>0</v>
      </c>
      <c r="AV272" s="71">
        <v>0</v>
      </c>
      <c r="AW272" s="71">
        <v>0</v>
      </c>
      <c r="AX272" s="71"/>
      <c r="AY272" s="72"/>
      <c r="AZ272" s="71">
        <v>1112.8</v>
      </c>
      <c r="BA272" s="71">
        <v>4227.3999999999996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1971</v>
      </c>
      <c r="B273" s="70">
        <v>438</v>
      </c>
      <c r="C273" s="70">
        <v>13</v>
      </c>
      <c r="D273" s="70">
        <v>26</v>
      </c>
      <c r="E273" s="70">
        <v>2016</v>
      </c>
      <c r="F273" s="70" t="s">
        <v>155</v>
      </c>
      <c r="G273" s="1064" t="s">
        <v>1958</v>
      </c>
      <c r="H273" s="70" t="s">
        <v>1959</v>
      </c>
      <c r="I273" s="148"/>
      <c r="J273" s="71">
        <v>6.6074808632540618</v>
      </c>
      <c r="K273" s="71">
        <v>1.5601687166337945</v>
      </c>
      <c r="L273" s="71">
        <v>9.4296821609004287</v>
      </c>
      <c r="M273" s="71">
        <v>28.655273491920148</v>
      </c>
      <c r="N273" s="71">
        <v>32.174897683825598</v>
      </c>
      <c r="O273" s="71">
        <v>16.98591409416969</v>
      </c>
      <c r="P273" s="71">
        <v>19.648671501341546</v>
      </c>
      <c r="Q273" s="71">
        <v>1.2480679321325785</v>
      </c>
      <c r="R273" s="71">
        <v>8.5637084605195507E-2</v>
      </c>
      <c r="S273" s="71">
        <v>1.5516676436800003</v>
      </c>
      <c r="T273" s="72"/>
      <c r="U273" s="71">
        <v>527181</v>
      </c>
      <c r="V273" s="71">
        <v>606</v>
      </c>
      <c r="W273" s="71">
        <v>190</v>
      </c>
      <c r="X273" s="71">
        <v>6423</v>
      </c>
      <c r="Y273" s="71">
        <v>9116</v>
      </c>
      <c r="Z273" s="71">
        <v>9990</v>
      </c>
      <c r="AA273" s="71">
        <v>4044</v>
      </c>
      <c r="AB273" s="71">
        <v>17670</v>
      </c>
      <c r="AC273" s="71">
        <v>14625.97108363376</v>
      </c>
      <c r="AD273" s="71">
        <v>1.5516676436800001</v>
      </c>
      <c r="AE273" s="72"/>
      <c r="AF273" s="71">
        <v>4597934.041982566</v>
      </c>
      <c r="AG273" s="71">
        <v>1143021.6386189249</v>
      </c>
      <c r="AH273" s="71">
        <v>1223752.06904879</v>
      </c>
      <c r="AI273" s="71">
        <v>43660389.429937273</v>
      </c>
      <c r="AJ273" s="71">
        <v>47511864.019712627</v>
      </c>
      <c r="AK273" s="71">
        <v>0</v>
      </c>
      <c r="AL273" s="71">
        <v>0</v>
      </c>
      <c r="AM273" s="71">
        <v>2423480.7222486492</v>
      </c>
      <c r="AN273" s="71">
        <v>0</v>
      </c>
      <c r="AO273" s="71">
        <v>0</v>
      </c>
      <c r="AP273" s="71">
        <v>100560441.92154883</v>
      </c>
      <c r="AQ273" s="72"/>
      <c r="AR273" s="71">
        <v>257</v>
      </c>
      <c r="AS273" s="71">
        <v>68</v>
      </c>
      <c r="AT273" s="71">
        <v>0</v>
      </c>
      <c r="AU273" s="71">
        <v>0</v>
      </c>
      <c r="AV273" s="71">
        <v>0</v>
      </c>
      <c r="AW273" s="71">
        <v>0</v>
      </c>
      <c r="AX273" s="71"/>
      <c r="AY273" s="72"/>
      <c r="AZ273" s="71">
        <v>1173.5999999999999</v>
      </c>
      <c r="BA273" s="71">
        <v>4391.3</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1972</v>
      </c>
      <c r="B274" s="70">
        <v>439</v>
      </c>
      <c r="C274" s="70">
        <v>14</v>
      </c>
      <c r="D274" s="70">
        <v>26</v>
      </c>
      <c r="E274" s="70">
        <v>2017</v>
      </c>
      <c r="F274" s="70" t="s">
        <v>156</v>
      </c>
      <c r="G274" s="1064" t="s">
        <v>1958</v>
      </c>
      <c r="H274" s="70" t="s">
        <v>1959</v>
      </c>
      <c r="I274" s="148"/>
      <c r="J274" s="71">
        <v>6.277491066093253</v>
      </c>
      <c r="K274" s="71">
        <v>1.5751112069601172</v>
      </c>
      <c r="L274" s="71">
        <v>9.2145929079063293</v>
      </c>
      <c r="M274" s="71">
        <v>27.072832580261117</v>
      </c>
      <c r="N274" s="71">
        <v>31.127523016332951</v>
      </c>
      <c r="O274" s="71">
        <v>16.725469919153877</v>
      </c>
      <c r="P274" s="71">
        <v>18.978646549455306</v>
      </c>
      <c r="Q274" s="71">
        <v>1.1899703908147601</v>
      </c>
      <c r="R274" s="71">
        <v>8.7197658577395518E-2</v>
      </c>
      <c r="S274" s="71">
        <v>1.4630199116400004</v>
      </c>
      <c r="T274" s="72"/>
      <c r="U274" s="71">
        <v>535226</v>
      </c>
      <c r="V274" s="71">
        <v>606</v>
      </c>
      <c r="W274" s="71">
        <v>190</v>
      </c>
      <c r="X274" s="71">
        <v>6423</v>
      </c>
      <c r="Y274" s="71">
        <v>9098</v>
      </c>
      <c r="Z274" s="71">
        <v>10000</v>
      </c>
      <c r="AA274" s="71">
        <v>3931</v>
      </c>
      <c r="AB274" s="71">
        <v>17422</v>
      </c>
      <c r="AC274" s="71">
        <v>15188</v>
      </c>
      <c r="AD274" s="71">
        <v>1.46301991164</v>
      </c>
      <c r="AE274" s="72"/>
      <c r="AF274" s="71">
        <v>4765129.1611629948</v>
      </c>
      <c r="AG274" s="71">
        <v>1204018.95347152</v>
      </c>
      <c r="AH274" s="71">
        <v>1498060.516659281</v>
      </c>
      <c r="AI274" s="71">
        <v>42924864.651438899</v>
      </c>
      <c r="AJ274" s="71">
        <v>44677753.695860803</v>
      </c>
      <c r="AK274" s="71">
        <v>0</v>
      </c>
      <c r="AL274" s="71">
        <v>0</v>
      </c>
      <c r="AM274" s="71">
        <v>2393205.8212603251</v>
      </c>
      <c r="AN274" s="71">
        <v>0</v>
      </c>
      <c r="AO274" s="71">
        <v>0</v>
      </c>
      <c r="AP274" s="71">
        <v>97463032.799853817</v>
      </c>
      <c r="AQ274" s="72"/>
      <c r="AR274" s="71">
        <v>275</v>
      </c>
      <c r="AS274" s="71">
        <v>76</v>
      </c>
      <c r="AT274" s="71">
        <v>0</v>
      </c>
      <c r="AU274" s="71">
        <v>0</v>
      </c>
      <c r="AV274" s="71">
        <v>0</v>
      </c>
      <c r="AW274" s="71">
        <v>0</v>
      </c>
      <c r="AX274" s="71"/>
      <c r="AY274" s="72"/>
      <c r="AZ274" s="71">
        <v>1290.7</v>
      </c>
      <c r="BA274" s="71">
        <v>4642.5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1973</v>
      </c>
      <c r="B275" s="70">
        <v>440</v>
      </c>
      <c r="C275" s="70">
        <v>15</v>
      </c>
      <c r="D275" s="70">
        <v>26</v>
      </c>
      <c r="E275" s="70">
        <v>2018</v>
      </c>
      <c r="F275" s="70" t="s">
        <v>183</v>
      </c>
      <c r="G275" s="70" t="s">
        <v>1958</v>
      </c>
      <c r="H275" s="70" t="s">
        <v>1959</v>
      </c>
      <c r="I275" s="148"/>
      <c r="J275" s="71">
        <v>6.5573973738527602</v>
      </c>
      <c r="K275" s="71">
        <v>1.4589346635456231</v>
      </c>
      <c r="L275" s="71">
        <v>8.4733802136366148</v>
      </c>
      <c r="M275" s="71">
        <v>28.018597510978228</v>
      </c>
      <c r="N275" s="71">
        <v>27.576768303615353</v>
      </c>
      <c r="O275" s="71">
        <v>16.301279568325672</v>
      </c>
      <c r="P275" s="71">
        <v>18.392998128011978</v>
      </c>
      <c r="Q275" s="71">
        <v>1.08235449163366</v>
      </c>
      <c r="R275" s="71">
        <v>5.4295088099614607E-2</v>
      </c>
      <c r="S275" s="71">
        <v>1.7676614513600002</v>
      </c>
      <c r="T275" s="72"/>
      <c r="U275" s="71">
        <v>582784</v>
      </c>
      <c r="V275" s="71">
        <v>606</v>
      </c>
      <c r="W275" s="71">
        <v>190</v>
      </c>
      <c r="X275" s="71">
        <v>6423</v>
      </c>
      <c r="Y275" s="71">
        <v>8937</v>
      </c>
      <c r="Z275" s="71">
        <v>9933</v>
      </c>
      <c r="AA275" s="71">
        <v>3848</v>
      </c>
      <c r="AB275" s="71">
        <v>17077</v>
      </c>
      <c r="AC275" s="71">
        <v>9420.0000000000018</v>
      </c>
      <c r="AD275" s="71">
        <v>1.76766145136</v>
      </c>
      <c r="AE275" s="72"/>
      <c r="AF275" s="71">
        <v>5275922.7683107471</v>
      </c>
      <c r="AG275" s="71">
        <v>1091355.1831120651</v>
      </c>
      <c r="AH275" s="71">
        <v>1386454.8893342291</v>
      </c>
      <c r="AI275" s="71">
        <v>43686148.501802117</v>
      </c>
      <c r="AJ275" s="71">
        <v>40867173.957258239</v>
      </c>
      <c r="AK275" s="71">
        <v>0</v>
      </c>
      <c r="AL275" s="71">
        <v>0</v>
      </c>
      <c r="AM275" s="71">
        <v>2350668.017622828</v>
      </c>
      <c r="AN275" s="71">
        <v>0</v>
      </c>
      <c r="AO275" s="71">
        <v>0</v>
      </c>
      <c r="AP275" s="71">
        <v>94657723.317440227</v>
      </c>
      <c r="AQ275" s="72"/>
      <c r="AR275" s="71">
        <v>295</v>
      </c>
      <c r="AS275" s="71">
        <v>103</v>
      </c>
      <c r="AT275" s="71">
        <v>0</v>
      </c>
      <c r="AU275" s="71">
        <v>0</v>
      </c>
      <c r="AV275" s="71">
        <v>0</v>
      </c>
      <c r="AW275" s="71">
        <v>0</v>
      </c>
      <c r="AX275" s="71"/>
      <c r="AY275" s="72"/>
      <c r="AZ275" s="71">
        <v>1400.2000000000003</v>
      </c>
      <c r="BA275" s="71">
        <v>5587</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1974</v>
      </c>
      <c r="B276" s="70">
        <v>441</v>
      </c>
      <c r="C276" s="70">
        <v>16</v>
      </c>
      <c r="D276" s="70">
        <v>26</v>
      </c>
      <c r="E276" s="70">
        <v>2019</v>
      </c>
      <c r="F276" s="70" t="s">
        <v>158</v>
      </c>
      <c r="G276" s="70" t="s">
        <v>1958</v>
      </c>
      <c r="H276" s="70" t="s">
        <v>1959</v>
      </c>
      <c r="I276" s="148"/>
      <c r="J276" s="71">
        <v>6.9002660531825475</v>
      </c>
      <c r="K276" s="71">
        <v>1.3602269577730555</v>
      </c>
      <c r="L276" s="71">
        <v>8.5336114084411676</v>
      </c>
      <c r="M276" s="71">
        <v>24.981843981441482</v>
      </c>
      <c r="N276" s="71">
        <v>25.382512640501378</v>
      </c>
      <c r="O276" s="71">
        <v>15.725153654797028</v>
      </c>
      <c r="P276" s="71">
        <v>17.7322644320693</v>
      </c>
      <c r="Q276" s="71">
        <v>1.0301904050671</v>
      </c>
      <c r="R276" s="71">
        <v>6.4648565106072919E-2</v>
      </c>
      <c r="S276" s="71">
        <v>1.4582649735</v>
      </c>
      <c r="T276" s="72"/>
      <c r="U276" s="71">
        <v>603496</v>
      </c>
      <c r="V276" s="71">
        <v>606</v>
      </c>
      <c r="W276" s="71">
        <v>190</v>
      </c>
      <c r="X276" s="71">
        <v>6423</v>
      </c>
      <c r="Y276" s="71">
        <v>8861</v>
      </c>
      <c r="Z276" s="71">
        <v>9845</v>
      </c>
      <c r="AA276" s="71">
        <v>3682</v>
      </c>
      <c r="AB276" s="71">
        <v>16694</v>
      </c>
      <c r="AC276" s="71">
        <v>11400</v>
      </c>
      <c r="AD276" s="71">
        <v>1.4582649735</v>
      </c>
      <c r="AE276" s="72"/>
      <c r="AF276" s="71">
        <v>5793889.7654290423</v>
      </c>
      <c r="AG276" s="71">
        <v>1072017.8507301391</v>
      </c>
      <c r="AH276" s="71">
        <v>1524903.695589589</v>
      </c>
      <c r="AI276" s="71">
        <v>41916793.025586031</v>
      </c>
      <c r="AJ276" s="71">
        <v>39538119.441994824</v>
      </c>
      <c r="AK276" s="71">
        <v>0</v>
      </c>
      <c r="AL276" s="71">
        <v>0</v>
      </c>
      <c r="AM276" s="71">
        <v>2273597.1276352848</v>
      </c>
      <c r="AN276" s="71">
        <v>0</v>
      </c>
      <c r="AO276" s="71">
        <v>0</v>
      </c>
      <c r="AP276" s="71">
        <v>92119320.906964913</v>
      </c>
      <c r="AQ276" s="72"/>
      <c r="AR276" s="71">
        <v>315</v>
      </c>
      <c r="AS276" s="71">
        <v>132</v>
      </c>
      <c r="AT276" s="71">
        <v>0</v>
      </c>
      <c r="AU276" s="71">
        <v>0</v>
      </c>
      <c r="AV276" s="71">
        <v>0</v>
      </c>
      <c r="AW276" s="71">
        <v>0</v>
      </c>
      <c r="AX276" s="71"/>
      <c r="AY276" s="72"/>
      <c r="AZ276" s="71">
        <v>1507.1</v>
      </c>
      <c r="BA276" s="71">
        <v>6827.9</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1975</v>
      </c>
      <c r="B277" s="70">
        <v>442</v>
      </c>
      <c r="C277" s="70">
        <v>17</v>
      </c>
      <c r="D277" s="70">
        <v>26</v>
      </c>
      <c r="E277" s="70">
        <v>2020</v>
      </c>
      <c r="F277" s="70" t="s">
        <v>159</v>
      </c>
      <c r="G277" s="70" t="s">
        <v>1958</v>
      </c>
      <c r="H277" s="70" t="s">
        <v>1959</v>
      </c>
      <c r="I277" s="148"/>
      <c r="J277" s="71">
        <v>6.6587750613046301</v>
      </c>
      <c r="K277" s="71">
        <v>1.047244797864368</v>
      </c>
      <c r="L277" s="71">
        <v>7.7168899917855649</v>
      </c>
      <c r="M277" s="71">
        <v>20.818527539169189</v>
      </c>
      <c r="N277" s="71">
        <v>24.941128404734769</v>
      </c>
      <c r="O277" s="71">
        <v>13.683695587662486</v>
      </c>
      <c r="P277" s="71">
        <v>16.574250072064029</v>
      </c>
      <c r="Q277" s="71">
        <v>0.96672002084869002</v>
      </c>
      <c r="R277" s="71">
        <v>5.284601079623065E-2</v>
      </c>
      <c r="S277" s="71">
        <v>1.2724839795</v>
      </c>
      <c r="T277" s="72"/>
      <c r="U277" s="71">
        <v>593434</v>
      </c>
      <c r="V277" s="71">
        <v>444</v>
      </c>
      <c r="W277" s="71">
        <v>183</v>
      </c>
      <c r="X277" s="71">
        <v>5938</v>
      </c>
      <c r="Y277" s="71">
        <v>8764</v>
      </c>
      <c r="Z277" s="71">
        <v>9778</v>
      </c>
      <c r="AA277" s="71">
        <v>3658</v>
      </c>
      <c r="AB277" s="71">
        <v>16396</v>
      </c>
      <c r="AC277" s="71">
        <v>9367.9999999999982</v>
      </c>
      <c r="AD277" s="71">
        <v>1.2724839795</v>
      </c>
      <c r="AE277" s="72"/>
      <c r="AF277" s="71">
        <v>5797034.1767468723</v>
      </c>
      <c r="AG277" s="71">
        <v>804542.10829516093</v>
      </c>
      <c r="AH277" s="71">
        <v>1438185.115884668</v>
      </c>
      <c r="AI277" s="71">
        <v>37433936.651611701</v>
      </c>
      <c r="AJ277" s="71">
        <v>44636490.423633277</v>
      </c>
      <c r="AK277" s="71"/>
      <c r="AL277" s="71"/>
      <c r="AM277" s="71">
        <v>2139860.1633593896</v>
      </c>
      <c r="AN277" s="71"/>
      <c r="AO277" s="71"/>
      <c r="AP277" s="71">
        <v>92250048.639531061</v>
      </c>
      <c r="AQ277" s="72"/>
      <c r="AR277" s="71">
        <v>328</v>
      </c>
      <c r="AS277" s="71">
        <v>165</v>
      </c>
      <c r="AT277" s="71">
        <v>0</v>
      </c>
      <c r="AU277" s="71">
        <v>0</v>
      </c>
      <c r="AV277" s="71">
        <v>0</v>
      </c>
      <c r="AW277" s="71">
        <v>0</v>
      </c>
      <c r="AX277" s="71"/>
      <c r="AY277" s="72"/>
      <c r="AZ277" s="71">
        <v>1586.9999999999991</v>
      </c>
      <c r="BA277" s="71">
        <v>8164.0000000000009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1976</v>
      </c>
      <c r="B278" s="70">
        <v>442</v>
      </c>
      <c r="C278" s="70">
        <v>18</v>
      </c>
      <c r="D278" s="70">
        <v>26</v>
      </c>
      <c r="E278" s="70">
        <v>2021</v>
      </c>
      <c r="F278" s="70" t="s">
        <v>160</v>
      </c>
      <c r="G278" s="70" t="s">
        <v>1958</v>
      </c>
      <c r="H278" s="70" t="s">
        <v>1959</v>
      </c>
      <c r="I278" s="148"/>
      <c r="J278" s="71">
        <v>6.5567975232339046</v>
      </c>
      <c r="K278" s="71">
        <v>1.1478102962092187</v>
      </c>
      <c r="L278" s="71">
        <v>7.3817006945842385</v>
      </c>
      <c r="M278" s="71">
        <v>23.890263042106056</v>
      </c>
      <c r="N278" s="71">
        <v>25.647031112328079</v>
      </c>
      <c r="O278" s="71">
        <v>13.187693379303926</v>
      </c>
      <c r="P278" s="71">
        <v>16.727795645860606</v>
      </c>
      <c r="Q278" s="71">
        <v>0.94073307438748899</v>
      </c>
      <c r="R278" s="71">
        <v>7.3616436268603258E-2</v>
      </c>
      <c r="S278" s="71">
        <v>2.1815853653400001</v>
      </c>
      <c r="T278" s="72"/>
      <c r="U278" s="71">
        <v>576538</v>
      </c>
      <c r="V278" s="71">
        <v>444</v>
      </c>
      <c r="W278" s="71">
        <v>183</v>
      </c>
      <c r="X278" s="71">
        <v>5938</v>
      </c>
      <c r="Y278" s="71">
        <v>8686</v>
      </c>
      <c r="Z278" s="71">
        <v>9703</v>
      </c>
      <c r="AA278" s="71">
        <v>3600</v>
      </c>
      <c r="AB278" s="71">
        <v>16112</v>
      </c>
      <c r="AC278" s="71">
        <v>12659.999999999998</v>
      </c>
      <c r="AD278" s="71">
        <v>2.1815853653400001</v>
      </c>
      <c r="AE278" s="72"/>
      <c r="AF278" s="71">
        <v>5723755.7965232814</v>
      </c>
      <c r="AG278" s="71">
        <v>852624.44171728694</v>
      </c>
      <c r="AH278" s="71">
        <v>1313938.1048889346</v>
      </c>
      <c r="AI278" s="71">
        <v>40062753.917617537</v>
      </c>
      <c r="AJ278" s="71">
        <v>42667435.760519467</v>
      </c>
      <c r="AK278" s="71">
        <v>0</v>
      </c>
      <c r="AL278" s="71">
        <v>0</v>
      </c>
      <c r="AM278" s="71">
        <v>2114923.7603593203</v>
      </c>
      <c r="AN278" s="71">
        <v>0</v>
      </c>
      <c r="AO278" s="71">
        <v>0</v>
      </c>
      <c r="AP278" s="71">
        <v>92735431.781625822</v>
      </c>
      <c r="AQ278" s="72"/>
      <c r="AR278" s="71">
        <v>335</v>
      </c>
      <c r="AS278" s="71">
        <v>188</v>
      </c>
      <c r="AT278" s="71">
        <v>0</v>
      </c>
      <c r="AU278" s="71">
        <v>0</v>
      </c>
      <c r="AV278" s="71">
        <v>0</v>
      </c>
      <c r="AW278" s="71">
        <v>0</v>
      </c>
      <c r="AX278" s="71"/>
      <c r="AY278" s="72"/>
      <c r="AZ278" s="71">
        <v>1624.9999999999991</v>
      </c>
      <c r="BA278" s="71">
        <v>9090.4000000000015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1977</v>
      </c>
      <c r="B279" s="70">
        <v>442</v>
      </c>
      <c r="C279" s="70">
        <v>19</v>
      </c>
      <c r="D279" s="70">
        <v>26</v>
      </c>
      <c r="E279" s="70">
        <v>2022</v>
      </c>
      <c r="F279" s="70" t="s">
        <v>161</v>
      </c>
      <c r="G279" s="70" t="s">
        <v>1958</v>
      </c>
      <c r="H279" s="70" t="s">
        <v>1959</v>
      </c>
      <c r="I279" s="148"/>
      <c r="J279" s="71">
        <v>6.6890621905405228</v>
      </c>
      <c r="K279" s="71">
        <v>1.0756327692936554</v>
      </c>
      <c r="L279" s="71">
        <v>6.689362806986809</v>
      </c>
      <c r="M279" s="71">
        <v>22.028765597870862</v>
      </c>
      <c r="N279" s="71">
        <v>23.366988165114641</v>
      </c>
      <c r="O279" s="71">
        <v>13.737155895162742</v>
      </c>
      <c r="P279" s="71">
        <v>16.29812241622297</v>
      </c>
      <c r="Q279" s="71">
        <v>0.92649358137649207</v>
      </c>
      <c r="R279" s="71">
        <v>8.7261215757736252E-2</v>
      </c>
      <c r="S279" s="71">
        <v>1.4359956547199999</v>
      </c>
      <c r="T279" s="72"/>
      <c r="U279" s="71">
        <v>665114</v>
      </c>
      <c r="V279" s="71">
        <v>444</v>
      </c>
      <c r="W279" s="71">
        <v>183</v>
      </c>
      <c r="X279" s="71">
        <v>5938</v>
      </c>
      <c r="Y279" s="71">
        <v>8538</v>
      </c>
      <c r="Z279" s="71">
        <v>9603</v>
      </c>
      <c r="AA279" s="71">
        <v>3561</v>
      </c>
      <c r="AB279" s="71">
        <v>15738</v>
      </c>
      <c r="AC279" s="71">
        <v>15195</v>
      </c>
      <c r="AD279" s="71">
        <v>1.4359956547199999</v>
      </c>
      <c r="AE279" s="72"/>
      <c r="AF279" s="71">
        <v>5951514.1643458661</v>
      </c>
      <c r="AG279" s="71">
        <v>859598.95077929203</v>
      </c>
      <c r="AH279" s="71">
        <v>1458573.2057798328</v>
      </c>
      <c r="AI279" s="71">
        <v>36562641.999469571</v>
      </c>
      <c r="AJ279" s="71">
        <v>38338927.085652925</v>
      </c>
      <c r="AK279" s="71">
        <v>0</v>
      </c>
      <c r="AL279" s="71">
        <v>0</v>
      </c>
      <c r="AM279" s="71">
        <v>2032205.3593791849</v>
      </c>
      <c r="AN279" s="71">
        <v>0</v>
      </c>
      <c r="AO279" s="71">
        <v>0</v>
      </c>
      <c r="AP279" s="71">
        <v>85203460.765406683</v>
      </c>
      <c r="AQ279" s="72"/>
      <c r="AR279" s="71">
        <v>344</v>
      </c>
      <c r="AS279" s="71">
        <v>196</v>
      </c>
      <c r="AT279" s="71">
        <v>0</v>
      </c>
      <c r="AU279" s="71">
        <v>0</v>
      </c>
      <c r="AV279" s="71">
        <v>0</v>
      </c>
      <c r="AW279" s="71">
        <v>0</v>
      </c>
      <c r="AX279" s="71"/>
      <c r="AY279" s="72"/>
      <c r="AZ279" s="71">
        <v>1678.7999999999993</v>
      </c>
      <c r="BA279" s="71">
        <v>9437.0000000000018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1978</v>
      </c>
      <c r="B280" s="70">
        <v>442</v>
      </c>
      <c r="C280" s="70">
        <v>20</v>
      </c>
      <c r="D280" s="70">
        <v>26</v>
      </c>
      <c r="E280" s="70">
        <v>2023</v>
      </c>
      <c r="F280" s="70" t="s">
        <v>1539</v>
      </c>
      <c r="G280" s="70" t="s">
        <v>1958</v>
      </c>
      <c r="H280" s="70" t="s">
        <v>1959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353</v>
      </c>
      <c r="AS280" s="71">
        <v>199</v>
      </c>
      <c r="AT280" s="71">
        <v>0</v>
      </c>
      <c r="AU280" s="71">
        <v>0</v>
      </c>
      <c r="AV280" s="71">
        <v>0</v>
      </c>
      <c r="AW280" s="71">
        <v>0</v>
      </c>
      <c r="AX280" s="71"/>
      <c r="AY280" s="72"/>
      <c r="AZ280" s="71">
        <v>1724.0999999999992</v>
      </c>
      <c r="BA280" s="71">
        <v>9585.5000000000018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1979</v>
      </c>
      <c r="B281" s="70">
        <v>442</v>
      </c>
      <c r="C281" s="70">
        <v>21</v>
      </c>
      <c r="D281" s="70">
        <v>26</v>
      </c>
      <c r="E281" s="70">
        <v>2024</v>
      </c>
      <c r="F281" s="70" t="s">
        <v>1554</v>
      </c>
      <c r="G281" s="70" t="s">
        <v>1958</v>
      </c>
      <c r="H281" s="70" t="s">
        <v>1959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1980</v>
      </c>
      <c r="B282" s="70">
        <v>443</v>
      </c>
      <c r="C282" s="70">
        <v>1</v>
      </c>
      <c r="D282" s="70">
        <v>27</v>
      </c>
      <c r="E282" s="70">
        <v>1990</v>
      </c>
      <c r="F282" s="70" t="s">
        <v>787</v>
      </c>
      <c r="G282" s="70" t="s">
        <v>1577</v>
      </c>
      <c r="H282" s="70" t="s">
        <v>1578</v>
      </c>
      <c r="I282" s="148"/>
      <c r="J282" s="71">
        <v>8.6480300991310841</v>
      </c>
      <c r="K282" s="71">
        <v>6.4819333781013597</v>
      </c>
      <c r="L282" s="71">
        <v>24.708210981802509</v>
      </c>
      <c r="M282" s="71">
        <v>13.914826411344761</v>
      </c>
      <c r="N282" s="71">
        <v>25.102109310119619</v>
      </c>
      <c r="O282" s="71">
        <v>12.929367389531899</v>
      </c>
      <c r="P282" s="71">
        <v>19.171282228131929</v>
      </c>
      <c r="Q282" s="71">
        <v>0.97464938373403598</v>
      </c>
      <c r="R282" s="71">
        <v>0</v>
      </c>
      <c r="S282" s="71">
        <v>0.79366912760489805</v>
      </c>
      <c r="T282" s="72"/>
      <c r="U282" s="71">
        <v>242806</v>
      </c>
      <c r="V282" s="71">
        <v>1186</v>
      </c>
      <c r="W282" s="71">
        <v>289</v>
      </c>
      <c r="X282" s="71">
        <v>4666</v>
      </c>
      <c r="Y282" s="71">
        <v>5370</v>
      </c>
      <c r="Z282" s="71">
        <v>5318</v>
      </c>
      <c r="AA282" s="71">
        <v>4655</v>
      </c>
      <c r="AB282" s="71">
        <v>15825</v>
      </c>
      <c r="AC282" s="71">
        <v>0</v>
      </c>
      <c r="AD282" s="71">
        <v>0.79366912760489805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1981</v>
      </c>
      <c r="B283" s="70">
        <v>444</v>
      </c>
      <c r="C283" s="70">
        <v>2</v>
      </c>
      <c r="D283" s="70">
        <v>27</v>
      </c>
      <c r="E283" s="70">
        <v>2005</v>
      </c>
      <c r="F283" s="70" t="s">
        <v>789</v>
      </c>
      <c r="G283" s="70" t="s">
        <v>1577</v>
      </c>
      <c r="H283" s="70" t="s">
        <v>1578</v>
      </c>
      <c r="I283" s="148"/>
      <c r="J283" s="71">
        <v>41.286141340445553</v>
      </c>
      <c r="K283" s="71">
        <v>2.779992177247721</v>
      </c>
      <c r="L283" s="71">
        <v>48.424047710189811</v>
      </c>
      <c r="M283" s="71">
        <v>22.377244529812131</v>
      </c>
      <c r="N283" s="71">
        <v>37.875525111085132</v>
      </c>
      <c r="O283" s="71">
        <v>21.23260661875771</v>
      </c>
      <c r="P283" s="71">
        <v>18.671427605331061</v>
      </c>
      <c r="Q283" s="71">
        <v>1.1634988452574699</v>
      </c>
      <c r="R283" s="71">
        <v>0</v>
      </c>
      <c r="S283" s="71">
        <v>2.4557852855190432</v>
      </c>
      <c r="T283" s="72"/>
      <c r="U283" s="71">
        <v>1275138</v>
      </c>
      <c r="V283" s="71">
        <v>848</v>
      </c>
      <c r="W283" s="71">
        <v>430</v>
      </c>
      <c r="X283" s="71">
        <v>3634</v>
      </c>
      <c r="Y283" s="71">
        <v>7722</v>
      </c>
      <c r="Z283" s="71">
        <v>10106</v>
      </c>
      <c r="AA283" s="71">
        <v>3713</v>
      </c>
      <c r="AB283" s="71">
        <v>19749</v>
      </c>
      <c r="AC283" s="71">
        <v>0</v>
      </c>
      <c r="AD283" s="71">
        <v>2.4557852855190432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1982</v>
      </c>
      <c r="B284" s="70">
        <v>445</v>
      </c>
      <c r="C284" s="70">
        <v>3</v>
      </c>
      <c r="D284" s="70">
        <v>27</v>
      </c>
      <c r="E284" s="70">
        <v>2006</v>
      </c>
      <c r="F284" s="70" t="s">
        <v>790</v>
      </c>
      <c r="G284" s="70" t="s">
        <v>1577</v>
      </c>
      <c r="H284" s="70" t="s">
        <v>1578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1983</v>
      </c>
      <c r="B285" s="70">
        <v>446</v>
      </c>
      <c r="C285" s="70">
        <v>4</v>
      </c>
      <c r="D285" s="70">
        <v>27</v>
      </c>
      <c r="E285" s="70">
        <v>2007</v>
      </c>
      <c r="F285" s="70" t="s">
        <v>791</v>
      </c>
      <c r="G285" s="70" t="s">
        <v>1577</v>
      </c>
      <c r="H285" s="70" t="s">
        <v>1578</v>
      </c>
      <c r="I285" s="148"/>
      <c r="J285" s="71">
        <v>56.214919317370978</v>
      </c>
      <c r="K285" s="71">
        <v>2.8192218520559309</v>
      </c>
      <c r="L285" s="71">
        <v>32.253044914007191</v>
      </c>
      <c r="M285" s="71">
        <v>22.806094179595672</v>
      </c>
      <c r="N285" s="71">
        <v>37.785900179017382</v>
      </c>
      <c r="O285" s="71">
        <v>20.184268408145151</v>
      </c>
      <c r="P285" s="71">
        <v>18.13829300969741</v>
      </c>
      <c r="Q285" s="71">
        <v>1.19623792461683</v>
      </c>
      <c r="R285" s="71">
        <v>0</v>
      </c>
      <c r="S285" s="71">
        <v>0</v>
      </c>
      <c r="T285" s="72"/>
      <c r="U285" s="71">
        <v>1846110</v>
      </c>
      <c r="V285" s="71">
        <v>938</v>
      </c>
      <c r="W285" s="71">
        <v>393</v>
      </c>
      <c r="X285" s="71">
        <v>4639</v>
      </c>
      <c r="Y285" s="71">
        <v>7724</v>
      </c>
      <c r="Z285" s="71">
        <v>9987</v>
      </c>
      <c r="AA285" s="71">
        <v>3552</v>
      </c>
      <c r="AB285" s="71">
        <v>19231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1984</v>
      </c>
      <c r="B286" s="70">
        <v>447</v>
      </c>
      <c r="C286" s="70">
        <v>5</v>
      </c>
      <c r="D286" s="70">
        <v>27</v>
      </c>
      <c r="E286" s="70">
        <v>2008</v>
      </c>
      <c r="F286" s="70" t="s">
        <v>792</v>
      </c>
      <c r="G286" s="70" t="s">
        <v>1577</v>
      </c>
      <c r="H286" s="70" t="s">
        <v>1578</v>
      </c>
      <c r="I286" s="148"/>
      <c r="J286" s="71">
        <v>57.304740812815297</v>
      </c>
      <c r="K286" s="71">
        <v>2.4743111305327421</v>
      </c>
      <c r="L286" s="71">
        <v>27.849286991095919</v>
      </c>
      <c r="M286" s="71">
        <v>26.685338629093579</v>
      </c>
      <c r="N286" s="71">
        <v>38.299454477075933</v>
      </c>
      <c r="O286" s="71">
        <v>19.339750609017539</v>
      </c>
      <c r="P286" s="71">
        <v>17.617754923942151</v>
      </c>
      <c r="Q286" s="71">
        <v>1.16017394750901</v>
      </c>
      <c r="R286" s="71">
        <v>0</v>
      </c>
      <c r="S286" s="71">
        <v>0</v>
      </c>
      <c r="T286" s="72"/>
      <c r="U286" s="71">
        <v>1977293</v>
      </c>
      <c r="V286" s="71">
        <v>938</v>
      </c>
      <c r="W286" s="71">
        <v>393</v>
      </c>
      <c r="X286" s="71">
        <v>4639</v>
      </c>
      <c r="Y286" s="71">
        <v>7725</v>
      </c>
      <c r="Z286" s="71">
        <v>9905</v>
      </c>
      <c r="AA286" s="71">
        <v>3454</v>
      </c>
      <c r="AB286" s="71">
        <v>18958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1985</v>
      </c>
      <c r="B287" s="70">
        <v>448</v>
      </c>
      <c r="C287" s="70">
        <v>6</v>
      </c>
      <c r="D287" s="70">
        <v>27</v>
      </c>
      <c r="E287" s="70">
        <v>2009</v>
      </c>
      <c r="F287" s="70" t="s">
        <v>176</v>
      </c>
      <c r="G287" s="70" t="s">
        <v>1577</v>
      </c>
      <c r="H287" s="70" t="s">
        <v>1578</v>
      </c>
      <c r="I287" s="148"/>
      <c r="J287" s="71">
        <v>61.49461731011192</v>
      </c>
      <c r="K287" s="71">
        <v>1.8005543597297129</v>
      </c>
      <c r="L287" s="71">
        <v>23.56084796106796</v>
      </c>
      <c r="M287" s="71">
        <v>22.159516419711959</v>
      </c>
      <c r="N287" s="71">
        <v>32.845419051583526</v>
      </c>
      <c r="O287" s="71">
        <v>19.510432196812481</v>
      </c>
      <c r="P287" s="71">
        <v>17.00702789469122</v>
      </c>
      <c r="Q287" s="71">
        <v>1.0944746057867001</v>
      </c>
      <c r="R287" s="71">
        <v>0</v>
      </c>
      <c r="S287" s="71">
        <v>0</v>
      </c>
      <c r="T287" s="72"/>
      <c r="U287" s="71">
        <v>2142785</v>
      </c>
      <c r="V287" s="71">
        <v>836</v>
      </c>
      <c r="W287" s="71">
        <v>381</v>
      </c>
      <c r="X287" s="71">
        <v>4865</v>
      </c>
      <c r="Y287" s="71">
        <v>7713</v>
      </c>
      <c r="Z287" s="71">
        <v>9863</v>
      </c>
      <c r="AA287" s="71">
        <v>3423</v>
      </c>
      <c r="AB287" s="71">
        <v>18774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4.0199999999999996</v>
      </c>
      <c r="BK287" s="71">
        <v>0</v>
      </c>
      <c r="BL287" s="71">
        <v>9.8000000000000007</v>
      </c>
      <c r="BM287" s="71">
        <v>0</v>
      </c>
      <c r="BN287" s="72"/>
      <c r="BO287" s="71">
        <v>0</v>
      </c>
      <c r="BP287" s="71">
        <v>0</v>
      </c>
      <c r="BQ287" s="71">
        <v>1</v>
      </c>
      <c r="BR287" s="71">
        <v>0</v>
      </c>
      <c r="BS287" s="71">
        <v>2</v>
      </c>
      <c r="BT287" s="71">
        <v>0</v>
      </c>
      <c r="BU287"/>
      <c r="BV287" s="70">
        <v>13.82</v>
      </c>
      <c r="BW287" s="70">
        <v>0</v>
      </c>
      <c r="BX287" s="70">
        <v>0</v>
      </c>
      <c r="BY287" s="70">
        <v>0</v>
      </c>
      <c r="BZ287" s="70">
        <v>0</v>
      </c>
      <c r="CA287" s="70">
        <v>0</v>
      </c>
      <c r="CB287" s="70">
        <v>0</v>
      </c>
      <c r="CC287" s="70">
        <v>0</v>
      </c>
      <c r="CD287" s="70">
        <v>0</v>
      </c>
    </row>
    <row r="288" spans="1:82">
      <c r="A288" s="70" t="s">
        <v>1986</v>
      </c>
      <c r="B288" s="70">
        <v>449</v>
      </c>
      <c r="C288" s="70">
        <v>7</v>
      </c>
      <c r="D288" s="70">
        <v>27</v>
      </c>
      <c r="E288" s="70">
        <v>2010</v>
      </c>
      <c r="F288" s="70" t="s">
        <v>177</v>
      </c>
      <c r="G288" s="70" t="s">
        <v>1577</v>
      </c>
      <c r="H288" s="70" t="s">
        <v>1578</v>
      </c>
      <c r="I288" s="148"/>
      <c r="J288" s="71">
        <v>53.864244805990452</v>
      </c>
      <c r="K288" s="71">
        <v>1.8778093495185</v>
      </c>
      <c r="L288" s="71">
        <v>21.44984906903597</v>
      </c>
      <c r="M288" s="71">
        <v>19.835857735564311</v>
      </c>
      <c r="N288" s="71">
        <v>32.362368918114058</v>
      </c>
      <c r="O288" s="71">
        <v>19.443818396046069</v>
      </c>
      <c r="P288" s="71">
        <v>17.218423350579311</v>
      </c>
      <c r="Q288" s="71">
        <v>1.12533835782061</v>
      </c>
      <c r="R288" s="71">
        <v>0</v>
      </c>
      <c r="S288" s="71">
        <v>0</v>
      </c>
      <c r="T288" s="72"/>
      <c r="U288" s="71">
        <v>2101038</v>
      </c>
      <c r="V288" s="71">
        <v>836</v>
      </c>
      <c r="W288" s="71">
        <v>381</v>
      </c>
      <c r="X288" s="71">
        <v>4865</v>
      </c>
      <c r="Y288" s="71">
        <v>7729</v>
      </c>
      <c r="Z288" s="71">
        <v>9875</v>
      </c>
      <c r="AA288" s="71">
        <v>3379</v>
      </c>
      <c r="AB288" s="71">
        <v>18497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3.26</v>
      </c>
      <c r="BK288" s="71">
        <v>0</v>
      </c>
      <c r="BL288" s="71">
        <v>8.1129999999999995</v>
      </c>
      <c r="BM288" s="71">
        <v>0</v>
      </c>
      <c r="BN288" s="72"/>
      <c r="BO288" s="71">
        <v>0</v>
      </c>
      <c r="BP288" s="71">
        <v>0</v>
      </c>
      <c r="BQ288" s="71">
        <v>1</v>
      </c>
      <c r="BR288" s="71">
        <v>0</v>
      </c>
      <c r="BS288" s="71">
        <v>2</v>
      </c>
      <c r="BT288" s="71">
        <v>0</v>
      </c>
      <c r="BU288"/>
      <c r="BV288" s="70">
        <v>11.372999999999999</v>
      </c>
      <c r="BW288" s="70">
        <v>0</v>
      </c>
      <c r="BX288" s="70">
        <v>0</v>
      </c>
      <c r="BY288" s="70">
        <v>0</v>
      </c>
      <c r="BZ288" s="70">
        <v>0</v>
      </c>
      <c r="CA288" s="70">
        <v>0</v>
      </c>
      <c r="CB288" s="70">
        <v>0</v>
      </c>
      <c r="CC288" s="70">
        <v>0</v>
      </c>
      <c r="CD288" s="70">
        <v>0</v>
      </c>
    </row>
    <row r="289" spans="1:82">
      <c r="A289" s="70" t="s">
        <v>1987</v>
      </c>
      <c r="B289" s="70">
        <v>450</v>
      </c>
      <c r="C289" s="70">
        <v>8</v>
      </c>
      <c r="D289" s="70">
        <v>27</v>
      </c>
      <c r="E289" s="70">
        <v>2011</v>
      </c>
      <c r="F289" s="70" t="s">
        <v>178</v>
      </c>
      <c r="G289" s="70" t="s">
        <v>1577</v>
      </c>
      <c r="H289" s="70" t="s">
        <v>1578</v>
      </c>
      <c r="I289" s="148"/>
      <c r="J289" s="71">
        <v>8.9911849073976864</v>
      </c>
      <c r="K289" s="71">
        <v>2.6311601835551519</v>
      </c>
      <c r="L289" s="71">
        <v>20.014272121254781</v>
      </c>
      <c r="M289" s="71">
        <v>25.058265061625921</v>
      </c>
      <c r="N289" s="71">
        <v>38.777497669808049</v>
      </c>
      <c r="O289" s="71">
        <v>18.968715269405177</v>
      </c>
      <c r="P289" s="71">
        <v>16.517951930088863</v>
      </c>
      <c r="Q289" s="71">
        <v>1.2789064098296301</v>
      </c>
      <c r="R289" s="71">
        <v>0</v>
      </c>
      <c r="S289" s="71">
        <v>0</v>
      </c>
      <c r="T289" s="72"/>
      <c r="U289" s="71">
        <v>330299</v>
      </c>
      <c r="V289" s="71">
        <v>836</v>
      </c>
      <c r="W289" s="71">
        <v>381</v>
      </c>
      <c r="X289" s="71">
        <v>4865</v>
      </c>
      <c r="Y289" s="71">
        <v>7694</v>
      </c>
      <c r="Z289" s="71">
        <v>9843</v>
      </c>
      <c r="AA289" s="71">
        <v>3338</v>
      </c>
      <c r="AB289" s="71">
        <v>18224</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3.0019999999999998</v>
      </c>
      <c r="BK289" s="71">
        <v>0</v>
      </c>
      <c r="BL289" s="71">
        <v>7.0030000000000001</v>
      </c>
      <c r="BM289" s="71">
        <v>0</v>
      </c>
      <c r="BN289" s="72"/>
      <c r="BO289" s="71">
        <v>0</v>
      </c>
      <c r="BP289" s="71">
        <v>0</v>
      </c>
      <c r="BQ289" s="71">
        <v>1</v>
      </c>
      <c r="BR289" s="71">
        <v>0</v>
      </c>
      <c r="BS289" s="71">
        <v>2</v>
      </c>
      <c r="BT289" s="71">
        <v>0</v>
      </c>
      <c r="BU289"/>
      <c r="BV289" s="70">
        <v>10.005000000000001</v>
      </c>
      <c r="BW289" s="70">
        <v>0</v>
      </c>
      <c r="BX289" s="70">
        <v>0</v>
      </c>
      <c r="BY289" s="70">
        <v>0</v>
      </c>
      <c r="BZ289" s="70">
        <v>0</v>
      </c>
      <c r="CA289" s="70">
        <v>0</v>
      </c>
      <c r="CB289" s="70">
        <v>0</v>
      </c>
      <c r="CC289" s="70">
        <v>0</v>
      </c>
      <c r="CD289" s="70">
        <v>0</v>
      </c>
    </row>
    <row r="290" spans="1:82">
      <c r="A290" s="70" t="s">
        <v>1988</v>
      </c>
      <c r="B290" s="70">
        <v>451</v>
      </c>
      <c r="C290" s="70">
        <v>9</v>
      </c>
      <c r="D290" s="70">
        <v>27</v>
      </c>
      <c r="E290" s="70">
        <v>2012</v>
      </c>
      <c r="F290" s="70" t="s">
        <v>179</v>
      </c>
      <c r="G290" s="70" t="s">
        <v>1577</v>
      </c>
      <c r="H290" s="70" t="s">
        <v>1578</v>
      </c>
      <c r="I290" s="148"/>
      <c r="J290" s="71">
        <v>10.59097718847571</v>
      </c>
      <c r="K290" s="71">
        <v>2.9641037095920968</v>
      </c>
      <c r="L290" s="71">
        <v>20.19380543007637</v>
      </c>
      <c r="M290" s="71">
        <v>31.12228558798849</v>
      </c>
      <c r="N290" s="71">
        <v>42.276344419239493</v>
      </c>
      <c r="O290" s="71">
        <v>18.733409227565076</v>
      </c>
      <c r="P290" s="71">
        <v>16.557188156419205</v>
      </c>
      <c r="Q290" s="71">
        <v>1.35984637294842</v>
      </c>
      <c r="R290" s="71">
        <v>0</v>
      </c>
      <c r="S290" s="71">
        <v>0</v>
      </c>
      <c r="T290" s="72"/>
      <c r="U290" s="71">
        <v>372781</v>
      </c>
      <c r="V290" s="71">
        <v>836</v>
      </c>
      <c r="W290" s="71">
        <v>381</v>
      </c>
      <c r="X290" s="71">
        <v>4865</v>
      </c>
      <c r="Y290" s="71">
        <v>7636</v>
      </c>
      <c r="Z290" s="71">
        <v>9798</v>
      </c>
      <c r="AA290" s="71">
        <v>3327</v>
      </c>
      <c r="AB290" s="71">
        <v>17835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3.7040000000000002</v>
      </c>
      <c r="BK290" s="71">
        <v>0</v>
      </c>
      <c r="BL290" s="71">
        <v>8.7539999999999996</v>
      </c>
      <c r="BM290" s="71">
        <v>0</v>
      </c>
      <c r="BN290" s="72"/>
      <c r="BO290" s="71">
        <v>0</v>
      </c>
      <c r="BP290" s="71">
        <v>0</v>
      </c>
      <c r="BQ290" s="71">
        <v>1</v>
      </c>
      <c r="BR290" s="71">
        <v>0</v>
      </c>
      <c r="BS290" s="71">
        <v>2</v>
      </c>
      <c r="BT290" s="71">
        <v>0</v>
      </c>
      <c r="BU290"/>
      <c r="BV290" s="70">
        <v>12.458</v>
      </c>
      <c r="BW290" s="70">
        <v>0</v>
      </c>
      <c r="BX290" s="70">
        <v>0</v>
      </c>
      <c r="BY290" s="70">
        <v>0</v>
      </c>
      <c r="BZ290" s="70">
        <v>0</v>
      </c>
      <c r="CA290" s="70">
        <v>0</v>
      </c>
      <c r="CB290" s="70">
        <v>0</v>
      </c>
      <c r="CC290" s="70">
        <v>0</v>
      </c>
      <c r="CD290" s="70">
        <v>0</v>
      </c>
    </row>
    <row r="291" spans="1:82">
      <c r="A291" s="70" t="s">
        <v>1989</v>
      </c>
      <c r="B291" s="70">
        <v>452</v>
      </c>
      <c r="C291" s="70">
        <v>10</v>
      </c>
      <c r="D291" s="70">
        <v>27</v>
      </c>
      <c r="E291" s="70">
        <v>2013</v>
      </c>
      <c r="F291" s="70" t="s">
        <v>180</v>
      </c>
      <c r="G291" s="70" t="s">
        <v>1577</v>
      </c>
      <c r="H291" s="70" t="s">
        <v>1578</v>
      </c>
      <c r="I291" s="148"/>
      <c r="J291" s="71">
        <v>60.052555566169779</v>
      </c>
      <c r="K291" s="71">
        <v>2.4498418264365989</v>
      </c>
      <c r="L291" s="71">
        <v>17.832722509066141</v>
      </c>
      <c r="M291" s="71">
        <v>28.944469674693401</v>
      </c>
      <c r="N291" s="71">
        <v>41.067980951322198</v>
      </c>
      <c r="O291" s="71">
        <v>17.982161832646653</v>
      </c>
      <c r="P291" s="71">
        <v>16.459724116028752</v>
      </c>
      <c r="Q291" s="71">
        <v>1.3619102602076101</v>
      </c>
      <c r="R291" s="71">
        <v>0</v>
      </c>
      <c r="S291" s="71">
        <v>0</v>
      </c>
      <c r="T291" s="72"/>
      <c r="U291" s="71">
        <v>2152210</v>
      </c>
      <c r="V291" s="71">
        <v>836</v>
      </c>
      <c r="W291" s="71">
        <v>381</v>
      </c>
      <c r="X291" s="71">
        <v>4865</v>
      </c>
      <c r="Y291" s="71">
        <v>7654</v>
      </c>
      <c r="Z291" s="71">
        <v>9825</v>
      </c>
      <c r="AA291" s="71">
        <v>3295</v>
      </c>
      <c r="AB291" s="71">
        <v>17606</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4.4089999999999998</v>
      </c>
      <c r="BK291" s="71">
        <v>0</v>
      </c>
      <c r="BL291" s="71">
        <v>11.221</v>
      </c>
      <c r="BM291" s="71">
        <v>0</v>
      </c>
      <c r="BN291" s="72"/>
      <c r="BO291" s="71">
        <v>0</v>
      </c>
      <c r="BP291" s="71">
        <v>0</v>
      </c>
      <c r="BQ291" s="71">
        <v>1</v>
      </c>
      <c r="BR291" s="71">
        <v>0</v>
      </c>
      <c r="BS291" s="71">
        <v>2</v>
      </c>
      <c r="BT291" s="71">
        <v>0</v>
      </c>
      <c r="BU291"/>
      <c r="BV291" s="70">
        <v>15.63</v>
      </c>
      <c r="BW291" s="70">
        <v>0</v>
      </c>
      <c r="BX291" s="70">
        <v>0</v>
      </c>
      <c r="BY291" s="70">
        <v>0</v>
      </c>
      <c r="BZ291" s="70">
        <v>0</v>
      </c>
      <c r="CA291" s="70">
        <v>0</v>
      </c>
      <c r="CB291" s="70">
        <v>0</v>
      </c>
      <c r="CC291" s="70">
        <v>0</v>
      </c>
      <c r="CD291" s="70">
        <v>0</v>
      </c>
    </row>
    <row r="292" spans="1:82">
      <c r="A292" s="70" t="s">
        <v>1990</v>
      </c>
      <c r="B292" s="70">
        <v>453</v>
      </c>
      <c r="C292" s="70">
        <v>11</v>
      </c>
      <c r="D292" s="70">
        <v>27</v>
      </c>
      <c r="E292" s="70">
        <v>2014</v>
      </c>
      <c r="F292" s="70" t="s">
        <v>181</v>
      </c>
      <c r="G292" s="1064" t="s">
        <v>1577</v>
      </c>
      <c r="H292" s="70" t="s">
        <v>1578</v>
      </c>
      <c r="I292" s="148"/>
      <c r="J292" s="71">
        <v>58.416094312711358</v>
      </c>
      <c r="K292" s="71">
        <v>1.5210749488102631</v>
      </c>
      <c r="L292" s="71">
        <v>15.49833493321997</v>
      </c>
      <c r="M292" s="71">
        <v>28.661843938690389</v>
      </c>
      <c r="N292" s="71">
        <v>43.337973264845907</v>
      </c>
      <c r="O292" s="71">
        <v>17.050877502096967</v>
      </c>
      <c r="P292" s="71">
        <v>16.399660705406252</v>
      </c>
      <c r="Q292" s="71">
        <v>1.28032459314811</v>
      </c>
      <c r="R292" s="71">
        <v>0</v>
      </c>
      <c r="S292" s="71">
        <v>0</v>
      </c>
      <c r="T292" s="72"/>
      <c r="U292" s="71">
        <v>2325143</v>
      </c>
      <c r="V292" s="71">
        <v>451</v>
      </c>
      <c r="W292" s="71">
        <v>338</v>
      </c>
      <c r="X292" s="71">
        <v>4580</v>
      </c>
      <c r="Y292" s="71">
        <v>7628</v>
      </c>
      <c r="Z292" s="71">
        <v>9812</v>
      </c>
      <c r="AA292" s="71">
        <v>3266</v>
      </c>
      <c r="AB292" s="71">
        <v>17251</v>
      </c>
      <c r="AC292" s="71">
        <v>0</v>
      </c>
      <c r="AD292" s="71">
        <v>0</v>
      </c>
      <c r="AE292" s="72"/>
      <c r="AF292" s="71"/>
      <c r="AG292" s="71"/>
      <c r="AH292" s="71"/>
      <c r="AI292" s="71"/>
      <c r="AJ292" s="71"/>
      <c r="AK292" s="71"/>
      <c r="AL292" s="71"/>
      <c r="AM292" s="71"/>
      <c r="AN292" s="71"/>
      <c r="AO292" s="71"/>
      <c r="AP292" s="71"/>
      <c r="AQ292" s="72"/>
      <c r="AR292" s="71">
        <v>97</v>
      </c>
      <c r="AS292" s="71">
        <v>13</v>
      </c>
      <c r="AT292" s="71">
        <v>0</v>
      </c>
      <c r="AU292" s="71">
        <v>0</v>
      </c>
      <c r="AV292" s="71">
        <v>0</v>
      </c>
      <c r="AW292" s="71">
        <v>0</v>
      </c>
      <c r="AX292" s="71"/>
      <c r="AY292" s="72"/>
      <c r="AZ292" s="71">
        <v>444.12099999999998</v>
      </c>
      <c r="BA292" s="71">
        <v>433</v>
      </c>
      <c r="BB292" s="71">
        <v>0</v>
      </c>
      <c r="BC292" s="71">
        <v>0</v>
      </c>
      <c r="BD292" s="71">
        <v>0</v>
      </c>
      <c r="BE292" s="71">
        <v>0</v>
      </c>
      <c r="BF292" s="71"/>
      <c r="BG292" s="72"/>
      <c r="BH292" s="71">
        <v>0</v>
      </c>
      <c r="BI292" s="71">
        <v>0</v>
      </c>
      <c r="BJ292" s="71">
        <v>4.5410000000000004</v>
      </c>
      <c r="BK292" s="71">
        <v>0</v>
      </c>
      <c r="BL292" s="71">
        <v>10.916</v>
      </c>
      <c r="BM292" s="71">
        <v>0</v>
      </c>
      <c r="BN292" s="72"/>
      <c r="BO292" s="71">
        <v>0</v>
      </c>
      <c r="BP292" s="71">
        <v>0</v>
      </c>
      <c r="BQ292" s="71">
        <v>1</v>
      </c>
      <c r="BR292" s="71">
        <v>0</v>
      </c>
      <c r="BS292" s="71">
        <v>2</v>
      </c>
      <c r="BT292" s="71">
        <v>0</v>
      </c>
      <c r="BU292"/>
      <c r="BV292" s="70">
        <v>15.457000000000001</v>
      </c>
      <c r="BW292" s="70">
        <v>0</v>
      </c>
      <c r="BX292" s="70">
        <v>0</v>
      </c>
      <c r="BY292" s="70">
        <v>0</v>
      </c>
      <c r="BZ292" s="70">
        <v>0</v>
      </c>
      <c r="CA292" s="70">
        <v>0</v>
      </c>
      <c r="CB292" s="70">
        <v>0</v>
      </c>
      <c r="CC292" s="70">
        <v>0</v>
      </c>
      <c r="CD292" s="70">
        <v>0</v>
      </c>
    </row>
    <row r="293" spans="1:82">
      <c r="A293" s="70" t="s">
        <v>1991</v>
      </c>
      <c r="B293" s="70">
        <v>454</v>
      </c>
      <c r="C293" s="70">
        <v>12</v>
      </c>
      <c r="D293" s="70">
        <v>27</v>
      </c>
      <c r="E293" s="70">
        <v>2015</v>
      </c>
      <c r="F293" s="70" t="s">
        <v>182</v>
      </c>
      <c r="G293" s="1064" t="s">
        <v>1577</v>
      </c>
      <c r="H293" s="70" t="s">
        <v>1578</v>
      </c>
      <c r="I293" s="148"/>
      <c r="J293" s="71">
        <v>69.181040902535344</v>
      </c>
      <c r="K293" s="71">
        <v>1.4585527559273761</v>
      </c>
      <c r="L293" s="71">
        <v>16.31361436137075</v>
      </c>
      <c r="M293" s="71">
        <v>27.732421784950859</v>
      </c>
      <c r="N293" s="71">
        <v>39.94053078046602</v>
      </c>
      <c r="O293" s="71">
        <v>16.848758037800703</v>
      </c>
      <c r="P293" s="71">
        <v>16.367389729879129</v>
      </c>
      <c r="Q293" s="71">
        <v>1.2301786148005001</v>
      </c>
      <c r="R293" s="71">
        <v>0</v>
      </c>
      <c r="S293" s="71">
        <v>0</v>
      </c>
      <c r="T293" s="72"/>
      <c r="U293" s="71">
        <v>2760810</v>
      </c>
      <c r="V293" s="71">
        <v>451</v>
      </c>
      <c r="W293" s="71">
        <v>338</v>
      </c>
      <c r="X293" s="71">
        <v>4580</v>
      </c>
      <c r="Y293" s="71">
        <v>7638</v>
      </c>
      <c r="Z293" s="71">
        <v>9789</v>
      </c>
      <c r="AA293" s="71">
        <v>3257</v>
      </c>
      <c r="AB293" s="71">
        <v>16932</v>
      </c>
      <c r="AC293" s="71">
        <v>0</v>
      </c>
      <c r="AD293" s="71">
        <v>0</v>
      </c>
      <c r="AE293" s="72"/>
      <c r="AF293" s="71">
        <v>21306000.581680909</v>
      </c>
      <c r="AG293" s="71">
        <v>971716.82422553992</v>
      </c>
      <c r="AH293" s="71">
        <v>2109380.751790124</v>
      </c>
      <c r="AI293" s="71">
        <v>29129171.73213397</v>
      </c>
      <c r="AJ293" s="71">
        <v>33829065.737608321</v>
      </c>
      <c r="AK293" s="71">
        <v>0</v>
      </c>
      <c r="AL293" s="71">
        <v>0</v>
      </c>
      <c r="AM293" s="71">
        <v>2320459.5729313791</v>
      </c>
      <c r="AN293" s="71">
        <v>0</v>
      </c>
      <c r="AO293" s="71">
        <v>0</v>
      </c>
      <c r="AP293" s="71">
        <v>89665795.200370252</v>
      </c>
      <c r="AQ293" s="72"/>
      <c r="AR293" s="71">
        <v>103</v>
      </c>
      <c r="AS293" s="71">
        <v>13</v>
      </c>
      <c r="AT293" s="71">
        <v>0</v>
      </c>
      <c r="AU293" s="71">
        <v>0</v>
      </c>
      <c r="AV293" s="71">
        <v>0</v>
      </c>
      <c r="AW293" s="71">
        <v>0</v>
      </c>
      <c r="AX293" s="71"/>
      <c r="AY293" s="72"/>
      <c r="AZ293" s="71">
        <v>480.971</v>
      </c>
      <c r="BA293" s="71">
        <v>425</v>
      </c>
      <c r="BB293" s="71">
        <v>0</v>
      </c>
      <c r="BC293" s="71">
        <v>0</v>
      </c>
      <c r="BD293" s="71">
        <v>0</v>
      </c>
      <c r="BE293" s="71">
        <v>0</v>
      </c>
      <c r="BF293" s="71"/>
      <c r="BG293" s="72"/>
      <c r="BH293" s="71">
        <v>0</v>
      </c>
      <c r="BI293" s="71">
        <v>0</v>
      </c>
      <c r="BJ293" s="71">
        <v>4.7779999999999996</v>
      </c>
      <c r="BK293" s="71">
        <v>0</v>
      </c>
      <c r="BL293" s="71">
        <v>10.956</v>
      </c>
      <c r="BM293" s="71">
        <v>0</v>
      </c>
      <c r="BN293" s="72"/>
      <c r="BO293" s="71">
        <v>0</v>
      </c>
      <c r="BP293" s="71">
        <v>0</v>
      </c>
      <c r="BQ293" s="71">
        <v>1</v>
      </c>
      <c r="BR293" s="71">
        <v>0</v>
      </c>
      <c r="BS293" s="71">
        <v>2</v>
      </c>
      <c r="BT293" s="71">
        <v>0</v>
      </c>
      <c r="BU293"/>
      <c r="BV293" s="70">
        <v>15.734</v>
      </c>
      <c r="BW293" s="70">
        <v>0</v>
      </c>
      <c r="BX293" s="70">
        <v>0</v>
      </c>
      <c r="BY293" s="70">
        <v>0</v>
      </c>
      <c r="BZ293" s="70">
        <v>0</v>
      </c>
      <c r="CA293" s="70">
        <v>0</v>
      </c>
      <c r="CB293" s="70">
        <v>0</v>
      </c>
      <c r="CC293" s="70">
        <v>0</v>
      </c>
      <c r="CD293" s="70">
        <v>0</v>
      </c>
    </row>
    <row r="294" spans="1:82">
      <c r="A294" s="70" t="s">
        <v>1992</v>
      </c>
      <c r="B294" s="70">
        <v>455</v>
      </c>
      <c r="C294" s="70">
        <v>13</v>
      </c>
      <c r="D294" s="70">
        <v>27</v>
      </c>
      <c r="E294" s="70">
        <v>2016</v>
      </c>
      <c r="F294" s="70" t="s">
        <v>155</v>
      </c>
      <c r="G294" s="70" t="s">
        <v>1577</v>
      </c>
      <c r="H294" s="70" t="s">
        <v>1578</v>
      </c>
      <c r="I294" s="148"/>
      <c r="J294" s="71">
        <v>90.831609545790386</v>
      </c>
      <c r="K294" s="71">
        <v>1.3758208112223711</v>
      </c>
      <c r="L294" s="71">
        <v>17.542815413828176</v>
      </c>
      <c r="M294" s="71">
        <v>23.777335448885481</v>
      </c>
      <c r="N294" s="71">
        <v>40.420124707255958</v>
      </c>
      <c r="O294" s="71">
        <v>16.50133095935103</v>
      </c>
      <c r="P294" s="71">
        <v>17.263039031717735</v>
      </c>
      <c r="Q294" s="71">
        <v>1.1726329263873836</v>
      </c>
      <c r="R294" s="71">
        <v>0</v>
      </c>
      <c r="S294" s="71">
        <v>0</v>
      </c>
      <c r="T294" s="72"/>
      <c r="U294" s="71">
        <v>3450339</v>
      </c>
      <c r="V294" s="71">
        <v>451</v>
      </c>
      <c r="W294" s="71">
        <v>338</v>
      </c>
      <c r="X294" s="71">
        <v>4580</v>
      </c>
      <c r="Y294" s="71">
        <v>7601</v>
      </c>
      <c r="Z294" s="71">
        <v>9705</v>
      </c>
      <c r="AA294" s="71">
        <v>3553</v>
      </c>
      <c r="AB294" s="71">
        <v>16602</v>
      </c>
      <c r="AC294" s="71">
        <v>0</v>
      </c>
      <c r="AD294" s="71">
        <v>0</v>
      </c>
      <c r="AE294" s="72"/>
      <c r="AF294" s="71">
        <v>28463557.416193441</v>
      </c>
      <c r="AG294" s="71">
        <v>926244.86001802946</v>
      </c>
      <c r="AH294" s="71">
        <v>1787804.128150461</v>
      </c>
      <c r="AI294" s="71">
        <v>29076721.091237038</v>
      </c>
      <c r="AJ294" s="71">
        <v>33439309.562173169</v>
      </c>
      <c r="AK294" s="71">
        <v>0</v>
      </c>
      <c r="AL294" s="71">
        <v>0</v>
      </c>
      <c r="AM294" s="71">
        <v>2277002.0911585782</v>
      </c>
      <c r="AN294" s="71">
        <v>0</v>
      </c>
      <c r="AO294" s="71">
        <v>0</v>
      </c>
      <c r="AP294" s="71">
        <v>95970639.148930728</v>
      </c>
      <c r="AQ294" s="72"/>
      <c r="AR294" s="71">
        <v>108</v>
      </c>
      <c r="AS294" s="71">
        <v>14</v>
      </c>
      <c r="AT294" s="71">
        <v>0</v>
      </c>
      <c r="AU294" s="71">
        <v>0</v>
      </c>
      <c r="AV294" s="71">
        <v>0</v>
      </c>
      <c r="AW294" s="71">
        <v>0</v>
      </c>
      <c r="AX294" s="71"/>
      <c r="AY294" s="72"/>
      <c r="AZ294" s="71">
        <v>503.87099999999998</v>
      </c>
      <c r="BA294" s="71">
        <v>920</v>
      </c>
      <c r="BB294" s="71">
        <v>0</v>
      </c>
      <c r="BC294" s="71">
        <v>0</v>
      </c>
      <c r="BD294" s="71">
        <v>0</v>
      </c>
      <c r="BE294" s="71">
        <v>0</v>
      </c>
      <c r="BF294" s="71"/>
      <c r="BG294" s="72"/>
      <c r="BH294" s="71">
        <v>0</v>
      </c>
      <c r="BI294" s="71">
        <v>0</v>
      </c>
      <c r="BJ294" s="71">
        <v>5.2649999999999997</v>
      </c>
      <c r="BK294" s="71">
        <v>0</v>
      </c>
      <c r="BL294" s="71">
        <v>9.8870000000000005</v>
      </c>
      <c r="BM294" s="71">
        <v>0</v>
      </c>
      <c r="BN294" s="72"/>
      <c r="BO294" s="71">
        <v>0</v>
      </c>
      <c r="BP294" s="71">
        <v>0</v>
      </c>
      <c r="BQ294" s="71">
        <v>1</v>
      </c>
      <c r="BR294" s="71">
        <v>0</v>
      </c>
      <c r="BS294" s="71">
        <v>2</v>
      </c>
      <c r="BT294" s="71">
        <v>0</v>
      </c>
      <c r="BU294"/>
      <c r="BV294" s="70">
        <v>15.151999999999999</v>
      </c>
      <c r="BW294" s="70">
        <v>0</v>
      </c>
      <c r="BX294" s="70">
        <v>0</v>
      </c>
      <c r="BY294" s="70">
        <v>0</v>
      </c>
      <c r="BZ294" s="70">
        <v>0</v>
      </c>
      <c r="CA294" s="70">
        <v>0</v>
      </c>
      <c r="CB294" s="70">
        <v>0</v>
      </c>
      <c r="CC294" s="70">
        <v>0</v>
      </c>
      <c r="CD294" s="70">
        <v>0</v>
      </c>
    </row>
    <row r="295" spans="1:82">
      <c r="A295" s="70" t="s">
        <v>1993</v>
      </c>
      <c r="B295" s="70">
        <v>456</v>
      </c>
      <c r="C295" s="70">
        <v>14</v>
      </c>
      <c r="D295" s="70">
        <v>27</v>
      </c>
      <c r="E295" s="70">
        <v>2017</v>
      </c>
      <c r="F295" s="70" t="s">
        <v>156</v>
      </c>
      <c r="G295" s="70" t="s">
        <v>1577</v>
      </c>
      <c r="H295" s="70" t="s">
        <v>1578</v>
      </c>
      <c r="I295" s="148"/>
      <c r="J295" s="71">
        <v>96.936438518745391</v>
      </c>
      <c r="K295" s="71">
        <v>1.4058828701488593</v>
      </c>
      <c r="L295" s="71">
        <v>15.836075868031346</v>
      </c>
      <c r="M295" s="71">
        <v>23.841295779482326</v>
      </c>
      <c r="N295" s="71">
        <v>39.787592470277218</v>
      </c>
      <c r="O295" s="71">
        <v>16.235413650522666</v>
      </c>
      <c r="P295" s="71">
        <v>17.182651505853837</v>
      </c>
      <c r="Q295" s="71">
        <v>1.11777439132611</v>
      </c>
      <c r="R295" s="71">
        <v>0</v>
      </c>
      <c r="S295" s="71">
        <v>0</v>
      </c>
      <c r="T295" s="72"/>
      <c r="U295" s="71">
        <v>3623253</v>
      </c>
      <c r="V295" s="71">
        <v>451</v>
      </c>
      <c r="W295" s="71">
        <v>338</v>
      </c>
      <c r="X295" s="71">
        <v>4580</v>
      </c>
      <c r="Y295" s="71">
        <v>7646</v>
      </c>
      <c r="Z295" s="71">
        <v>9707</v>
      </c>
      <c r="AA295" s="71">
        <v>3559</v>
      </c>
      <c r="AB295" s="71">
        <v>16365</v>
      </c>
      <c r="AC295" s="71">
        <v>0</v>
      </c>
      <c r="AD295" s="71">
        <v>0</v>
      </c>
      <c r="AE295" s="72"/>
      <c r="AF295" s="71">
        <v>29371079.37012754</v>
      </c>
      <c r="AG295" s="71">
        <v>928936.10907278373</v>
      </c>
      <c r="AH295" s="71">
        <v>2183991.8978873291</v>
      </c>
      <c r="AI295" s="71">
        <v>28357344.70869714</v>
      </c>
      <c r="AJ295" s="71">
        <v>30502291.481346749</v>
      </c>
      <c r="AK295" s="71">
        <v>0</v>
      </c>
      <c r="AL295" s="71">
        <v>0</v>
      </c>
      <c r="AM295" s="71">
        <v>2248009.026800897</v>
      </c>
      <c r="AN295" s="71">
        <v>0</v>
      </c>
      <c r="AO295" s="71">
        <v>0</v>
      </c>
      <c r="AP295" s="71">
        <v>93591652.59393245</v>
      </c>
      <c r="AQ295" s="72"/>
      <c r="AR295" s="71">
        <v>112</v>
      </c>
      <c r="AS295" s="71">
        <v>24</v>
      </c>
      <c r="AT295" s="71">
        <v>0</v>
      </c>
      <c r="AU295" s="71">
        <v>0</v>
      </c>
      <c r="AV295" s="71">
        <v>0</v>
      </c>
      <c r="AW295" s="71">
        <v>0</v>
      </c>
      <c r="AX295" s="71"/>
      <c r="AY295" s="72"/>
      <c r="AZ295" s="71">
        <v>522.57099999999991</v>
      </c>
      <c r="BA295" s="71">
        <v>2450</v>
      </c>
      <c r="BB295" s="71">
        <v>0</v>
      </c>
      <c r="BC295" s="71">
        <v>0</v>
      </c>
      <c r="BD295" s="71">
        <v>0</v>
      </c>
      <c r="BE295" s="71">
        <v>0</v>
      </c>
      <c r="BF295" s="71"/>
      <c r="BG295" s="72"/>
      <c r="BH295" s="71">
        <v>0</v>
      </c>
      <c r="BI295" s="71">
        <v>0</v>
      </c>
      <c r="BJ295" s="71">
        <v>4.5999999999999996</v>
      </c>
      <c r="BK295" s="71">
        <v>0</v>
      </c>
      <c r="BL295" s="71">
        <v>8.8800000000000008</v>
      </c>
      <c r="BM295" s="71">
        <v>0</v>
      </c>
      <c r="BN295" s="72"/>
      <c r="BO295" s="71">
        <v>0</v>
      </c>
      <c r="BP295" s="71">
        <v>0</v>
      </c>
      <c r="BQ295" s="71">
        <v>1</v>
      </c>
      <c r="BR295" s="71">
        <v>0</v>
      </c>
      <c r="BS295" s="71">
        <v>2</v>
      </c>
      <c r="BT295" s="71">
        <v>0</v>
      </c>
      <c r="BU295"/>
      <c r="BV295" s="70">
        <v>13.48</v>
      </c>
      <c r="BW295" s="70">
        <v>0</v>
      </c>
      <c r="BX295" s="70">
        <v>0</v>
      </c>
      <c r="BY295" s="70">
        <v>0</v>
      </c>
      <c r="BZ295" s="70">
        <v>0</v>
      </c>
      <c r="CA295" s="70">
        <v>0</v>
      </c>
      <c r="CB295" s="70">
        <v>0</v>
      </c>
      <c r="CC295" s="70">
        <v>0</v>
      </c>
      <c r="CD295" s="70">
        <v>0</v>
      </c>
    </row>
    <row r="296" spans="1:82">
      <c r="A296" s="70" t="s">
        <v>1994</v>
      </c>
      <c r="B296" s="70">
        <v>457</v>
      </c>
      <c r="C296" s="70">
        <v>15</v>
      </c>
      <c r="D296" s="70">
        <v>27</v>
      </c>
      <c r="E296" s="70">
        <v>2018</v>
      </c>
      <c r="F296" s="70" t="s">
        <v>183</v>
      </c>
      <c r="G296" s="70" t="s">
        <v>1577</v>
      </c>
      <c r="H296" s="70" t="s">
        <v>1578</v>
      </c>
      <c r="I296" s="148"/>
      <c r="J296" s="71">
        <v>97.257932133470106</v>
      </c>
      <c r="K296" s="71">
        <v>1.3084961629482617</v>
      </c>
      <c r="L296" s="71">
        <v>14.5275598665499</v>
      </c>
      <c r="M296" s="71">
        <v>23.958882871267356</v>
      </c>
      <c r="N296" s="71">
        <v>36.660510140623643</v>
      </c>
      <c r="O296" s="71">
        <v>15.884434203344828</v>
      </c>
      <c r="P296" s="71">
        <v>16.9685923478281</v>
      </c>
      <c r="Q296" s="71">
        <v>1.01795956491937</v>
      </c>
      <c r="R296" s="71">
        <v>0</v>
      </c>
      <c r="S296" s="71">
        <v>0</v>
      </c>
      <c r="T296" s="72"/>
      <c r="U296" s="71">
        <v>3798427</v>
      </c>
      <c r="V296" s="71">
        <v>451</v>
      </c>
      <c r="W296" s="71">
        <v>338</v>
      </c>
      <c r="X296" s="71">
        <v>4580</v>
      </c>
      <c r="Y296" s="71">
        <v>7652</v>
      </c>
      <c r="Z296" s="71">
        <v>9679</v>
      </c>
      <c r="AA296" s="71">
        <v>3550</v>
      </c>
      <c r="AB296" s="71">
        <v>16061</v>
      </c>
      <c r="AC296" s="71">
        <v>0</v>
      </c>
      <c r="AD296" s="71">
        <v>0</v>
      </c>
      <c r="AE296" s="72"/>
      <c r="AF296" s="71">
        <v>30908839.965781149</v>
      </c>
      <c r="AG296" s="71">
        <v>840464.95687874837</v>
      </c>
      <c r="AH296" s="71">
        <v>2058412.632487067</v>
      </c>
      <c r="AI296" s="71">
        <v>28986998.691716839</v>
      </c>
      <c r="AJ296" s="71">
        <v>28356980.806856919</v>
      </c>
      <c r="AK296" s="71">
        <v>0</v>
      </c>
      <c r="AL296" s="71">
        <v>0</v>
      </c>
      <c r="AM296" s="71">
        <v>2210814.489139792</v>
      </c>
      <c r="AN296" s="71">
        <v>0</v>
      </c>
      <c r="AO296" s="71">
        <v>0</v>
      </c>
      <c r="AP296" s="71">
        <v>93362511.542860508</v>
      </c>
      <c r="AQ296" s="72"/>
      <c r="AR296" s="71">
        <v>114</v>
      </c>
      <c r="AS296" s="71">
        <v>29</v>
      </c>
      <c r="AT296" s="71">
        <v>0</v>
      </c>
      <c r="AU296" s="71">
        <v>0</v>
      </c>
      <c r="AV296" s="71">
        <v>0</v>
      </c>
      <c r="AW296" s="71">
        <v>0</v>
      </c>
      <c r="AX296" s="71"/>
      <c r="AY296" s="72"/>
      <c r="AZ296" s="71">
        <v>532.37099999999987</v>
      </c>
      <c r="BA296" s="71">
        <v>2687</v>
      </c>
      <c r="BB296" s="71">
        <v>0</v>
      </c>
      <c r="BC296" s="71">
        <v>0</v>
      </c>
      <c r="BD296" s="71">
        <v>0</v>
      </c>
      <c r="BE296" s="71">
        <v>0</v>
      </c>
      <c r="BF296" s="71"/>
      <c r="BG296" s="72"/>
      <c r="BH296" s="71">
        <v>0</v>
      </c>
      <c r="BI296" s="71">
        <v>0</v>
      </c>
      <c r="BJ296" s="71">
        <v>4.3620000000000001</v>
      </c>
      <c r="BK296" s="71">
        <v>0</v>
      </c>
      <c r="BL296" s="71">
        <v>8.6609999999999996</v>
      </c>
      <c r="BM296" s="71">
        <v>0</v>
      </c>
      <c r="BN296" s="72"/>
      <c r="BO296" s="71">
        <v>0</v>
      </c>
      <c r="BP296" s="71">
        <v>0</v>
      </c>
      <c r="BQ296" s="71">
        <v>1</v>
      </c>
      <c r="BR296" s="71">
        <v>0</v>
      </c>
      <c r="BS296" s="71">
        <v>2</v>
      </c>
      <c r="BT296" s="71">
        <v>0</v>
      </c>
      <c r="BU296"/>
      <c r="BV296" s="70">
        <v>13.023</v>
      </c>
      <c r="BW296" s="70">
        <v>0</v>
      </c>
      <c r="BX296" s="70">
        <v>0</v>
      </c>
      <c r="BY296" s="70">
        <v>0</v>
      </c>
      <c r="BZ296" s="70">
        <v>0</v>
      </c>
      <c r="CA296" s="70">
        <v>0</v>
      </c>
      <c r="CB296" s="70">
        <v>0</v>
      </c>
      <c r="CC296" s="70">
        <v>0</v>
      </c>
      <c r="CD296" s="70">
        <v>0</v>
      </c>
    </row>
    <row r="297" spans="1:82">
      <c r="A297" s="70" t="s">
        <v>1995</v>
      </c>
      <c r="B297" s="70">
        <v>458</v>
      </c>
      <c r="C297" s="70">
        <v>16</v>
      </c>
      <c r="D297" s="70">
        <v>27</v>
      </c>
      <c r="E297" s="70">
        <v>2019</v>
      </c>
      <c r="F297" s="70" t="s">
        <v>158</v>
      </c>
      <c r="G297" s="70" t="s">
        <v>1577</v>
      </c>
      <c r="H297" s="70" t="s">
        <v>1578</v>
      </c>
      <c r="I297" s="148"/>
      <c r="J297" s="71">
        <v>91.16317863931053</v>
      </c>
      <c r="K297" s="71">
        <v>1.2141880878186737</v>
      </c>
      <c r="L297" s="71">
        <v>14.592648291716062</v>
      </c>
      <c r="M297" s="71">
        <v>21.493293472753429</v>
      </c>
      <c r="N297" s="71">
        <v>37.1278217255391</v>
      </c>
      <c r="O297" s="71">
        <v>15.271528094821166</v>
      </c>
      <c r="P297" s="71">
        <v>15.743284201095745</v>
      </c>
      <c r="Q297" s="71">
        <v>0.97748987757655403</v>
      </c>
      <c r="R297" s="71">
        <v>0</v>
      </c>
      <c r="S297" s="71">
        <v>0</v>
      </c>
      <c r="T297" s="72"/>
      <c r="U297" s="71">
        <v>3745357</v>
      </c>
      <c r="V297" s="71">
        <v>451</v>
      </c>
      <c r="W297" s="71">
        <v>338</v>
      </c>
      <c r="X297" s="71">
        <v>4580</v>
      </c>
      <c r="Y297" s="71">
        <v>7655</v>
      </c>
      <c r="Z297" s="71">
        <v>9561</v>
      </c>
      <c r="AA297" s="71">
        <v>3269</v>
      </c>
      <c r="AB297" s="71">
        <v>15840</v>
      </c>
      <c r="AC297" s="71">
        <v>0</v>
      </c>
      <c r="AD297" s="71">
        <v>0</v>
      </c>
      <c r="AE297" s="72"/>
      <c r="AF297" s="71">
        <v>29906039.33267254</v>
      </c>
      <c r="AG297" s="71">
        <v>840216.0716175572</v>
      </c>
      <c r="AH297" s="71">
        <v>2222470.790804876</v>
      </c>
      <c r="AI297" s="71">
        <v>28404852.355506439</v>
      </c>
      <c r="AJ297" s="71">
        <v>29923950.687568638</v>
      </c>
      <c r="AK297" s="71">
        <v>0</v>
      </c>
      <c r="AL297" s="71">
        <v>0</v>
      </c>
      <c r="AM297" s="71">
        <v>2157288.7565438426</v>
      </c>
      <c r="AN297" s="71">
        <v>0</v>
      </c>
      <c r="AO297" s="71">
        <v>0</v>
      </c>
      <c r="AP297" s="71">
        <v>93454817.994713888</v>
      </c>
      <c r="AQ297" s="72"/>
      <c r="AR297" s="71">
        <v>123</v>
      </c>
      <c r="AS297" s="71">
        <v>33</v>
      </c>
      <c r="AT297" s="71">
        <v>0</v>
      </c>
      <c r="AU297" s="71">
        <v>0</v>
      </c>
      <c r="AV297" s="71">
        <v>0</v>
      </c>
      <c r="AW297" s="71">
        <v>0</v>
      </c>
      <c r="AX297" s="71"/>
      <c r="AY297" s="72"/>
      <c r="AZ297" s="71">
        <v>581.87100000000009</v>
      </c>
      <c r="BA297" s="71">
        <v>4825.3999999999996</v>
      </c>
      <c r="BB297" s="71">
        <v>0</v>
      </c>
      <c r="BC297" s="71">
        <v>0</v>
      </c>
      <c r="BD297" s="71">
        <v>0</v>
      </c>
      <c r="BE297" s="71">
        <v>0</v>
      </c>
      <c r="BF297" s="71"/>
      <c r="BG297" s="72"/>
      <c r="BH297" s="71">
        <v>0</v>
      </c>
      <c r="BI297" s="71">
        <v>0</v>
      </c>
      <c r="BJ297" s="71">
        <v>3.3690000000000002</v>
      </c>
      <c r="BK297" s="71">
        <v>0</v>
      </c>
      <c r="BL297" s="71">
        <v>8.6020000000000003</v>
      </c>
      <c r="BM297" s="71">
        <v>0</v>
      </c>
      <c r="BN297" s="72"/>
      <c r="BO297" s="71">
        <v>0</v>
      </c>
      <c r="BP297" s="71">
        <v>0</v>
      </c>
      <c r="BQ297" s="71">
        <v>1</v>
      </c>
      <c r="BR297" s="71">
        <v>0</v>
      </c>
      <c r="BS297" s="71">
        <v>2</v>
      </c>
      <c r="BT297" s="71">
        <v>0</v>
      </c>
      <c r="BU297"/>
      <c r="BV297" s="70">
        <v>11.971</v>
      </c>
      <c r="BW297" s="70">
        <v>0</v>
      </c>
      <c r="BX297" s="70">
        <v>0</v>
      </c>
      <c r="BY297" s="70">
        <v>0</v>
      </c>
      <c r="BZ297" s="70">
        <v>0</v>
      </c>
      <c r="CA297" s="70">
        <v>0</v>
      </c>
      <c r="CB297" s="70">
        <v>0</v>
      </c>
      <c r="CC297" s="70">
        <v>0</v>
      </c>
      <c r="CD297" s="70">
        <v>0</v>
      </c>
    </row>
    <row r="298" spans="1:82">
      <c r="A298" s="70" t="s">
        <v>1996</v>
      </c>
      <c r="B298" s="70">
        <v>459</v>
      </c>
      <c r="C298" s="70">
        <v>17</v>
      </c>
      <c r="D298" s="70">
        <v>27</v>
      </c>
      <c r="E298" s="70">
        <v>2020</v>
      </c>
      <c r="F298" s="70" t="s">
        <v>159</v>
      </c>
      <c r="G298" s="70" t="s">
        <v>1577</v>
      </c>
      <c r="H298" s="70" t="s">
        <v>1578</v>
      </c>
      <c r="I298" s="148"/>
      <c r="J298" s="71">
        <v>63.920198209399842</v>
      </c>
      <c r="K298" s="71">
        <v>1.41130554896819</v>
      </c>
      <c r="L298" s="71">
        <v>14.479167775508621</v>
      </c>
      <c r="M298" s="71">
        <v>21.505820467093823</v>
      </c>
      <c r="N298" s="71">
        <v>34.154216705128782</v>
      </c>
      <c r="O298" s="71">
        <v>13.284856025125789</v>
      </c>
      <c r="P298" s="71">
        <v>15.065440538439827</v>
      </c>
      <c r="Q298" s="71">
        <v>0.92084857804433096</v>
      </c>
      <c r="R298" s="71">
        <v>0</v>
      </c>
      <c r="S298" s="71">
        <v>0</v>
      </c>
      <c r="T298" s="72"/>
      <c r="U298" s="71">
        <v>2976920</v>
      </c>
      <c r="V298" s="71">
        <v>485</v>
      </c>
      <c r="W298" s="71">
        <v>298</v>
      </c>
      <c r="X298" s="71">
        <v>4819</v>
      </c>
      <c r="Y298" s="71">
        <v>7683</v>
      </c>
      <c r="Z298" s="71">
        <v>9493</v>
      </c>
      <c r="AA298" s="71">
        <v>3325</v>
      </c>
      <c r="AB298" s="71">
        <v>15618</v>
      </c>
      <c r="AC298" s="71">
        <v>0</v>
      </c>
      <c r="AD298" s="71">
        <v>0</v>
      </c>
      <c r="AE298" s="72"/>
      <c r="AF298" s="71">
        <v>23243515.799011149</v>
      </c>
      <c r="AG298" s="71">
        <v>904224.30627543258</v>
      </c>
      <c r="AH298" s="71">
        <v>2123345.1671053311</v>
      </c>
      <c r="AI298" s="71">
        <v>27669163.910212003</v>
      </c>
      <c r="AJ298" s="71">
        <v>31550145.925328981</v>
      </c>
      <c r="AK298" s="71"/>
      <c r="AL298" s="71"/>
      <c r="AM298" s="71">
        <v>2038322.5195991064</v>
      </c>
      <c r="AN298" s="71"/>
      <c r="AO298" s="71"/>
      <c r="AP298" s="71">
        <v>87528717.627532005</v>
      </c>
      <c r="AQ298" s="72"/>
      <c r="AR298" s="71">
        <v>129</v>
      </c>
      <c r="AS298" s="71">
        <v>39</v>
      </c>
      <c r="AT298" s="71">
        <v>0</v>
      </c>
      <c r="AU298" s="71">
        <v>0</v>
      </c>
      <c r="AV298" s="71">
        <v>0</v>
      </c>
      <c r="AW298" s="71">
        <v>0</v>
      </c>
      <c r="AX298" s="71"/>
      <c r="AY298" s="72"/>
      <c r="AZ298" s="71">
        <v>620.57100000000003</v>
      </c>
      <c r="BA298" s="71">
        <v>5094.8999999999996</v>
      </c>
      <c r="BB298" s="71">
        <v>0</v>
      </c>
      <c r="BC298" s="71">
        <v>0</v>
      </c>
      <c r="BD298" s="71">
        <v>0</v>
      </c>
      <c r="BE298" s="71">
        <v>0</v>
      </c>
      <c r="BF298" s="71"/>
      <c r="BG298" s="72"/>
      <c r="BH298" s="71">
        <v>0</v>
      </c>
      <c r="BI298" s="71">
        <v>0</v>
      </c>
      <c r="BJ298" s="71">
        <v>2.456</v>
      </c>
      <c r="BK298" s="71">
        <v>0</v>
      </c>
      <c r="BL298" s="71">
        <v>8.4320000000000004</v>
      </c>
      <c r="BM298" s="71">
        <v>0</v>
      </c>
      <c r="BN298" s="72"/>
      <c r="BO298" s="71">
        <v>0</v>
      </c>
      <c r="BP298" s="71">
        <v>0</v>
      </c>
      <c r="BQ298" s="71">
        <v>1</v>
      </c>
      <c r="BR298" s="71">
        <v>0</v>
      </c>
      <c r="BS298" s="71">
        <v>2</v>
      </c>
      <c r="BT298" s="71">
        <v>0</v>
      </c>
      <c r="BU298"/>
      <c r="BV298" s="70">
        <v>10.888</v>
      </c>
      <c r="BW298" s="70">
        <v>0</v>
      </c>
      <c r="BX298" s="70">
        <v>0</v>
      </c>
      <c r="BY298" s="70">
        <v>0</v>
      </c>
      <c r="BZ298" s="70">
        <v>0</v>
      </c>
      <c r="CA298" s="70">
        <v>0</v>
      </c>
      <c r="CB298" s="70">
        <v>0</v>
      </c>
      <c r="CC298" s="70">
        <v>0</v>
      </c>
      <c r="CD298" s="70">
        <v>0</v>
      </c>
    </row>
    <row r="299" spans="1:82">
      <c r="A299" s="70" t="s">
        <v>1997</v>
      </c>
      <c r="B299" s="70">
        <v>459</v>
      </c>
      <c r="C299" s="70">
        <v>18</v>
      </c>
      <c r="D299" s="70">
        <v>27</v>
      </c>
      <c r="E299" s="70">
        <v>2021</v>
      </c>
      <c r="F299" s="70" t="s">
        <v>160</v>
      </c>
      <c r="G299" s="70" t="s">
        <v>1577</v>
      </c>
      <c r="H299" s="70" t="s">
        <v>1578</v>
      </c>
      <c r="I299" s="148"/>
      <c r="J299" s="71">
        <v>54.984508602361132</v>
      </c>
      <c r="K299" s="71">
        <v>1.3594789979905908</v>
      </c>
      <c r="L299" s="71">
        <v>13.213528426684997</v>
      </c>
      <c r="M299" s="71">
        <v>21.841665978703531</v>
      </c>
      <c r="N299" s="71">
        <v>33.896649775675534</v>
      </c>
      <c r="O299" s="71">
        <v>12.883246989840455</v>
      </c>
      <c r="P299" s="71">
        <v>15.454624532814549</v>
      </c>
      <c r="Q299" s="71">
        <v>0.9017888737534</v>
      </c>
      <c r="R299" s="71">
        <v>0</v>
      </c>
      <c r="S299" s="71">
        <v>0</v>
      </c>
      <c r="T299" s="72"/>
      <c r="U299" s="71">
        <v>2629728</v>
      </c>
      <c r="V299" s="71">
        <v>485</v>
      </c>
      <c r="W299" s="71">
        <v>298</v>
      </c>
      <c r="X299" s="71">
        <v>4819</v>
      </c>
      <c r="Y299" s="71">
        <v>7718</v>
      </c>
      <c r="Z299" s="71">
        <v>9479</v>
      </c>
      <c r="AA299" s="71">
        <v>3326</v>
      </c>
      <c r="AB299" s="71">
        <v>15445</v>
      </c>
      <c r="AC299" s="71">
        <v>0</v>
      </c>
      <c r="AD299" s="71">
        <v>0</v>
      </c>
      <c r="AE299" s="72"/>
      <c r="AF299" s="71">
        <v>20142584.551554091</v>
      </c>
      <c r="AG299" s="71">
        <v>919838.8407160592</v>
      </c>
      <c r="AH299" s="71">
        <v>1903702.5133140634</v>
      </c>
      <c r="AI299" s="71">
        <v>30361274.805860128</v>
      </c>
      <c r="AJ299" s="71">
        <v>30873573.375454031</v>
      </c>
      <c r="AK299" s="71">
        <v>0</v>
      </c>
      <c r="AL299" s="71">
        <v>0</v>
      </c>
      <c r="AM299" s="71">
        <v>2027370.7471915162</v>
      </c>
      <c r="AN299" s="71">
        <v>0</v>
      </c>
      <c r="AO299" s="71">
        <v>0</v>
      </c>
      <c r="AP299" s="71">
        <v>86228344.83408989</v>
      </c>
      <c r="AQ299" s="72"/>
      <c r="AR299" s="71">
        <v>138</v>
      </c>
      <c r="AS299" s="71">
        <v>39</v>
      </c>
      <c r="AT299" s="71">
        <v>0</v>
      </c>
      <c r="AU299" s="71">
        <v>0</v>
      </c>
      <c r="AV299" s="71">
        <v>0</v>
      </c>
      <c r="AW299" s="71">
        <v>1</v>
      </c>
      <c r="AX299" s="71"/>
      <c r="AY299" s="72"/>
      <c r="AZ299" s="71">
        <v>686.57100000000003</v>
      </c>
      <c r="BA299" s="71">
        <v>5094.8999999999996</v>
      </c>
      <c r="BB299" s="71">
        <v>0</v>
      </c>
      <c r="BC299" s="71">
        <v>0</v>
      </c>
      <c r="BD299" s="71">
        <v>0</v>
      </c>
      <c r="BE299" s="71">
        <v>1089</v>
      </c>
      <c r="BF299" s="71"/>
      <c r="BG299" s="72"/>
      <c r="BH299" s="71">
        <v>0</v>
      </c>
      <c r="BI299" s="71">
        <v>0</v>
      </c>
      <c r="BJ299" s="71">
        <v>2.7989999999999999</v>
      </c>
      <c r="BK299" s="71">
        <v>0</v>
      </c>
      <c r="BL299" s="71">
        <v>6.0949999999999998</v>
      </c>
      <c r="BM299" s="71">
        <v>0</v>
      </c>
      <c r="BN299" s="72"/>
      <c r="BO299" s="71">
        <v>0</v>
      </c>
      <c r="BP299" s="71">
        <v>0</v>
      </c>
      <c r="BQ299" s="71">
        <v>1</v>
      </c>
      <c r="BR299" s="71">
        <v>0</v>
      </c>
      <c r="BS299" s="71">
        <v>2</v>
      </c>
      <c r="BT299" s="71">
        <v>0</v>
      </c>
      <c r="BU299"/>
      <c r="BV299" s="70">
        <v>8.8940000000000001</v>
      </c>
      <c r="BW299" s="70">
        <v>0</v>
      </c>
      <c r="BX299" s="70">
        <v>0</v>
      </c>
      <c r="BY299" s="70">
        <v>0</v>
      </c>
      <c r="BZ299" s="70">
        <v>0</v>
      </c>
      <c r="CA299" s="70">
        <v>0</v>
      </c>
      <c r="CB299" s="70">
        <v>0</v>
      </c>
      <c r="CC299" s="70">
        <v>0</v>
      </c>
      <c r="CD299" s="70">
        <v>0</v>
      </c>
    </row>
    <row r="300" spans="1:82">
      <c r="A300" s="70" t="s">
        <v>1582</v>
      </c>
      <c r="B300" s="70">
        <v>459</v>
      </c>
      <c r="C300" s="70">
        <v>19</v>
      </c>
      <c r="D300" s="70">
        <v>27</v>
      </c>
      <c r="E300" s="70">
        <v>2022</v>
      </c>
      <c r="F300" s="70" t="s">
        <v>161</v>
      </c>
      <c r="G300" s="70" t="s">
        <v>1577</v>
      </c>
      <c r="H300" s="70" t="s">
        <v>1578</v>
      </c>
      <c r="I300" s="148"/>
      <c r="J300" s="71">
        <v>46.747055395074241</v>
      </c>
      <c r="K300" s="71">
        <v>1.3004151783330709</v>
      </c>
      <c r="L300" s="71">
        <v>11.847672838280246</v>
      </c>
      <c r="M300" s="71">
        <v>22.268723660399004</v>
      </c>
      <c r="N300" s="71">
        <v>33.447550893959296</v>
      </c>
      <c r="O300" s="71">
        <v>13.621284851998295</v>
      </c>
      <c r="P300" s="71">
        <v>15.359870493918642</v>
      </c>
      <c r="Q300" s="71">
        <v>0.90241581579109476</v>
      </c>
      <c r="R300" s="71">
        <v>0</v>
      </c>
      <c r="S300" s="71">
        <v>0</v>
      </c>
      <c r="T300" s="72"/>
      <c r="U300" s="71">
        <v>2749792</v>
      </c>
      <c r="V300" s="71">
        <v>485</v>
      </c>
      <c r="W300" s="71">
        <v>298</v>
      </c>
      <c r="X300" s="71">
        <v>4819</v>
      </c>
      <c r="Y300" s="71">
        <v>7733</v>
      </c>
      <c r="Z300" s="71">
        <v>9522</v>
      </c>
      <c r="AA300" s="71">
        <v>3356</v>
      </c>
      <c r="AB300" s="71">
        <v>15329</v>
      </c>
      <c r="AC300" s="71">
        <v>0</v>
      </c>
      <c r="AD300" s="71">
        <v>0</v>
      </c>
      <c r="AE300" s="72"/>
      <c r="AF300" s="71">
        <v>18777025.593926072</v>
      </c>
      <c r="AG300" s="71">
        <v>927919.23100361228</v>
      </c>
      <c r="AH300" s="71">
        <v>2113127.290859004</v>
      </c>
      <c r="AI300" s="71">
        <v>30152522.079138808</v>
      </c>
      <c r="AJ300" s="71">
        <v>31487729.599855904</v>
      </c>
      <c r="AK300" s="71">
        <v>0</v>
      </c>
      <c r="AL300" s="71">
        <v>0</v>
      </c>
      <c r="AM300" s="71">
        <v>1979392.2959666746</v>
      </c>
      <c r="AN300" s="71">
        <v>0</v>
      </c>
      <c r="AO300" s="71">
        <v>0</v>
      </c>
      <c r="AP300" s="71">
        <v>85437716.090750068</v>
      </c>
      <c r="AQ300" s="72"/>
      <c r="AR300" s="71">
        <v>157</v>
      </c>
      <c r="AS300" s="71">
        <v>41</v>
      </c>
      <c r="AT300" s="71">
        <v>0</v>
      </c>
      <c r="AU300" s="71">
        <v>0</v>
      </c>
      <c r="AV300" s="71">
        <v>0</v>
      </c>
      <c r="AW300" s="71">
        <v>1</v>
      </c>
      <c r="AX300" s="71"/>
      <c r="AY300" s="72"/>
      <c r="AZ300" s="71">
        <v>802.62299999999982</v>
      </c>
      <c r="BA300" s="71">
        <v>5160.8999999999996</v>
      </c>
      <c r="BB300" s="71">
        <v>0</v>
      </c>
      <c r="BC300" s="71">
        <v>0</v>
      </c>
      <c r="BD300" s="71">
        <v>0</v>
      </c>
      <c r="BE300" s="71">
        <v>1089</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1998</v>
      </c>
      <c r="B301" s="70">
        <v>459</v>
      </c>
      <c r="C301" s="70">
        <v>20</v>
      </c>
      <c r="D301" s="70">
        <v>27</v>
      </c>
      <c r="E301" s="70">
        <v>2023</v>
      </c>
      <c r="F301" s="70" t="s">
        <v>1539</v>
      </c>
      <c r="G301" s="70" t="s">
        <v>1577</v>
      </c>
      <c r="H301" s="70" t="s">
        <v>1578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183</v>
      </c>
      <c r="AS301" s="71">
        <v>41</v>
      </c>
      <c r="AT301" s="71">
        <v>0</v>
      </c>
      <c r="AU301" s="71">
        <v>0</v>
      </c>
      <c r="AV301" s="71">
        <v>0</v>
      </c>
      <c r="AW301" s="71">
        <v>1</v>
      </c>
      <c r="AX301" s="71"/>
      <c r="AY301" s="72"/>
      <c r="AZ301" s="71">
        <v>950.12299999999971</v>
      </c>
      <c r="BA301" s="71">
        <v>5160.8999999999996</v>
      </c>
      <c r="BB301" s="71">
        <v>0</v>
      </c>
      <c r="BC301" s="71">
        <v>0</v>
      </c>
      <c r="BD301" s="71">
        <v>0</v>
      </c>
      <c r="BE301" s="71">
        <v>1089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1576</v>
      </c>
      <c r="B302" s="70">
        <v>459</v>
      </c>
      <c r="C302" s="70">
        <v>21</v>
      </c>
      <c r="D302" s="70">
        <v>27</v>
      </c>
      <c r="E302" s="70">
        <v>2024</v>
      </c>
      <c r="F302" s="70" t="s">
        <v>1554</v>
      </c>
      <c r="G302" s="70" t="s">
        <v>1577</v>
      </c>
      <c r="H302" s="70" t="s">
        <v>1578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1999</v>
      </c>
      <c r="B303" s="70">
        <v>205</v>
      </c>
      <c r="C303" s="70">
        <v>1</v>
      </c>
      <c r="D303" s="70">
        <v>13</v>
      </c>
      <c r="E303" s="70">
        <v>1990</v>
      </c>
      <c r="F303" s="70" t="s">
        <v>787</v>
      </c>
      <c r="G303" s="70" t="s">
        <v>2000</v>
      </c>
      <c r="H303" s="70" t="s">
        <v>2001</v>
      </c>
      <c r="I303" s="148"/>
      <c r="J303" s="71">
        <v>20.060902280429669</v>
      </c>
      <c r="K303" s="71">
        <v>4.0264022624919624</v>
      </c>
      <c r="L303" s="71">
        <v>3.8341499585362482</v>
      </c>
      <c r="M303" s="71">
        <v>12.04203656850934</v>
      </c>
      <c r="N303" s="71">
        <v>19.595827180257341</v>
      </c>
      <c r="O303" s="71">
        <v>15.44084473315478</v>
      </c>
      <c r="P303" s="71">
        <v>25.332450480180341</v>
      </c>
      <c r="Q303" s="71">
        <v>1.54120860528028</v>
      </c>
      <c r="R303" s="71">
        <v>5.2731438157283677</v>
      </c>
      <c r="S303" s="71">
        <v>1.4255336246295489</v>
      </c>
      <c r="T303" s="72"/>
      <c r="U303" s="71">
        <v>1617832</v>
      </c>
      <c r="V303" s="71">
        <v>1184</v>
      </c>
      <c r="W303" s="71">
        <v>50</v>
      </c>
      <c r="X303" s="71">
        <v>4724</v>
      </c>
      <c r="Y303" s="71">
        <v>7080</v>
      </c>
      <c r="Z303" s="71">
        <v>6351</v>
      </c>
      <c r="AA303" s="71">
        <v>6151</v>
      </c>
      <c r="AB303" s="71">
        <v>25024</v>
      </c>
      <c r="AC303" s="71">
        <v>913318</v>
      </c>
      <c r="AD303" s="71">
        <v>1.4255336246295489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2002</v>
      </c>
      <c r="B304" s="70">
        <v>206</v>
      </c>
      <c r="C304" s="70">
        <v>2</v>
      </c>
      <c r="D304" s="70">
        <v>13</v>
      </c>
      <c r="E304" s="70">
        <v>2005</v>
      </c>
      <c r="F304" s="70" t="s">
        <v>789</v>
      </c>
      <c r="G304" s="70" t="s">
        <v>2000</v>
      </c>
      <c r="H304" s="70" t="s">
        <v>2001</v>
      </c>
      <c r="I304" s="148"/>
      <c r="J304" s="71">
        <v>20.077301136698289</v>
      </c>
      <c r="K304" s="71">
        <v>2.6967645333403261</v>
      </c>
      <c r="L304" s="71">
        <v>4.3981803301910496</v>
      </c>
      <c r="M304" s="71">
        <v>15.936367757400401</v>
      </c>
      <c r="N304" s="71">
        <v>23.100907393313101</v>
      </c>
      <c r="O304" s="71">
        <v>20.873337300352048</v>
      </c>
      <c r="P304" s="71">
        <v>25.540581957305811</v>
      </c>
      <c r="Q304" s="71">
        <v>1.26147335432949</v>
      </c>
      <c r="R304" s="71">
        <v>2.0824377648737409</v>
      </c>
      <c r="S304" s="71">
        <v>0.93159142959703622</v>
      </c>
      <c r="T304" s="72"/>
      <c r="U304" s="71">
        <v>1850632</v>
      </c>
      <c r="V304" s="71">
        <v>1085</v>
      </c>
      <c r="W304" s="71">
        <v>58</v>
      </c>
      <c r="X304" s="71">
        <v>3531</v>
      </c>
      <c r="Y304" s="71">
        <v>7617</v>
      </c>
      <c r="Z304" s="71">
        <v>9935</v>
      </c>
      <c r="AA304" s="71">
        <v>5079</v>
      </c>
      <c r="AB304" s="71">
        <v>21412</v>
      </c>
      <c r="AC304" s="71">
        <v>368236</v>
      </c>
      <c r="AD304" s="71">
        <v>0.93159142959703622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2003</v>
      </c>
      <c r="B305" s="70">
        <v>207</v>
      </c>
      <c r="C305" s="70">
        <v>3</v>
      </c>
      <c r="D305" s="70">
        <v>13</v>
      </c>
      <c r="E305" s="70">
        <v>2006</v>
      </c>
      <c r="F305" s="70" t="s">
        <v>790</v>
      </c>
      <c r="G305" s="70" t="s">
        <v>2000</v>
      </c>
      <c r="H305" s="70" t="s">
        <v>2001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2004</v>
      </c>
      <c r="B306" s="70">
        <v>208</v>
      </c>
      <c r="C306" s="70">
        <v>4</v>
      </c>
      <c r="D306" s="70">
        <v>13</v>
      </c>
      <c r="E306" s="70">
        <v>2007</v>
      </c>
      <c r="F306" s="70" t="s">
        <v>791</v>
      </c>
      <c r="G306" s="70" t="s">
        <v>2000</v>
      </c>
      <c r="H306" s="70" t="s">
        <v>2001</v>
      </c>
      <c r="I306" s="148"/>
      <c r="J306" s="71">
        <v>20.825365182909291</v>
      </c>
      <c r="K306" s="71">
        <v>2.1038224352963479</v>
      </c>
      <c r="L306" s="71">
        <v>3.25997687761447</v>
      </c>
      <c r="M306" s="71">
        <v>18.04705603067908</v>
      </c>
      <c r="N306" s="71">
        <v>23.371727160595931</v>
      </c>
      <c r="O306" s="71">
        <v>20.40860542559825</v>
      </c>
      <c r="P306" s="71">
        <v>24.935046386923549</v>
      </c>
      <c r="Q306" s="71">
        <v>1.2957015220097099</v>
      </c>
      <c r="R306" s="71">
        <v>0.85799583251682632</v>
      </c>
      <c r="S306" s="71">
        <v>0.82058870689854102</v>
      </c>
      <c r="T306" s="72"/>
      <c r="U306" s="71">
        <v>2183689</v>
      </c>
      <c r="V306" s="71">
        <v>863</v>
      </c>
      <c r="W306" s="71">
        <v>42</v>
      </c>
      <c r="X306" s="71">
        <v>4607</v>
      </c>
      <c r="Y306" s="71">
        <v>7674</v>
      </c>
      <c r="Z306" s="71">
        <v>10098</v>
      </c>
      <c r="AA306" s="71">
        <v>4883</v>
      </c>
      <c r="AB306" s="71">
        <v>20830</v>
      </c>
      <c r="AC306" s="71">
        <v>156072</v>
      </c>
      <c r="AD306" s="71">
        <v>0.82058870689854102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2005</v>
      </c>
      <c r="B307" s="70">
        <v>209</v>
      </c>
      <c r="C307" s="70">
        <v>5</v>
      </c>
      <c r="D307" s="70">
        <v>13</v>
      </c>
      <c r="E307" s="70">
        <v>2008</v>
      </c>
      <c r="F307" s="70" t="s">
        <v>792</v>
      </c>
      <c r="G307" s="70" t="s">
        <v>2000</v>
      </c>
      <c r="H307" s="70" t="s">
        <v>2001</v>
      </c>
      <c r="I307" s="148"/>
      <c r="J307" s="71">
        <v>20.444862707568209</v>
      </c>
      <c r="K307" s="71">
        <v>1.5581711861756189</v>
      </c>
      <c r="L307" s="71">
        <v>2.9213247556652351</v>
      </c>
      <c r="M307" s="71">
        <v>18.797742252605499</v>
      </c>
      <c r="N307" s="71">
        <v>20.66996921646307</v>
      </c>
      <c r="O307" s="71">
        <v>19.677537267812092</v>
      </c>
      <c r="P307" s="71">
        <v>24.304748758710002</v>
      </c>
      <c r="Q307" s="71">
        <v>1.2552129885725001</v>
      </c>
      <c r="R307" s="71">
        <v>0.70266102674621089</v>
      </c>
      <c r="S307" s="71">
        <v>0</v>
      </c>
      <c r="T307" s="72"/>
      <c r="U307" s="71">
        <v>2210673</v>
      </c>
      <c r="V307" s="71">
        <v>863</v>
      </c>
      <c r="W307" s="71">
        <v>42</v>
      </c>
      <c r="X307" s="71">
        <v>4607</v>
      </c>
      <c r="Y307" s="71">
        <v>7613</v>
      </c>
      <c r="Z307" s="71">
        <v>10078</v>
      </c>
      <c r="AA307" s="71">
        <v>4765</v>
      </c>
      <c r="AB307" s="71">
        <v>20511</v>
      </c>
      <c r="AC307" s="71">
        <v>132723</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2006</v>
      </c>
      <c r="B308" s="70">
        <v>210</v>
      </c>
      <c r="C308" s="70">
        <v>6</v>
      </c>
      <c r="D308" s="70">
        <v>13</v>
      </c>
      <c r="E308" s="70">
        <v>2009</v>
      </c>
      <c r="F308" s="70" t="s">
        <v>176</v>
      </c>
      <c r="G308" s="70" t="s">
        <v>2000</v>
      </c>
      <c r="H308" s="70" t="s">
        <v>2001</v>
      </c>
      <c r="I308" s="148"/>
      <c r="J308" s="71">
        <v>15.54031150641617</v>
      </c>
      <c r="K308" s="71">
        <v>1.2673068701864001</v>
      </c>
      <c r="L308" s="71">
        <v>3.095780304628398</v>
      </c>
      <c r="M308" s="71">
        <v>17.488955555925831</v>
      </c>
      <c r="N308" s="71">
        <v>19.907544912233739</v>
      </c>
      <c r="O308" s="71">
        <v>19.989142993895371</v>
      </c>
      <c r="P308" s="71">
        <v>23.36665269901631</v>
      </c>
      <c r="Q308" s="71">
        <v>1.17953045162897</v>
      </c>
      <c r="R308" s="71">
        <v>0.90041079453043538</v>
      </c>
      <c r="S308" s="71">
        <v>0.9041465583206576</v>
      </c>
      <c r="T308" s="72"/>
      <c r="U308" s="71">
        <v>1518593</v>
      </c>
      <c r="V308" s="71">
        <v>669</v>
      </c>
      <c r="W308" s="71">
        <v>64</v>
      </c>
      <c r="X308" s="71">
        <v>4573</v>
      </c>
      <c r="Y308" s="71">
        <v>7616</v>
      </c>
      <c r="Z308" s="71">
        <v>10105</v>
      </c>
      <c r="AA308" s="71">
        <v>4703</v>
      </c>
      <c r="AB308" s="71">
        <v>20233</v>
      </c>
      <c r="AC308" s="71">
        <v>165922</v>
      </c>
      <c r="AD308" s="71">
        <v>0.9041465583206576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34.249000000000002</v>
      </c>
      <c r="BK308" s="71">
        <v>0</v>
      </c>
      <c r="BL308" s="71">
        <v>0</v>
      </c>
      <c r="BM308" s="71">
        <v>0</v>
      </c>
      <c r="BN308" s="72"/>
      <c r="BO308" s="71">
        <v>0</v>
      </c>
      <c r="BP308" s="71">
        <v>0</v>
      </c>
      <c r="BQ308" s="71">
        <v>2</v>
      </c>
      <c r="BR308" s="71">
        <v>0</v>
      </c>
      <c r="BS308" s="71">
        <v>0</v>
      </c>
      <c r="BT308" s="71">
        <v>0</v>
      </c>
      <c r="BU308"/>
      <c r="BV308" s="70">
        <v>34.249000000000002</v>
      </c>
      <c r="BW308" s="70">
        <v>0</v>
      </c>
      <c r="BX308" s="70">
        <v>0</v>
      </c>
      <c r="BY308" s="70">
        <v>0</v>
      </c>
      <c r="BZ308" s="70">
        <v>0</v>
      </c>
      <c r="CA308" s="70">
        <v>0</v>
      </c>
      <c r="CB308" s="70">
        <v>0</v>
      </c>
      <c r="CC308" s="70">
        <v>0</v>
      </c>
      <c r="CD308" s="70">
        <v>0</v>
      </c>
    </row>
    <row r="309" spans="1:82">
      <c r="A309" s="70" t="s">
        <v>2007</v>
      </c>
      <c r="B309" s="70">
        <v>211</v>
      </c>
      <c r="C309" s="70">
        <v>7</v>
      </c>
      <c r="D309" s="70">
        <v>13</v>
      </c>
      <c r="E309" s="70">
        <v>2010</v>
      </c>
      <c r="F309" s="70" t="s">
        <v>177</v>
      </c>
      <c r="G309" s="70" t="s">
        <v>2000</v>
      </c>
      <c r="H309" s="70" t="s">
        <v>2001</v>
      </c>
      <c r="I309" s="148"/>
      <c r="J309" s="71">
        <v>18.623249256233692</v>
      </c>
      <c r="K309" s="71">
        <v>1.3654011602431051</v>
      </c>
      <c r="L309" s="71">
        <v>2.981132260024193</v>
      </c>
      <c r="M309" s="71">
        <v>18.474148283624832</v>
      </c>
      <c r="N309" s="71">
        <v>24.083135742321701</v>
      </c>
      <c r="O309" s="71">
        <v>20.23141610322768</v>
      </c>
      <c r="P309" s="71">
        <v>23.27213360227751</v>
      </c>
      <c r="Q309" s="71">
        <v>1.2154408667643499</v>
      </c>
      <c r="R309" s="71">
        <v>0.5860381403069429</v>
      </c>
      <c r="S309" s="71">
        <v>1.158816558047095</v>
      </c>
      <c r="T309" s="72"/>
      <c r="U309" s="71">
        <v>1807839</v>
      </c>
      <c r="V309" s="71">
        <v>669</v>
      </c>
      <c r="W309" s="71">
        <v>64</v>
      </c>
      <c r="X309" s="71">
        <v>4573</v>
      </c>
      <c r="Y309" s="71">
        <v>7610</v>
      </c>
      <c r="Z309" s="71">
        <v>10275</v>
      </c>
      <c r="AA309" s="71">
        <v>4567</v>
      </c>
      <c r="AB309" s="71">
        <v>19978</v>
      </c>
      <c r="AC309" s="71">
        <v>102339</v>
      </c>
      <c r="AD309" s="71">
        <v>1.158816558047095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57.753999999999998</v>
      </c>
      <c r="BK309" s="71">
        <v>0</v>
      </c>
      <c r="BL309" s="71">
        <v>0</v>
      </c>
      <c r="BM309" s="71">
        <v>0</v>
      </c>
      <c r="BN309" s="72"/>
      <c r="BO309" s="71">
        <v>0</v>
      </c>
      <c r="BP309" s="71">
        <v>0</v>
      </c>
      <c r="BQ309" s="71">
        <v>3</v>
      </c>
      <c r="BR309" s="71">
        <v>0</v>
      </c>
      <c r="BS309" s="71">
        <v>0</v>
      </c>
      <c r="BT309" s="71">
        <v>0</v>
      </c>
      <c r="BU309"/>
      <c r="BV309" s="70">
        <v>57.753999999999998</v>
      </c>
      <c r="BW309" s="70">
        <v>0</v>
      </c>
      <c r="BX309" s="70">
        <v>0</v>
      </c>
      <c r="BY309" s="70">
        <v>0</v>
      </c>
      <c r="BZ309" s="70">
        <v>0</v>
      </c>
      <c r="CA309" s="70">
        <v>0</v>
      </c>
      <c r="CB309" s="70">
        <v>0</v>
      </c>
      <c r="CC309" s="70">
        <v>0</v>
      </c>
      <c r="CD309" s="70">
        <v>0</v>
      </c>
    </row>
    <row r="310" spans="1:82">
      <c r="A310" s="70" t="s">
        <v>2008</v>
      </c>
      <c r="B310" s="70">
        <v>212</v>
      </c>
      <c r="C310" s="70">
        <v>8</v>
      </c>
      <c r="D310" s="70">
        <v>13</v>
      </c>
      <c r="E310" s="70">
        <v>2011</v>
      </c>
      <c r="F310" s="70" t="s">
        <v>178</v>
      </c>
      <c r="G310" s="70" t="s">
        <v>2000</v>
      </c>
      <c r="H310" s="70" t="s">
        <v>2001</v>
      </c>
      <c r="I310" s="148"/>
      <c r="J310" s="71">
        <v>22.846152300513069</v>
      </c>
      <c r="K310" s="71">
        <v>1.8039678331624389</v>
      </c>
      <c r="L310" s="71">
        <v>2.6402218249227598</v>
      </c>
      <c r="M310" s="71">
        <v>21.21566617435505</v>
      </c>
      <c r="N310" s="71">
        <v>29.498475392448231</v>
      </c>
      <c r="O310" s="71">
        <v>19.99587418829098</v>
      </c>
      <c r="P310" s="71">
        <v>22.287853652822122</v>
      </c>
      <c r="Q310" s="71">
        <v>1.3793999336924501</v>
      </c>
      <c r="R310" s="71">
        <v>0.51161022664523848</v>
      </c>
      <c r="S310" s="71">
        <v>1.327569877616096</v>
      </c>
      <c r="T310" s="72"/>
      <c r="U310" s="71">
        <v>1913063</v>
      </c>
      <c r="V310" s="71">
        <v>669</v>
      </c>
      <c r="W310" s="71">
        <v>64</v>
      </c>
      <c r="X310" s="71">
        <v>4573</v>
      </c>
      <c r="Y310" s="71">
        <v>7584</v>
      </c>
      <c r="Z310" s="71">
        <v>10376</v>
      </c>
      <c r="AA310" s="71">
        <v>4504</v>
      </c>
      <c r="AB310" s="71">
        <v>19656</v>
      </c>
      <c r="AC310" s="71">
        <v>89194</v>
      </c>
      <c r="AD310" s="71">
        <v>1.327569877616096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62.47</v>
      </c>
      <c r="BK310" s="71">
        <v>0</v>
      </c>
      <c r="BL310" s="71">
        <v>0</v>
      </c>
      <c r="BM310" s="71">
        <v>0</v>
      </c>
      <c r="BN310" s="72"/>
      <c r="BO310" s="71">
        <v>0</v>
      </c>
      <c r="BP310" s="71">
        <v>0</v>
      </c>
      <c r="BQ310" s="71">
        <v>2</v>
      </c>
      <c r="BR310" s="71">
        <v>0</v>
      </c>
      <c r="BS310" s="71">
        <v>0</v>
      </c>
      <c r="BT310" s="71">
        <v>0</v>
      </c>
      <c r="BU310"/>
      <c r="BV310" s="70">
        <v>62.47</v>
      </c>
      <c r="BW310" s="70">
        <v>0</v>
      </c>
      <c r="BX310" s="70">
        <v>0</v>
      </c>
      <c r="BY310" s="70">
        <v>0</v>
      </c>
      <c r="BZ310" s="70">
        <v>0</v>
      </c>
      <c r="CA310" s="70">
        <v>0</v>
      </c>
      <c r="CB310" s="70">
        <v>0</v>
      </c>
      <c r="CC310" s="70">
        <v>0</v>
      </c>
      <c r="CD310" s="70">
        <v>0</v>
      </c>
    </row>
    <row r="311" spans="1:82">
      <c r="A311" s="70" t="s">
        <v>2009</v>
      </c>
      <c r="B311" s="70">
        <v>213</v>
      </c>
      <c r="C311" s="70">
        <v>9</v>
      </c>
      <c r="D311" s="70">
        <v>13</v>
      </c>
      <c r="E311" s="70">
        <v>2012</v>
      </c>
      <c r="F311" s="70" t="s">
        <v>179</v>
      </c>
      <c r="G311" s="1064" t="s">
        <v>2000</v>
      </c>
      <c r="H311" s="70" t="s">
        <v>2001</v>
      </c>
      <c r="I311" s="148"/>
      <c r="J311" s="71">
        <v>21.686455316265459</v>
      </c>
      <c r="K311" s="71">
        <v>1.7440872334690349</v>
      </c>
      <c r="L311" s="71">
        <v>2.6144262555568298</v>
      </c>
      <c r="M311" s="71">
        <v>23.917949041494239</v>
      </c>
      <c r="N311" s="71">
        <v>31.37543561728479</v>
      </c>
      <c r="O311" s="71">
        <v>19.893970505492412</v>
      </c>
      <c r="P311" s="71">
        <v>22.011554919098927</v>
      </c>
      <c r="Q311" s="71">
        <v>1.47520648297202</v>
      </c>
      <c r="R311" s="71">
        <v>0.34254244165276487</v>
      </c>
      <c r="S311" s="71">
        <v>1.434028542760692</v>
      </c>
      <c r="T311" s="72"/>
      <c r="U311" s="71">
        <v>1625882</v>
      </c>
      <c r="V311" s="71">
        <v>669</v>
      </c>
      <c r="W311" s="71">
        <v>64</v>
      </c>
      <c r="X311" s="71">
        <v>4573</v>
      </c>
      <c r="Y311" s="71">
        <v>7536</v>
      </c>
      <c r="Z311" s="71">
        <v>10405</v>
      </c>
      <c r="AA311" s="71">
        <v>4423</v>
      </c>
      <c r="AB311" s="71">
        <v>19348</v>
      </c>
      <c r="AC311" s="71">
        <v>58172</v>
      </c>
      <c r="AD311" s="71">
        <v>1.434028542760692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63.448999999999998</v>
      </c>
      <c r="BK311" s="71">
        <v>0</v>
      </c>
      <c r="BL311" s="71">
        <v>0</v>
      </c>
      <c r="BM311" s="71">
        <v>0</v>
      </c>
      <c r="BN311" s="72"/>
      <c r="BO311" s="71">
        <v>0</v>
      </c>
      <c r="BP311" s="71">
        <v>0</v>
      </c>
      <c r="BQ311" s="71">
        <v>2</v>
      </c>
      <c r="BR311" s="71">
        <v>0</v>
      </c>
      <c r="BS311" s="71">
        <v>0</v>
      </c>
      <c r="BT311" s="71">
        <v>0</v>
      </c>
      <c r="BU311"/>
      <c r="BV311" s="70">
        <v>63.448999999999998</v>
      </c>
      <c r="BW311" s="70">
        <v>0</v>
      </c>
      <c r="BX311" s="70">
        <v>0</v>
      </c>
      <c r="BY311" s="70">
        <v>0</v>
      </c>
      <c r="BZ311" s="70">
        <v>0</v>
      </c>
      <c r="CA311" s="70">
        <v>0</v>
      </c>
      <c r="CB311" s="70">
        <v>0</v>
      </c>
      <c r="CC311" s="70">
        <v>0</v>
      </c>
      <c r="CD311" s="70">
        <v>0</v>
      </c>
    </row>
    <row r="312" spans="1:82">
      <c r="A312" s="70" t="s">
        <v>2010</v>
      </c>
      <c r="B312" s="70">
        <v>214</v>
      </c>
      <c r="C312" s="70">
        <v>10</v>
      </c>
      <c r="D312" s="70">
        <v>13</v>
      </c>
      <c r="E312" s="70">
        <v>2013</v>
      </c>
      <c r="F312" s="70" t="s">
        <v>180</v>
      </c>
      <c r="G312" s="1064" t="s">
        <v>2000</v>
      </c>
      <c r="H312" s="70" t="s">
        <v>2001</v>
      </c>
      <c r="I312" s="148"/>
      <c r="J312" s="71">
        <v>18.07669298060226</v>
      </c>
      <c r="K312" s="71">
        <v>1.5041475995225819</v>
      </c>
      <c r="L312" s="71">
        <v>2.4615710717945212</v>
      </c>
      <c r="M312" s="71">
        <v>23.460721157086699</v>
      </c>
      <c r="N312" s="71">
        <v>34.32810930587943</v>
      </c>
      <c r="O312" s="71">
        <v>19.160839921219118</v>
      </c>
      <c r="P312" s="71">
        <v>21.839731057747407</v>
      </c>
      <c r="Q312" s="71">
        <v>1.4807273770813401</v>
      </c>
      <c r="R312" s="71">
        <v>0.38916749540242362</v>
      </c>
      <c r="S312" s="71">
        <v>1.3040866217235949</v>
      </c>
      <c r="T312" s="72"/>
      <c r="U312" s="71">
        <v>1274877</v>
      </c>
      <c r="V312" s="71">
        <v>669</v>
      </c>
      <c r="W312" s="71">
        <v>64</v>
      </c>
      <c r="X312" s="71">
        <v>4573</v>
      </c>
      <c r="Y312" s="71">
        <v>7526</v>
      </c>
      <c r="Z312" s="71">
        <v>10469</v>
      </c>
      <c r="AA312" s="71">
        <v>4372</v>
      </c>
      <c r="AB312" s="71">
        <v>19142</v>
      </c>
      <c r="AC312" s="71">
        <v>64513</v>
      </c>
      <c r="AD312" s="71">
        <v>1.3040866217235949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55.664000000000001</v>
      </c>
      <c r="BK312" s="71">
        <v>0</v>
      </c>
      <c r="BL312" s="71">
        <v>0</v>
      </c>
      <c r="BM312" s="71">
        <v>0</v>
      </c>
      <c r="BN312" s="72"/>
      <c r="BO312" s="71">
        <v>0</v>
      </c>
      <c r="BP312" s="71">
        <v>0</v>
      </c>
      <c r="BQ312" s="71">
        <v>2</v>
      </c>
      <c r="BR312" s="71">
        <v>0</v>
      </c>
      <c r="BS312" s="71">
        <v>0</v>
      </c>
      <c r="BT312" s="71">
        <v>0</v>
      </c>
      <c r="BU312"/>
      <c r="BV312" s="70">
        <v>55.664000000000001</v>
      </c>
      <c r="BW312" s="70">
        <v>0</v>
      </c>
      <c r="BX312" s="70">
        <v>0</v>
      </c>
      <c r="BY312" s="70">
        <v>0</v>
      </c>
      <c r="BZ312" s="70">
        <v>0</v>
      </c>
      <c r="CA312" s="70">
        <v>0</v>
      </c>
      <c r="CB312" s="70">
        <v>0</v>
      </c>
      <c r="CC312" s="70">
        <v>0</v>
      </c>
      <c r="CD312" s="70">
        <v>0</v>
      </c>
    </row>
    <row r="313" spans="1:82">
      <c r="A313" s="70" t="s">
        <v>2011</v>
      </c>
      <c r="B313" s="70">
        <v>215</v>
      </c>
      <c r="C313" s="70">
        <v>11</v>
      </c>
      <c r="D313" s="70">
        <v>13</v>
      </c>
      <c r="E313" s="70">
        <v>2014</v>
      </c>
      <c r="F313" s="70" t="s">
        <v>181</v>
      </c>
      <c r="G313" s="70" t="s">
        <v>2000</v>
      </c>
      <c r="H313" s="70" t="s">
        <v>2001</v>
      </c>
      <c r="I313" s="148"/>
      <c r="J313" s="71">
        <v>17.9576859378394</v>
      </c>
      <c r="K313" s="71">
        <v>1.577404957994037</v>
      </c>
      <c r="L313" s="71">
        <v>4.6471720782419332</v>
      </c>
      <c r="M313" s="71">
        <v>24.074703527191311</v>
      </c>
      <c r="N313" s="71">
        <v>26.87523342846756</v>
      </c>
      <c r="O313" s="71">
        <v>18.15956684640372</v>
      </c>
      <c r="P313" s="71">
        <v>21.511373687066865</v>
      </c>
      <c r="Q313" s="71">
        <v>1.3931350610389599</v>
      </c>
      <c r="R313" s="71">
        <v>0.4020793208511213</v>
      </c>
      <c r="S313" s="71">
        <v>1.6732886392228401</v>
      </c>
      <c r="T313" s="72"/>
      <c r="U313" s="71">
        <v>1383304</v>
      </c>
      <c r="V313" s="71">
        <v>633</v>
      </c>
      <c r="W313" s="71">
        <v>106</v>
      </c>
      <c r="X313" s="71">
        <v>4663</v>
      </c>
      <c r="Y313" s="71">
        <v>7486</v>
      </c>
      <c r="Z313" s="71">
        <v>10450</v>
      </c>
      <c r="AA313" s="71">
        <v>4284</v>
      </c>
      <c r="AB313" s="71">
        <v>18771</v>
      </c>
      <c r="AC313" s="71">
        <v>66863</v>
      </c>
      <c r="AD313" s="71">
        <v>1.6732886392228401</v>
      </c>
      <c r="AE313" s="72"/>
      <c r="AF313" s="71"/>
      <c r="AG313" s="71"/>
      <c r="AH313" s="71"/>
      <c r="AI313" s="71"/>
      <c r="AJ313" s="71"/>
      <c r="AK313" s="71"/>
      <c r="AL313" s="71"/>
      <c r="AM313" s="71"/>
      <c r="AN313" s="71"/>
      <c r="AO313" s="71"/>
      <c r="AP313" s="71"/>
      <c r="AQ313" s="72"/>
      <c r="AR313" s="71">
        <v>397</v>
      </c>
      <c r="AS313" s="71">
        <v>52</v>
      </c>
      <c r="AT313" s="71">
        <v>0</v>
      </c>
      <c r="AU313" s="71">
        <v>0</v>
      </c>
      <c r="AV313" s="71">
        <v>0</v>
      </c>
      <c r="AW313" s="71">
        <v>0</v>
      </c>
      <c r="AX313" s="71"/>
      <c r="AY313" s="72"/>
      <c r="AZ313" s="71">
        <v>1825.86</v>
      </c>
      <c r="BA313" s="71">
        <v>24435.8</v>
      </c>
      <c r="BB313" s="71">
        <v>0</v>
      </c>
      <c r="BC313" s="71">
        <v>0</v>
      </c>
      <c r="BD313" s="71">
        <v>0</v>
      </c>
      <c r="BE313" s="71">
        <v>0</v>
      </c>
      <c r="BF313" s="71"/>
      <c r="BG313" s="72"/>
      <c r="BH313" s="71">
        <v>0</v>
      </c>
      <c r="BI313" s="71">
        <v>0</v>
      </c>
      <c r="BJ313" s="71">
        <v>71.709999999999994</v>
      </c>
      <c r="BK313" s="71">
        <v>0</v>
      </c>
      <c r="BL313" s="71">
        <v>0</v>
      </c>
      <c r="BM313" s="71">
        <v>0</v>
      </c>
      <c r="BN313" s="72"/>
      <c r="BO313" s="71">
        <v>0</v>
      </c>
      <c r="BP313" s="71">
        <v>0</v>
      </c>
      <c r="BQ313" s="71">
        <v>2</v>
      </c>
      <c r="BR313" s="71">
        <v>0</v>
      </c>
      <c r="BS313" s="71">
        <v>0</v>
      </c>
      <c r="BT313" s="71">
        <v>0</v>
      </c>
      <c r="BU313"/>
      <c r="BV313" s="70">
        <v>71.709999999999994</v>
      </c>
      <c r="BW313" s="70">
        <v>0</v>
      </c>
      <c r="BX313" s="70">
        <v>0</v>
      </c>
      <c r="BY313" s="70">
        <v>0</v>
      </c>
      <c r="BZ313" s="70">
        <v>0</v>
      </c>
      <c r="CA313" s="70">
        <v>0</v>
      </c>
      <c r="CB313" s="70">
        <v>0</v>
      </c>
      <c r="CC313" s="70">
        <v>0</v>
      </c>
      <c r="CD313" s="70">
        <v>0</v>
      </c>
    </row>
    <row r="314" spans="1:82">
      <c r="A314" s="70" t="s">
        <v>2012</v>
      </c>
      <c r="B314" s="70">
        <v>216</v>
      </c>
      <c r="C314" s="70">
        <v>12</v>
      </c>
      <c r="D314" s="70">
        <v>13</v>
      </c>
      <c r="E314" s="70">
        <v>2015</v>
      </c>
      <c r="F314" s="70" t="s">
        <v>182</v>
      </c>
      <c r="G314" s="70" t="s">
        <v>2000</v>
      </c>
      <c r="H314" s="70" t="s">
        <v>2001</v>
      </c>
      <c r="I314" s="148"/>
      <c r="J314" s="71">
        <v>14.90977230087079</v>
      </c>
      <c r="K314" s="71">
        <v>1.4868076947246101</v>
      </c>
      <c r="L314" s="71">
        <v>4.5862221005345454</v>
      </c>
      <c r="M314" s="71">
        <v>21.516312086466371</v>
      </c>
      <c r="N314" s="71">
        <v>24.038636902779128</v>
      </c>
      <c r="O314" s="71">
        <v>17.91589768265068</v>
      </c>
      <c r="P314" s="71">
        <v>21.277104119222667</v>
      </c>
      <c r="Q314" s="71">
        <v>1.34083075455606</v>
      </c>
      <c r="R314" s="71">
        <v>0.20960175514102813</v>
      </c>
      <c r="S314" s="71">
        <v>1.7372037025524261</v>
      </c>
      <c r="T314" s="72"/>
      <c r="U314" s="71">
        <v>1436369</v>
      </c>
      <c r="V314" s="71">
        <v>633</v>
      </c>
      <c r="W314" s="71">
        <v>106</v>
      </c>
      <c r="X314" s="71">
        <v>4663</v>
      </c>
      <c r="Y314" s="71">
        <v>7438</v>
      </c>
      <c r="Z314" s="71">
        <v>10409</v>
      </c>
      <c r="AA314" s="71">
        <v>4234</v>
      </c>
      <c r="AB314" s="71">
        <v>18455</v>
      </c>
      <c r="AC314" s="71">
        <v>35828</v>
      </c>
      <c r="AD314" s="71">
        <v>1.7372037025524261</v>
      </c>
      <c r="AE314" s="72"/>
      <c r="AF314" s="71">
        <v>15002602.54190121</v>
      </c>
      <c r="AG314" s="71">
        <v>1123789.801748639</v>
      </c>
      <c r="AH314" s="71">
        <v>955137.24970250204</v>
      </c>
      <c r="AI314" s="71">
        <v>28569569.563898169</v>
      </c>
      <c r="AJ314" s="71">
        <v>39980549.812344477</v>
      </c>
      <c r="AK314" s="71">
        <v>0</v>
      </c>
      <c r="AL314" s="71">
        <v>0</v>
      </c>
      <c r="AM314" s="71">
        <v>2529180.3341866639</v>
      </c>
      <c r="AN314" s="71">
        <v>0</v>
      </c>
      <c r="AO314" s="71">
        <v>0</v>
      </c>
      <c r="AP314" s="71">
        <v>88160829.303781658</v>
      </c>
      <c r="AQ314" s="72"/>
      <c r="AR314" s="71">
        <v>426</v>
      </c>
      <c r="AS314" s="71">
        <v>57</v>
      </c>
      <c r="AT314" s="71">
        <v>0</v>
      </c>
      <c r="AU314" s="71">
        <v>0</v>
      </c>
      <c r="AV314" s="71">
        <v>0</v>
      </c>
      <c r="AW314" s="71">
        <v>0</v>
      </c>
      <c r="AX314" s="71"/>
      <c r="AY314" s="72"/>
      <c r="AZ314" s="71">
        <v>2023.98</v>
      </c>
      <c r="BA314" s="71">
        <v>26239</v>
      </c>
      <c r="BB314" s="71">
        <v>0</v>
      </c>
      <c r="BC314" s="71">
        <v>0</v>
      </c>
      <c r="BD314" s="71">
        <v>0</v>
      </c>
      <c r="BE314" s="71">
        <v>0</v>
      </c>
      <c r="BF314" s="71"/>
      <c r="BG314" s="72"/>
      <c r="BH314" s="71">
        <v>0</v>
      </c>
      <c r="BI314" s="71">
        <v>0</v>
      </c>
      <c r="BJ314" s="71">
        <v>62.329000000000001</v>
      </c>
      <c r="BK314" s="71">
        <v>0</v>
      </c>
      <c r="BL314" s="71">
        <v>0</v>
      </c>
      <c r="BM314" s="71">
        <v>0</v>
      </c>
      <c r="BN314" s="72"/>
      <c r="BO314" s="71">
        <v>0</v>
      </c>
      <c r="BP314" s="71">
        <v>0</v>
      </c>
      <c r="BQ314" s="71">
        <v>2</v>
      </c>
      <c r="BR314" s="71">
        <v>0</v>
      </c>
      <c r="BS314" s="71">
        <v>0</v>
      </c>
      <c r="BT314" s="71">
        <v>0</v>
      </c>
      <c r="BU314"/>
      <c r="BV314" s="70">
        <v>62.329000000000001</v>
      </c>
      <c r="BW314" s="70">
        <v>0</v>
      </c>
      <c r="BX314" s="70">
        <v>0</v>
      </c>
      <c r="BY314" s="70">
        <v>0</v>
      </c>
      <c r="BZ314" s="70">
        <v>0</v>
      </c>
      <c r="CA314" s="70">
        <v>0</v>
      </c>
      <c r="CB314" s="70">
        <v>0</v>
      </c>
      <c r="CC314" s="70">
        <v>0</v>
      </c>
      <c r="CD314" s="70">
        <v>0</v>
      </c>
    </row>
    <row r="315" spans="1:82">
      <c r="A315" s="70" t="s">
        <v>2013</v>
      </c>
      <c r="B315" s="70">
        <v>217</v>
      </c>
      <c r="C315" s="70">
        <v>13</v>
      </c>
      <c r="D315" s="70">
        <v>13</v>
      </c>
      <c r="E315" s="70">
        <v>2016</v>
      </c>
      <c r="F315" s="70" t="s">
        <v>155</v>
      </c>
      <c r="G315" s="70" t="s">
        <v>2000</v>
      </c>
      <c r="H315" s="70" t="s">
        <v>2001</v>
      </c>
      <c r="I315" s="148"/>
      <c r="J315" s="71">
        <v>13.937354342738889</v>
      </c>
      <c r="K315" s="71">
        <v>1.4286165435958693</v>
      </c>
      <c r="L315" s="71">
        <v>4.4806036179778426</v>
      </c>
      <c r="M315" s="71">
        <v>17.254053721681952</v>
      </c>
      <c r="N315" s="71">
        <v>23.573902069254153</v>
      </c>
      <c r="O315" s="71">
        <v>17.688134566731456</v>
      </c>
      <c r="P315" s="71">
        <v>20.703014161032719</v>
      </c>
      <c r="Q315" s="71">
        <v>1.2796404485821122</v>
      </c>
      <c r="R315" s="71">
        <v>0.35071624030949039</v>
      </c>
      <c r="S315" s="71">
        <v>1.6596015397722299</v>
      </c>
      <c r="T315" s="72"/>
      <c r="U315" s="71">
        <v>1427651</v>
      </c>
      <c r="V315" s="71">
        <v>633</v>
      </c>
      <c r="W315" s="71">
        <v>106</v>
      </c>
      <c r="X315" s="71">
        <v>4663</v>
      </c>
      <c r="Y315" s="71">
        <v>7393</v>
      </c>
      <c r="Z315" s="71">
        <v>10403</v>
      </c>
      <c r="AA315" s="71">
        <v>4261</v>
      </c>
      <c r="AB315" s="71">
        <v>18117</v>
      </c>
      <c r="AC315" s="71">
        <v>59898.881576547174</v>
      </c>
      <c r="AD315" s="71">
        <v>1.6596015397722299</v>
      </c>
      <c r="AE315" s="72"/>
      <c r="AF315" s="71">
        <v>15149287.546714069</v>
      </c>
      <c r="AG315" s="71">
        <v>1067554.3387534691</v>
      </c>
      <c r="AH315" s="71">
        <v>797528.90637567104</v>
      </c>
      <c r="AI315" s="71">
        <v>27203146.54511866</v>
      </c>
      <c r="AJ315" s="71">
        <v>40058882.529469527</v>
      </c>
      <c r="AK315" s="71">
        <v>0</v>
      </c>
      <c r="AL315" s="71">
        <v>0</v>
      </c>
      <c r="AM315" s="71">
        <v>2484787.7897554492</v>
      </c>
      <c r="AN315" s="71">
        <v>0</v>
      </c>
      <c r="AO315" s="71">
        <v>0</v>
      </c>
      <c r="AP315" s="71">
        <v>86761187.656186834</v>
      </c>
      <c r="AQ315" s="72"/>
      <c r="AR315" s="71">
        <v>448</v>
      </c>
      <c r="AS315" s="71">
        <v>60</v>
      </c>
      <c r="AT315" s="71">
        <v>0</v>
      </c>
      <c r="AU315" s="71">
        <v>0</v>
      </c>
      <c r="AV315" s="71">
        <v>0</v>
      </c>
      <c r="AW315" s="71">
        <v>0</v>
      </c>
      <c r="AX315" s="71"/>
      <c r="AY315" s="72"/>
      <c r="AZ315" s="71">
        <v>2144.88</v>
      </c>
      <c r="BA315" s="71">
        <v>28253.4</v>
      </c>
      <c r="BB315" s="71">
        <v>0</v>
      </c>
      <c r="BC315" s="71">
        <v>0</v>
      </c>
      <c r="BD315" s="71">
        <v>0</v>
      </c>
      <c r="BE315" s="71">
        <v>0</v>
      </c>
      <c r="BF315" s="71"/>
      <c r="BG315" s="72"/>
      <c r="BH315" s="71">
        <v>0</v>
      </c>
      <c r="BI315" s="71">
        <v>0</v>
      </c>
      <c r="BJ315" s="71">
        <v>55.281999999999996</v>
      </c>
      <c r="BK315" s="71">
        <v>0</v>
      </c>
      <c r="BL315" s="71">
        <v>0</v>
      </c>
      <c r="BM315" s="71">
        <v>0</v>
      </c>
      <c r="BN315" s="72"/>
      <c r="BO315" s="71">
        <v>0</v>
      </c>
      <c r="BP315" s="71">
        <v>0</v>
      </c>
      <c r="BQ315" s="71">
        <v>2</v>
      </c>
      <c r="BR315" s="71">
        <v>0</v>
      </c>
      <c r="BS315" s="71">
        <v>0</v>
      </c>
      <c r="BT315" s="71">
        <v>0</v>
      </c>
      <c r="BU315"/>
      <c r="BV315" s="70">
        <v>55.281999999999996</v>
      </c>
      <c r="BW315" s="70">
        <v>0</v>
      </c>
      <c r="BX315" s="70">
        <v>0</v>
      </c>
      <c r="BY315" s="70">
        <v>0</v>
      </c>
      <c r="BZ315" s="70">
        <v>0</v>
      </c>
      <c r="CA315" s="70">
        <v>0</v>
      </c>
      <c r="CB315" s="70">
        <v>0</v>
      </c>
      <c r="CC315" s="70">
        <v>0</v>
      </c>
      <c r="CD315" s="70">
        <v>0</v>
      </c>
    </row>
    <row r="316" spans="1:82">
      <c r="A316" s="70" t="s">
        <v>2014</v>
      </c>
      <c r="B316" s="70">
        <v>218</v>
      </c>
      <c r="C316" s="70">
        <v>14</v>
      </c>
      <c r="D316" s="70">
        <v>13</v>
      </c>
      <c r="E316" s="70">
        <v>2017</v>
      </c>
      <c r="F316" s="70" t="s">
        <v>156</v>
      </c>
      <c r="G316" s="70" t="s">
        <v>2000</v>
      </c>
      <c r="H316" s="70" t="s">
        <v>2001</v>
      </c>
      <c r="I316" s="148"/>
      <c r="J316" s="71">
        <v>13.61153504501179</v>
      </c>
      <c r="K316" s="71">
        <v>1.3751358366888369</v>
      </c>
      <c r="L316" s="71">
        <v>4.1370944408396024</v>
      </c>
      <c r="M316" s="71">
        <v>15.702538708515142</v>
      </c>
      <c r="N316" s="71">
        <v>22.10539190989849</v>
      </c>
      <c r="O316" s="71">
        <v>17.275737879494038</v>
      </c>
      <c r="P316" s="71">
        <v>20.26287956450367</v>
      </c>
      <c r="Q316" s="71">
        <v>1.2150374975435501</v>
      </c>
      <c r="R316" s="71">
        <v>0.13412639581808761</v>
      </c>
      <c r="S316" s="71">
        <v>1.2729857891345018</v>
      </c>
      <c r="T316" s="72"/>
      <c r="U316" s="71">
        <v>1511199</v>
      </c>
      <c r="V316" s="71">
        <v>633</v>
      </c>
      <c r="W316" s="71">
        <v>106</v>
      </c>
      <c r="X316" s="71">
        <v>4663</v>
      </c>
      <c r="Y316" s="71">
        <v>7360</v>
      </c>
      <c r="Z316" s="71">
        <v>10329</v>
      </c>
      <c r="AA316" s="71">
        <v>4197</v>
      </c>
      <c r="AB316" s="71">
        <v>17789</v>
      </c>
      <c r="AC316" s="71">
        <v>23362</v>
      </c>
      <c r="AD316" s="71">
        <v>1.272985789134502</v>
      </c>
      <c r="AE316" s="72"/>
      <c r="AF316" s="71">
        <v>16719057.89006233</v>
      </c>
      <c r="AG316" s="71">
        <v>1048456.093667514</v>
      </c>
      <c r="AH316" s="71">
        <v>963119.71632314636</v>
      </c>
      <c r="AI316" s="71">
        <v>26206683.132403381</v>
      </c>
      <c r="AJ316" s="71">
        <v>41305493.167424232</v>
      </c>
      <c r="AK316" s="71">
        <v>0</v>
      </c>
      <c r="AL316" s="71">
        <v>0</v>
      </c>
      <c r="AM316" s="71">
        <v>2443619.4670187081</v>
      </c>
      <c r="AN316" s="71">
        <v>0</v>
      </c>
      <c r="AO316" s="71">
        <v>0</v>
      </c>
      <c r="AP316" s="71">
        <v>88686429.46689932</v>
      </c>
      <c r="AQ316" s="72"/>
      <c r="AR316" s="71">
        <v>467</v>
      </c>
      <c r="AS316" s="71">
        <v>64</v>
      </c>
      <c r="AT316" s="71">
        <v>0</v>
      </c>
      <c r="AU316" s="71">
        <v>0</v>
      </c>
      <c r="AV316" s="71">
        <v>0</v>
      </c>
      <c r="AW316" s="71">
        <v>0</v>
      </c>
      <c r="AX316" s="71"/>
      <c r="AY316" s="72"/>
      <c r="AZ316" s="71">
        <v>2252.2800000000002</v>
      </c>
      <c r="BA316" s="71">
        <v>28318.6</v>
      </c>
      <c r="BB316" s="71">
        <v>0</v>
      </c>
      <c r="BC316" s="71">
        <v>0</v>
      </c>
      <c r="BD316" s="71">
        <v>0</v>
      </c>
      <c r="BE316" s="71">
        <v>0</v>
      </c>
      <c r="BF316" s="71"/>
      <c r="BG316" s="72"/>
      <c r="BH316" s="71">
        <v>0</v>
      </c>
      <c r="BI316" s="71">
        <v>0</v>
      </c>
      <c r="BJ316" s="71">
        <v>62.802999999999997</v>
      </c>
      <c r="BK316" s="71">
        <v>0</v>
      </c>
      <c r="BL316" s="71">
        <v>0</v>
      </c>
      <c r="BM316" s="71">
        <v>0</v>
      </c>
      <c r="BN316" s="72"/>
      <c r="BO316" s="71">
        <v>0</v>
      </c>
      <c r="BP316" s="71">
        <v>0</v>
      </c>
      <c r="BQ316" s="71">
        <v>2</v>
      </c>
      <c r="BR316" s="71">
        <v>0</v>
      </c>
      <c r="BS316" s="71">
        <v>0</v>
      </c>
      <c r="BT316" s="71">
        <v>0</v>
      </c>
      <c r="BU316"/>
      <c r="BV316" s="70">
        <v>62.802999999999997</v>
      </c>
      <c r="BW316" s="70">
        <v>0</v>
      </c>
      <c r="BX316" s="70">
        <v>0</v>
      </c>
      <c r="BY316" s="70">
        <v>0</v>
      </c>
      <c r="BZ316" s="70">
        <v>0</v>
      </c>
      <c r="CA316" s="70">
        <v>0</v>
      </c>
      <c r="CB316" s="70">
        <v>0</v>
      </c>
      <c r="CC316" s="70">
        <v>0</v>
      </c>
      <c r="CD316" s="70">
        <v>0</v>
      </c>
    </row>
    <row r="317" spans="1:82">
      <c r="A317" s="70" t="s">
        <v>2015</v>
      </c>
      <c r="B317" s="70">
        <v>219</v>
      </c>
      <c r="C317" s="70">
        <v>15</v>
      </c>
      <c r="D317" s="70">
        <v>13</v>
      </c>
      <c r="E317" s="70">
        <v>2018</v>
      </c>
      <c r="F317" s="70" t="s">
        <v>183</v>
      </c>
      <c r="G317" s="70" t="s">
        <v>2000</v>
      </c>
      <c r="H317" s="70" t="s">
        <v>2001</v>
      </c>
      <c r="I317" s="148"/>
      <c r="J317" s="71">
        <v>14.299484260894088</v>
      </c>
      <c r="K317" s="71">
        <v>1.2041855396263212</v>
      </c>
      <c r="L317" s="71">
        <v>3.626899794690023</v>
      </c>
      <c r="M317" s="71">
        <v>14.235934869264698</v>
      </c>
      <c r="N317" s="71">
        <v>16.458893212631175</v>
      </c>
      <c r="O317" s="71">
        <v>16.821515712809642</v>
      </c>
      <c r="P317" s="71">
        <v>19.659667697638586</v>
      </c>
      <c r="Q317" s="71">
        <v>1.1041574983164499</v>
      </c>
      <c r="R317" s="71">
        <v>0.10156409208103065</v>
      </c>
      <c r="S317" s="71">
        <v>1.4862254561049668</v>
      </c>
      <c r="T317" s="72"/>
      <c r="U317" s="71">
        <v>1753938</v>
      </c>
      <c r="V317" s="71">
        <v>633</v>
      </c>
      <c r="W317" s="71">
        <v>106</v>
      </c>
      <c r="X317" s="71">
        <v>4663</v>
      </c>
      <c r="Y317" s="71">
        <v>7303</v>
      </c>
      <c r="Z317" s="71">
        <v>10250</v>
      </c>
      <c r="AA317" s="71">
        <v>4113</v>
      </c>
      <c r="AB317" s="71">
        <v>17421</v>
      </c>
      <c r="AC317" s="71">
        <v>17621</v>
      </c>
      <c r="AD317" s="71">
        <v>1.486225456104967</v>
      </c>
      <c r="AE317" s="72"/>
      <c r="AF317" s="71">
        <v>20660477.825799059</v>
      </c>
      <c r="AG317" s="71">
        <v>933650.01908585615</v>
      </c>
      <c r="AH317" s="71">
        <v>876384.51774593559</v>
      </c>
      <c r="AI317" s="71">
        <v>25731636.94609645</v>
      </c>
      <c r="AJ317" s="71">
        <v>35871207.732822053</v>
      </c>
      <c r="AK317" s="71">
        <v>0</v>
      </c>
      <c r="AL317" s="71">
        <v>0</v>
      </c>
      <c r="AM317" s="71">
        <v>2398019.999707635</v>
      </c>
      <c r="AN317" s="71">
        <v>0</v>
      </c>
      <c r="AO317" s="71">
        <v>0</v>
      </c>
      <c r="AP317" s="71">
        <v>86471377.041256994</v>
      </c>
      <c r="AQ317" s="72"/>
      <c r="AR317" s="71">
        <v>489</v>
      </c>
      <c r="AS317" s="71">
        <v>68</v>
      </c>
      <c r="AT317" s="71">
        <v>0</v>
      </c>
      <c r="AU317" s="71">
        <v>0</v>
      </c>
      <c r="AV317" s="71">
        <v>0</v>
      </c>
      <c r="AW317" s="71">
        <v>0</v>
      </c>
      <c r="AX317" s="71"/>
      <c r="AY317" s="72"/>
      <c r="AZ317" s="71">
        <v>2395.5300000000002</v>
      </c>
      <c r="BA317" s="71">
        <v>28448</v>
      </c>
      <c r="BB317" s="71">
        <v>0</v>
      </c>
      <c r="BC317" s="71">
        <v>0</v>
      </c>
      <c r="BD317" s="71">
        <v>0</v>
      </c>
      <c r="BE317" s="71">
        <v>0</v>
      </c>
      <c r="BF317" s="71"/>
      <c r="BG317" s="72"/>
      <c r="BH317" s="71">
        <v>0</v>
      </c>
      <c r="BI317" s="71">
        <v>0</v>
      </c>
      <c r="BJ317" s="71">
        <v>82.222999999999999</v>
      </c>
      <c r="BK317" s="71">
        <v>0</v>
      </c>
      <c r="BL317" s="71">
        <v>0</v>
      </c>
      <c r="BM317" s="71">
        <v>0</v>
      </c>
      <c r="BN317" s="72"/>
      <c r="BO317" s="71">
        <v>0</v>
      </c>
      <c r="BP317" s="71">
        <v>0</v>
      </c>
      <c r="BQ317" s="71">
        <v>2</v>
      </c>
      <c r="BR317" s="71">
        <v>0</v>
      </c>
      <c r="BS317" s="71">
        <v>0</v>
      </c>
      <c r="BT317" s="71">
        <v>0</v>
      </c>
      <c r="BU317"/>
      <c r="BV317" s="70">
        <v>82.222999999999999</v>
      </c>
      <c r="BW317" s="70">
        <v>0</v>
      </c>
      <c r="BX317" s="70">
        <v>0</v>
      </c>
      <c r="BY317" s="70">
        <v>0</v>
      </c>
      <c r="BZ317" s="70">
        <v>0</v>
      </c>
      <c r="CA317" s="70">
        <v>0</v>
      </c>
      <c r="CB317" s="70">
        <v>0</v>
      </c>
      <c r="CC317" s="70">
        <v>0</v>
      </c>
      <c r="CD317" s="70">
        <v>0</v>
      </c>
    </row>
    <row r="318" spans="1:82">
      <c r="A318" s="70" t="s">
        <v>2016</v>
      </c>
      <c r="B318" s="70">
        <v>220</v>
      </c>
      <c r="C318" s="70">
        <v>16</v>
      </c>
      <c r="D318" s="70">
        <v>13</v>
      </c>
      <c r="E318" s="70">
        <v>2019</v>
      </c>
      <c r="F318" s="70" t="s">
        <v>158</v>
      </c>
      <c r="G318" s="70" t="s">
        <v>2000</v>
      </c>
      <c r="H318" s="70" t="s">
        <v>2001</v>
      </c>
      <c r="I318" s="148"/>
      <c r="J318" s="71">
        <v>12.677740629956908</v>
      </c>
      <c r="K318" s="71">
        <v>1.1325866820124373</v>
      </c>
      <c r="L318" s="71">
        <v>3.6965920177093059</v>
      </c>
      <c r="M318" s="71">
        <v>15.907243590914169</v>
      </c>
      <c r="N318" s="71">
        <v>15.438544289462572</v>
      </c>
      <c r="O318" s="71">
        <v>16.143639206605748</v>
      </c>
      <c r="P318" s="71">
        <v>18.979591017595091</v>
      </c>
      <c r="Q318" s="71">
        <v>1.0480246585153099</v>
      </c>
      <c r="R318" s="71">
        <v>0.10723155417462568</v>
      </c>
      <c r="S318" s="71">
        <v>1.7287075592491719</v>
      </c>
      <c r="T318" s="72"/>
      <c r="U318" s="71">
        <v>1526297</v>
      </c>
      <c r="V318" s="71">
        <v>633</v>
      </c>
      <c r="W318" s="71">
        <v>106</v>
      </c>
      <c r="X318" s="71">
        <v>4663</v>
      </c>
      <c r="Y318" s="71">
        <v>7220</v>
      </c>
      <c r="Z318" s="71">
        <v>10107</v>
      </c>
      <c r="AA318" s="71">
        <v>3941</v>
      </c>
      <c r="AB318" s="71">
        <v>16983</v>
      </c>
      <c r="AC318" s="71">
        <v>18909</v>
      </c>
      <c r="AD318" s="71">
        <v>1.7287075592491721</v>
      </c>
      <c r="AE318" s="72"/>
      <c r="AF318" s="71">
        <v>17886513.183499351</v>
      </c>
      <c r="AG318" s="71">
        <v>904660.28034187248</v>
      </c>
      <c r="AH318" s="71">
        <v>974420.38558138232</v>
      </c>
      <c r="AI318" s="71">
        <v>25937275.335839201</v>
      </c>
      <c r="AJ318" s="71">
        <v>33035805.466148891</v>
      </c>
      <c r="AK318" s="71">
        <v>0</v>
      </c>
      <c r="AL318" s="71">
        <v>0</v>
      </c>
      <c r="AM318" s="71">
        <v>2312956.7520444491</v>
      </c>
      <c r="AN318" s="71">
        <v>0</v>
      </c>
      <c r="AO318" s="71">
        <v>0</v>
      </c>
      <c r="AP318" s="71">
        <v>81051631.403455153</v>
      </c>
      <c r="AQ318" s="72"/>
      <c r="AR318" s="71">
        <v>506</v>
      </c>
      <c r="AS318" s="71">
        <v>81</v>
      </c>
      <c r="AT318" s="71">
        <v>0</v>
      </c>
      <c r="AU318" s="71">
        <v>0</v>
      </c>
      <c r="AV318" s="71">
        <v>0</v>
      </c>
      <c r="AW318" s="71">
        <v>0</v>
      </c>
      <c r="AX318" s="71"/>
      <c r="AY318" s="72"/>
      <c r="AZ318" s="71">
        <v>2491.0300000000011</v>
      </c>
      <c r="BA318" s="71">
        <v>28987</v>
      </c>
      <c r="BB318" s="71">
        <v>0</v>
      </c>
      <c r="BC318" s="71">
        <v>0</v>
      </c>
      <c r="BD318" s="71">
        <v>0</v>
      </c>
      <c r="BE318" s="71">
        <v>0</v>
      </c>
      <c r="BF318" s="71"/>
      <c r="BG318" s="72"/>
      <c r="BH318" s="71">
        <v>0</v>
      </c>
      <c r="BI318" s="71">
        <v>0</v>
      </c>
      <c r="BJ318" s="71">
        <v>46.395000000000003</v>
      </c>
      <c r="BK318" s="71">
        <v>0</v>
      </c>
      <c r="BL318" s="71">
        <v>0</v>
      </c>
      <c r="BM318" s="71">
        <v>0</v>
      </c>
      <c r="BN318" s="72"/>
      <c r="BO318" s="71">
        <v>0</v>
      </c>
      <c r="BP318" s="71">
        <v>0</v>
      </c>
      <c r="BQ318" s="71">
        <v>2</v>
      </c>
      <c r="BR318" s="71">
        <v>0</v>
      </c>
      <c r="BS318" s="71">
        <v>0</v>
      </c>
      <c r="BT318" s="71">
        <v>0</v>
      </c>
      <c r="BU318"/>
      <c r="BV318" s="70">
        <v>46.395000000000003</v>
      </c>
      <c r="BW318" s="70">
        <v>0</v>
      </c>
      <c r="BX318" s="70">
        <v>0</v>
      </c>
      <c r="BY318" s="70">
        <v>0</v>
      </c>
      <c r="BZ318" s="70">
        <v>0</v>
      </c>
      <c r="CA318" s="70">
        <v>0</v>
      </c>
      <c r="CB318" s="70">
        <v>0</v>
      </c>
      <c r="CC318" s="70">
        <v>0</v>
      </c>
      <c r="CD318" s="70">
        <v>0</v>
      </c>
    </row>
    <row r="319" spans="1:82">
      <c r="A319" s="70" t="s">
        <v>2017</v>
      </c>
      <c r="B319" s="70">
        <v>221</v>
      </c>
      <c r="C319" s="70">
        <v>17</v>
      </c>
      <c r="D319" s="70">
        <v>13</v>
      </c>
      <c r="E319" s="70">
        <v>2020</v>
      </c>
      <c r="F319" s="70" t="s">
        <v>159</v>
      </c>
      <c r="G319" s="70" t="s">
        <v>2000</v>
      </c>
      <c r="H319" s="70" t="s">
        <v>2001</v>
      </c>
      <c r="I319" s="148"/>
      <c r="J319" s="71">
        <v>9.8869191101830953</v>
      </c>
      <c r="K319" s="71">
        <v>1.11734555993767</v>
      </c>
      <c r="L319" s="71">
        <v>3.6622250353561725</v>
      </c>
      <c r="M319" s="71">
        <v>14.262991015568819</v>
      </c>
      <c r="N319" s="71">
        <v>16.058091319379745</v>
      </c>
      <c r="O319" s="71">
        <v>13.802647737892727</v>
      </c>
      <c r="P319" s="71">
        <v>17.675273245249254</v>
      </c>
      <c r="Q319" s="71">
        <v>0.97615373659251703</v>
      </c>
      <c r="R319" s="71">
        <v>8.0882376472710835E-2</v>
      </c>
      <c r="S319" s="71">
        <v>1.7501331643841169</v>
      </c>
      <c r="T319" s="72"/>
      <c r="U319" s="71">
        <v>1190950</v>
      </c>
      <c r="V319" s="71">
        <v>573</v>
      </c>
      <c r="W319" s="71">
        <v>118</v>
      </c>
      <c r="X319" s="71">
        <v>4419</v>
      </c>
      <c r="Y319" s="71">
        <v>7151</v>
      </c>
      <c r="Z319" s="71">
        <v>9863</v>
      </c>
      <c r="AA319" s="71">
        <v>3901</v>
      </c>
      <c r="AB319" s="71">
        <v>16556</v>
      </c>
      <c r="AC319" s="71">
        <v>14338</v>
      </c>
      <c r="AD319" s="71">
        <v>1.7501331643841169</v>
      </c>
      <c r="AE319" s="72"/>
      <c r="AF319" s="71">
        <v>13737437.69343517</v>
      </c>
      <c r="AG319" s="71">
        <v>821672.57745655533</v>
      </c>
      <c r="AH319" s="71">
        <v>1123224.7093890479</v>
      </c>
      <c r="AI319" s="71">
        <v>22669926.432619289</v>
      </c>
      <c r="AJ319" s="71">
        <v>35559313.031362213</v>
      </c>
      <c r="AK319" s="71"/>
      <c r="AL319" s="71"/>
      <c r="AM319" s="71">
        <v>2160741.9409964657</v>
      </c>
      <c r="AN319" s="71"/>
      <c r="AO319" s="71"/>
      <c r="AP319" s="71">
        <v>76072316.385258734</v>
      </c>
      <c r="AQ319" s="72"/>
      <c r="AR319" s="71">
        <v>519</v>
      </c>
      <c r="AS319" s="71">
        <v>85</v>
      </c>
      <c r="AT319" s="71">
        <v>0</v>
      </c>
      <c r="AU319" s="71">
        <v>0</v>
      </c>
      <c r="AV319" s="71">
        <v>0</v>
      </c>
      <c r="AW319" s="71">
        <v>0</v>
      </c>
      <c r="AX319" s="71"/>
      <c r="AY319" s="72"/>
      <c r="AZ319" s="71">
        <v>2556.9500000000012</v>
      </c>
      <c r="BA319" s="71">
        <v>29699.600000000009</v>
      </c>
      <c r="BB319" s="71">
        <v>0</v>
      </c>
      <c r="BC319" s="71">
        <v>0</v>
      </c>
      <c r="BD319" s="71">
        <v>0</v>
      </c>
      <c r="BE319" s="71">
        <v>0</v>
      </c>
      <c r="BF319" s="71"/>
      <c r="BG319" s="72"/>
      <c r="BH319" s="71">
        <v>0</v>
      </c>
      <c r="BI319" s="71">
        <v>0</v>
      </c>
      <c r="BJ319" s="71">
        <v>34.048000000000002</v>
      </c>
      <c r="BK319" s="71">
        <v>0</v>
      </c>
      <c r="BL319" s="71">
        <v>0</v>
      </c>
      <c r="BM319" s="71">
        <v>0</v>
      </c>
      <c r="BN319" s="72"/>
      <c r="BO319" s="71">
        <v>0</v>
      </c>
      <c r="BP319" s="71">
        <v>0</v>
      </c>
      <c r="BQ319" s="71">
        <v>2</v>
      </c>
      <c r="BR319" s="71">
        <v>0</v>
      </c>
      <c r="BS319" s="71">
        <v>0</v>
      </c>
      <c r="BT319" s="71">
        <v>0</v>
      </c>
      <c r="BU319"/>
      <c r="BV319" s="70">
        <v>34.048000000000002</v>
      </c>
      <c r="BW319" s="70">
        <v>0</v>
      </c>
      <c r="BX319" s="70">
        <v>0</v>
      </c>
      <c r="BY319" s="70">
        <v>0</v>
      </c>
      <c r="BZ319" s="70">
        <v>0</v>
      </c>
      <c r="CA319" s="70">
        <v>0</v>
      </c>
      <c r="CB319" s="70">
        <v>0</v>
      </c>
      <c r="CC319" s="70">
        <v>0</v>
      </c>
      <c r="CD319" s="70">
        <v>0</v>
      </c>
    </row>
    <row r="320" spans="1:82">
      <c r="A320" s="70" t="s">
        <v>2018</v>
      </c>
      <c r="B320" s="70">
        <v>221</v>
      </c>
      <c r="C320" s="70">
        <v>18</v>
      </c>
      <c r="D320" s="70">
        <v>13</v>
      </c>
      <c r="E320" s="70">
        <v>2021</v>
      </c>
      <c r="F320" s="70" t="s">
        <v>160</v>
      </c>
      <c r="G320" s="70" t="s">
        <v>2000</v>
      </c>
      <c r="H320" s="70" t="s">
        <v>2001</v>
      </c>
      <c r="I320" s="148"/>
      <c r="J320" s="71">
        <v>10.160021070062138</v>
      </c>
      <c r="K320" s="71">
        <v>1.1438489923114215</v>
      </c>
      <c r="L320" s="71">
        <v>3.271906186648573</v>
      </c>
      <c r="M320" s="71">
        <v>13.182928358184672</v>
      </c>
      <c r="N320" s="71">
        <v>12.907791681378651</v>
      </c>
      <c r="O320" s="71">
        <v>13.262445841002549</v>
      </c>
      <c r="P320" s="71">
        <v>18.12177861634899</v>
      </c>
      <c r="Q320" s="71">
        <v>0.94242630050201504</v>
      </c>
      <c r="R320" s="71">
        <v>0.11672798907234928</v>
      </c>
      <c r="S320" s="71">
        <v>1.7094210177154969</v>
      </c>
      <c r="T320" s="72"/>
      <c r="U320" s="71">
        <v>1563903</v>
      </c>
      <c r="V320" s="71">
        <v>573</v>
      </c>
      <c r="W320" s="71">
        <v>118</v>
      </c>
      <c r="X320" s="71">
        <v>4419</v>
      </c>
      <c r="Y320" s="71">
        <v>7055</v>
      </c>
      <c r="Z320" s="71">
        <v>9758</v>
      </c>
      <c r="AA320" s="71">
        <v>3900</v>
      </c>
      <c r="AB320" s="71">
        <v>16141</v>
      </c>
      <c r="AC320" s="71">
        <v>20073.999999999996</v>
      </c>
      <c r="AD320" s="71">
        <v>1.7094210177154969</v>
      </c>
      <c r="AE320" s="72"/>
      <c r="AF320" s="71">
        <v>15725177.342554651</v>
      </c>
      <c r="AG320" s="71">
        <v>879540.07184023608</v>
      </c>
      <c r="AH320" s="71">
        <v>1039163.1582905292</v>
      </c>
      <c r="AI320" s="71">
        <v>25132391.098678019</v>
      </c>
      <c r="AJ320" s="71">
        <v>32686586.69455668</v>
      </c>
      <c r="AK320" s="71">
        <v>0</v>
      </c>
      <c r="AL320" s="71">
        <v>0</v>
      </c>
      <c r="AM320" s="71">
        <v>2118730.4131057472</v>
      </c>
      <c r="AN320" s="71">
        <v>0</v>
      </c>
      <c r="AO320" s="71">
        <v>0</v>
      </c>
      <c r="AP320" s="71">
        <v>77581588.779025853</v>
      </c>
      <c r="AQ320" s="72"/>
      <c r="AR320" s="71">
        <v>534</v>
      </c>
      <c r="AS320" s="71">
        <v>89</v>
      </c>
      <c r="AT320" s="71">
        <v>0</v>
      </c>
      <c r="AU320" s="71">
        <v>0</v>
      </c>
      <c r="AV320" s="71">
        <v>0</v>
      </c>
      <c r="AW320" s="71">
        <v>0</v>
      </c>
      <c r="AX320" s="71"/>
      <c r="AY320" s="72"/>
      <c r="AZ320" s="71">
        <v>2652.8900000000008</v>
      </c>
      <c r="BA320" s="71">
        <v>31838.100000000009</v>
      </c>
      <c r="BB320" s="71">
        <v>0</v>
      </c>
      <c r="BC320" s="71">
        <v>0</v>
      </c>
      <c r="BD320" s="71">
        <v>0</v>
      </c>
      <c r="BE320" s="71">
        <v>0</v>
      </c>
      <c r="BF320" s="71"/>
      <c r="BG320" s="72"/>
      <c r="BH320" s="71">
        <v>0</v>
      </c>
      <c r="BI320" s="71">
        <v>0</v>
      </c>
      <c r="BJ320" s="71">
        <v>41.328000000000003</v>
      </c>
      <c r="BK320" s="71">
        <v>0</v>
      </c>
      <c r="BL320" s="71">
        <v>0</v>
      </c>
      <c r="BM320" s="71">
        <v>0</v>
      </c>
      <c r="BN320" s="72"/>
      <c r="BO320" s="71">
        <v>0</v>
      </c>
      <c r="BP320" s="71">
        <v>0</v>
      </c>
      <c r="BQ320" s="71">
        <v>2</v>
      </c>
      <c r="BR320" s="71">
        <v>0</v>
      </c>
      <c r="BS320" s="71">
        <v>0</v>
      </c>
      <c r="BT320" s="71">
        <v>0</v>
      </c>
      <c r="BU320"/>
      <c r="BV320" s="70">
        <v>41.328000000000003</v>
      </c>
      <c r="BW320" s="70">
        <v>0</v>
      </c>
      <c r="BX320" s="70">
        <v>0</v>
      </c>
      <c r="BY320" s="70">
        <v>0</v>
      </c>
      <c r="BZ320" s="70">
        <v>0</v>
      </c>
      <c r="CA320" s="70">
        <v>0</v>
      </c>
      <c r="CB320" s="70">
        <v>0</v>
      </c>
      <c r="CC320" s="70">
        <v>0</v>
      </c>
      <c r="CD320" s="70">
        <v>0</v>
      </c>
    </row>
    <row r="321" spans="1:82">
      <c r="A321" s="70" t="s">
        <v>2019</v>
      </c>
      <c r="B321" s="70">
        <v>221</v>
      </c>
      <c r="C321" s="70">
        <v>19</v>
      </c>
      <c r="D321" s="70">
        <v>13</v>
      </c>
      <c r="E321" s="70">
        <v>2022</v>
      </c>
      <c r="F321" s="70" t="s">
        <v>161</v>
      </c>
      <c r="G321" s="70" t="s">
        <v>2000</v>
      </c>
      <c r="H321" s="70" t="s">
        <v>2001</v>
      </c>
      <c r="I321" s="148"/>
      <c r="J321" s="71">
        <v>12.304418542426108</v>
      </c>
      <c r="K321" s="71">
        <v>1.170010681972435</v>
      </c>
      <c r="L321" s="71">
        <v>2.9251000595976575</v>
      </c>
      <c r="M321" s="71">
        <v>14.286645618836356</v>
      </c>
      <c r="N321" s="71">
        <v>17.437160220362053</v>
      </c>
      <c r="O321" s="71">
        <v>13.850165924915721</v>
      </c>
      <c r="P321" s="71">
        <v>17.996129553661532</v>
      </c>
      <c r="Q321" s="71">
        <v>0.92566940358139305</v>
      </c>
      <c r="R321" s="71">
        <v>0.12308454342451866</v>
      </c>
      <c r="S321" s="71">
        <v>1.7332535016700461</v>
      </c>
      <c r="T321" s="72"/>
      <c r="U321" s="71">
        <v>1848983</v>
      </c>
      <c r="V321" s="71">
        <v>573</v>
      </c>
      <c r="W321" s="71">
        <v>118</v>
      </c>
      <c r="X321" s="71">
        <v>4419</v>
      </c>
      <c r="Y321" s="71">
        <v>6995</v>
      </c>
      <c r="Z321" s="71">
        <v>9682</v>
      </c>
      <c r="AA321" s="71">
        <v>3932</v>
      </c>
      <c r="AB321" s="71">
        <v>15724</v>
      </c>
      <c r="AC321" s="71">
        <v>21432.999999999996</v>
      </c>
      <c r="AD321" s="71">
        <v>1.7332535016700461</v>
      </c>
      <c r="AE321" s="72"/>
      <c r="AF321" s="71">
        <v>15724228.934507821</v>
      </c>
      <c r="AG321" s="71">
        <v>896578.01613947563</v>
      </c>
      <c r="AH321" s="71">
        <v>1041239.4555972577</v>
      </c>
      <c r="AI321" s="71">
        <v>23581980.633488242</v>
      </c>
      <c r="AJ321" s="71">
        <v>34232771.754903004</v>
      </c>
      <c r="AK321" s="71">
        <v>0</v>
      </c>
      <c r="AL321" s="71">
        <v>0</v>
      </c>
      <c r="AM321" s="71">
        <v>2030397.5772574851</v>
      </c>
      <c r="AN321" s="71">
        <v>0</v>
      </c>
      <c r="AO321" s="71">
        <v>0</v>
      </c>
      <c r="AP321" s="71">
        <v>77507196.371893287</v>
      </c>
      <c r="AQ321" s="72"/>
      <c r="AR321" s="71">
        <v>553</v>
      </c>
      <c r="AS321" s="71">
        <v>91</v>
      </c>
      <c r="AT321" s="71">
        <v>0</v>
      </c>
      <c r="AU321" s="71">
        <v>0</v>
      </c>
      <c r="AV321" s="71">
        <v>0</v>
      </c>
      <c r="AW321" s="71">
        <v>0</v>
      </c>
      <c r="AX321" s="71"/>
      <c r="AY321" s="72"/>
      <c r="AZ321" s="71">
        <v>2745.3100000000013</v>
      </c>
      <c r="BA321" s="71">
        <v>33387.600000000006</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2020</v>
      </c>
      <c r="B322" s="70">
        <v>221</v>
      </c>
      <c r="C322" s="70">
        <v>20</v>
      </c>
      <c r="D322" s="70">
        <v>13</v>
      </c>
      <c r="E322" s="70">
        <v>2023</v>
      </c>
      <c r="F322" s="70" t="s">
        <v>1539</v>
      </c>
      <c r="G322" s="70" t="s">
        <v>2000</v>
      </c>
      <c r="H322" s="70" t="s">
        <v>2001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580</v>
      </c>
      <c r="AS322" s="71">
        <v>92</v>
      </c>
      <c r="AT322" s="71">
        <v>0</v>
      </c>
      <c r="AU322" s="71">
        <v>0</v>
      </c>
      <c r="AV322" s="71">
        <v>0</v>
      </c>
      <c r="AW322" s="71">
        <v>0</v>
      </c>
      <c r="AX322" s="71"/>
      <c r="AY322" s="72"/>
      <c r="AZ322" s="71">
        <v>2891.1800000000017</v>
      </c>
      <c r="BA322" s="71">
        <v>34987.600000000006</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2021</v>
      </c>
      <c r="B323" s="70">
        <v>221</v>
      </c>
      <c r="C323" s="70">
        <v>21</v>
      </c>
      <c r="D323" s="70">
        <v>13</v>
      </c>
      <c r="E323" s="70">
        <v>2024</v>
      </c>
      <c r="F323" s="70" t="s">
        <v>1554</v>
      </c>
      <c r="G323" s="70" t="s">
        <v>2000</v>
      </c>
      <c r="H323" s="70" t="s">
        <v>2001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2022</v>
      </c>
      <c r="B324" s="70">
        <v>69</v>
      </c>
      <c r="C324" s="70">
        <v>1</v>
      </c>
      <c r="D324" s="70">
        <v>5</v>
      </c>
      <c r="E324" s="70">
        <v>1990</v>
      </c>
      <c r="F324" s="70" t="s">
        <v>787</v>
      </c>
      <c r="G324" s="70" t="s">
        <v>2023</v>
      </c>
      <c r="H324" s="70" t="s">
        <v>1661</v>
      </c>
      <c r="I324" s="148"/>
      <c r="J324" s="71">
        <v>23.98839056632087</v>
      </c>
      <c r="K324" s="71">
        <v>5.7541341056042601</v>
      </c>
      <c r="L324" s="71">
        <v>3.350087308536204</v>
      </c>
      <c r="M324" s="71">
        <v>11.0214556621958</v>
      </c>
      <c r="N324" s="71">
        <v>17.687411386805799</v>
      </c>
      <c r="O324" s="71">
        <v>17.62410383729161</v>
      </c>
      <c r="P324" s="71">
        <v>23.421499899331099</v>
      </c>
      <c r="Q324" s="71">
        <v>1.3577959124044501</v>
      </c>
      <c r="R324" s="71">
        <v>0</v>
      </c>
      <c r="S324" s="71">
        <v>1.396726333640266</v>
      </c>
      <c r="T324" s="72"/>
      <c r="U324" s="71">
        <v>634002</v>
      </c>
      <c r="V324" s="71">
        <v>1398</v>
      </c>
      <c r="W324" s="71">
        <v>31</v>
      </c>
      <c r="X324" s="71">
        <v>3955</v>
      </c>
      <c r="Y324" s="71">
        <v>7755</v>
      </c>
      <c r="Z324" s="71">
        <v>7249</v>
      </c>
      <c r="AA324" s="71">
        <v>5687</v>
      </c>
      <c r="AB324" s="71">
        <v>22046</v>
      </c>
      <c r="AC324" s="71">
        <v>0</v>
      </c>
      <c r="AD324" s="71">
        <v>1.396726333640266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2024</v>
      </c>
      <c r="B325" s="70">
        <v>70</v>
      </c>
      <c r="C325" s="70">
        <v>2</v>
      </c>
      <c r="D325" s="70">
        <v>5</v>
      </c>
      <c r="E325" s="70">
        <v>2005</v>
      </c>
      <c r="F325" s="70" t="s">
        <v>789</v>
      </c>
      <c r="G325" s="70" t="s">
        <v>2023</v>
      </c>
      <c r="H325" s="70" t="s">
        <v>1661</v>
      </c>
      <c r="I325" s="148"/>
      <c r="J325" s="71">
        <v>15.41236134618215</v>
      </c>
      <c r="K325" s="71">
        <v>1.7099406239411621</v>
      </c>
      <c r="L325" s="71">
        <v>1.433324466525806</v>
      </c>
      <c r="M325" s="71">
        <v>17.941337496861461</v>
      </c>
      <c r="N325" s="71">
        <v>26.416208770531139</v>
      </c>
      <c r="O325" s="71">
        <v>24.68453346168457</v>
      </c>
      <c r="P325" s="71">
        <v>25.01760095247025</v>
      </c>
      <c r="Q325" s="71">
        <v>1.23266425334559</v>
      </c>
      <c r="R325" s="71">
        <v>0</v>
      </c>
      <c r="S325" s="71">
        <v>3.3588355125971749</v>
      </c>
      <c r="T325" s="72"/>
      <c r="U325" s="71">
        <v>594512</v>
      </c>
      <c r="V325" s="71">
        <v>823</v>
      </c>
      <c r="W325" s="71">
        <v>20</v>
      </c>
      <c r="X325" s="71">
        <v>3980</v>
      </c>
      <c r="Y325" s="71">
        <v>9604</v>
      </c>
      <c r="Z325" s="71">
        <v>11749</v>
      </c>
      <c r="AA325" s="71">
        <v>4975</v>
      </c>
      <c r="AB325" s="71">
        <v>20923</v>
      </c>
      <c r="AC325" s="71">
        <v>0</v>
      </c>
      <c r="AD325" s="71">
        <v>3.3588355125971749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2025</v>
      </c>
      <c r="B326" s="70">
        <v>71</v>
      </c>
      <c r="C326" s="70">
        <v>3</v>
      </c>
      <c r="D326" s="70">
        <v>5</v>
      </c>
      <c r="E326" s="70">
        <v>2006</v>
      </c>
      <c r="F326" s="70" t="s">
        <v>790</v>
      </c>
      <c r="G326" s="70" t="s">
        <v>2023</v>
      </c>
      <c r="H326" s="70" t="s">
        <v>1661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2026</v>
      </c>
      <c r="B327" s="70">
        <v>72</v>
      </c>
      <c r="C327" s="70">
        <v>4</v>
      </c>
      <c r="D327" s="70">
        <v>5</v>
      </c>
      <c r="E327" s="70">
        <v>2007</v>
      </c>
      <c r="F327" s="70" t="s">
        <v>791</v>
      </c>
      <c r="G327" s="70" t="s">
        <v>2023</v>
      </c>
      <c r="H327" s="70" t="s">
        <v>1661</v>
      </c>
      <c r="I327" s="148"/>
      <c r="J327" s="71">
        <v>11.735353039718669</v>
      </c>
      <c r="K327" s="71">
        <v>1.418874445494051</v>
      </c>
      <c r="L327" s="71">
        <v>5.9731432730337124</v>
      </c>
      <c r="M327" s="71">
        <v>17.79369822257372</v>
      </c>
      <c r="N327" s="71">
        <v>26.127902528795161</v>
      </c>
      <c r="O327" s="71">
        <v>23.678671139464161</v>
      </c>
      <c r="P327" s="71">
        <v>24.61333679806912</v>
      </c>
      <c r="Q327" s="71">
        <v>1.26509733819651</v>
      </c>
      <c r="R327" s="71">
        <v>0</v>
      </c>
      <c r="S327" s="71">
        <v>2.4910865105436439</v>
      </c>
      <c r="T327" s="72"/>
      <c r="U327" s="71">
        <v>501369</v>
      </c>
      <c r="V327" s="71">
        <v>635</v>
      </c>
      <c r="W327" s="71">
        <v>84</v>
      </c>
      <c r="X327" s="71">
        <v>4702</v>
      </c>
      <c r="Y327" s="71">
        <v>9622</v>
      </c>
      <c r="Z327" s="71">
        <v>11716</v>
      </c>
      <c r="AA327" s="71">
        <v>4820</v>
      </c>
      <c r="AB327" s="71">
        <v>20338</v>
      </c>
      <c r="AC327" s="71">
        <v>0</v>
      </c>
      <c r="AD327" s="71">
        <v>2.4910865105436439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2027</v>
      </c>
      <c r="B328" s="70">
        <v>73</v>
      </c>
      <c r="C328" s="70">
        <v>5</v>
      </c>
      <c r="D328" s="70">
        <v>5</v>
      </c>
      <c r="E328" s="70">
        <v>2008</v>
      </c>
      <c r="F328" s="70" t="s">
        <v>792</v>
      </c>
      <c r="G328" s="70" t="s">
        <v>2023</v>
      </c>
      <c r="H328" s="70" t="s">
        <v>1661</v>
      </c>
      <c r="I328" s="148"/>
      <c r="J328" s="71">
        <v>12.85891689152573</v>
      </c>
      <c r="K328" s="71">
        <v>1.108169043849784</v>
      </c>
      <c r="L328" s="71">
        <v>5.1864318874285296</v>
      </c>
      <c r="M328" s="71">
        <v>18.620957169378499</v>
      </c>
      <c r="N328" s="71">
        <v>24.321668138098769</v>
      </c>
      <c r="O328" s="71">
        <v>22.795718158534051</v>
      </c>
      <c r="P328" s="71">
        <v>23.565149898266569</v>
      </c>
      <c r="Q328" s="71">
        <v>1.22198298258572</v>
      </c>
      <c r="R328" s="71">
        <v>0</v>
      </c>
      <c r="S328" s="71">
        <v>1.8103175262882789</v>
      </c>
      <c r="T328" s="72"/>
      <c r="U328" s="71">
        <v>567468</v>
      </c>
      <c r="V328" s="71">
        <v>635</v>
      </c>
      <c r="W328" s="71">
        <v>84</v>
      </c>
      <c r="X328" s="71">
        <v>4702</v>
      </c>
      <c r="Y328" s="71">
        <v>9569</v>
      </c>
      <c r="Z328" s="71">
        <v>11675</v>
      </c>
      <c r="AA328" s="71">
        <v>4620</v>
      </c>
      <c r="AB328" s="71">
        <v>19968</v>
      </c>
      <c r="AC328" s="71">
        <v>0</v>
      </c>
      <c r="AD328" s="71">
        <v>1.8103175262882789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2028</v>
      </c>
      <c r="B329" s="70">
        <v>74</v>
      </c>
      <c r="C329" s="70">
        <v>6</v>
      </c>
      <c r="D329" s="70">
        <v>5</v>
      </c>
      <c r="E329" s="70">
        <v>2009</v>
      </c>
      <c r="F329" s="70" t="s">
        <v>176</v>
      </c>
      <c r="G329" s="1064" t="s">
        <v>2023</v>
      </c>
      <c r="H329" s="70" t="s">
        <v>1661</v>
      </c>
      <c r="I329" s="148"/>
      <c r="J329" s="71">
        <v>12.056539608959859</v>
      </c>
      <c r="K329" s="71">
        <v>0.88931546748908408</v>
      </c>
      <c r="L329" s="71">
        <v>0.80601279220385413</v>
      </c>
      <c r="M329" s="71">
        <v>18.30829734927001</v>
      </c>
      <c r="N329" s="71">
        <v>23.519603204207488</v>
      </c>
      <c r="O329" s="71">
        <v>23.059222155352629</v>
      </c>
      <c r="P329" s="71">
        <v>22.412708978367551</v>
      </c>
      <c r="Q329" s="71">
        <v>1.1464758494407801</v>
      </c>
      <c r="R329" s="71">
        <v>0</v>
      </c>
      <c r="S329" s="71">
        <v>1.8633834203457229</v>
      </c>
      <c r="T329" s="72"/>
      <c r="U329" s="71">
        <v>544490</v>
      </c>
      <c r="V329" s="71">
        <v>641</v>
      </c>
      <c r="W329" s="71">
        <v>19</v>
      </c>
      <c r="X329" s="71">
        <v>4875</v>
      </c>
      <c r="Y329" s="71">
        <v>9513</v>
      </c>
      <c r="Z329" s="71">
        <v>11657</v>
      </c>
      <c r="AA329" s="71">
        <v>4511</v>
      </c>
      <c r="AB329" s="71">
        <v>19666</v>
      </c>
      <c r="AC329" s="71">
        <v>0</v>
      </c>
      <c r="AD329" s="71">
        <v>1.8633834203457229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2029</v>
      </c>
      <c r="B330" s="70">
        <v>75</v>
      </c>
      <c r="C330" s="70">
        <v>7</v>
      </c>
      <c r="D330" s="70">
        <v>5</v>
      </c>
      <c r="E330" s="70">
        <v>2010</v>
      </c>
      <c r="F330" s="70" t="s">
        <v>177</v>
      </c>
      <c r="G330" s="1064" t="s">
        <v>2023</v>
      </c>
      <c r="H330" s="70" t="s">
        <v>1661</v>
      </c>
      <c r="I330" s="148"/>
      <c r="J330" s="71">
        <v>11.39327485946138</v>
      </c>
      <c r="K330" s="71">
        <v>0.99648224330026192</v>
      </c>
      <c r="L330" s="71">
        <v>0.76160427188742208</v>
      </c>
      <c r="M330" s="71">
        <v>19.25722743391276</v>
      </c>
      <c r="N330" s="71">
        <v>23.733408412559719</v>
      </c>
      <c r="O330" s="71">
        <v>23.076612820421261</v>
      </c>
      <c r="P330" s="71">
        <v>22.635169139767179</v>
      </c>
      <c r="Q330" s="71">
        <v>1.1799109105029399</v>
      </c>
      <c r="R330" s="71">
        <v>0</v>
      </c>
      <c r="S330" s="71">
        <v>2.036495497319716</v>
      </c>
      <c r="T330" s="72"/>
      <c r="U330" s="71">
        <v>474988</v>
      </c>
      <c r="V330" s="71">
        <v>641</v>
      </c>
      <c r="W330" s="71">
        <v>19</v>
      </c>
      <c r="X330" s="71">
        <v>4875</v>
      </c>
      <c r="Y330" s="71">
        <v>9468</v>
      </c>
      <c r="Z330" s="71">
        <v>11720</v>
      </c>
      <c r="AA330" s="71">
        <v>4442</v>
      </c>
      <c r="AB330" s="71">
        <v>19394</v>
      </c>
      <c r="AC330" s="71">
        <v>0</v>
      </c>
      <c r="AD330" s="71">
        <v>2.036495497319716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2030</v>
      </c>
      <c r="B331" s="70">
        <v>76</v>
      </c>
      <c r="C331" s="70">
        <v>8</v>
      </c>
      <c r="D331" s="70">
        <v>5</v>
      </c>
      <c r="E331" s="70">
        <v>2011</v>
      </c>
      <c r="F331" s="70" t="s">
        <v>178</v>
      </c>
      <c r="G331" s="70" t="s">
        <v>2023</v>
      </c>
      <c r="H331" s="70" t="s">
        <v>1661</v>
      </c>
      <c r="I331" s="148"/>
      <c r="J331" s="71">
        <v>15.30073686326566</v>
      </c>
      <c r="K331" s="71">
        <v>1.6153203690405751</v>
      </c>
      <c r="L331" s="71">
        <v>0.85647183478071653</v>
      </c>
      <c r="M331" s="71">
        <v>23.303393084013869</v>
      </c>
      <c r="N331" s="71">
        <v>28.729119063560489</v>
      </c>
      <c r="O331" s="71">
        <v>22.828751506794038</v>
      </c>
      <c r="P331" s="71">
        <v>21.763317132573643</v>
      </c>
      <c r="Q331" s="71">
        <v>1.33932884282257</v>
      </c>
      <c r="R331" s="71">
        <v>0</v>
      </c>
      <c r="S331" s="71">
        <v>2.1575578110316469</v>
      </c>
      <c r="T331" s="72"/>
      <c r="U331" s="71">
        <v>602342</v>
      </c>
      <c r="V331" s="71">
        <v>641</v>
      </c>
      <c r="W331" s="71">
        <v>19</v>
      </c>
      <c r="X331" s="71">
        <v>4875</v>
      </c>
      <c r="Y331" s="71">
        <v>9393</v>
      </c>
      <c r="Z331" s="71">
        <v>11846</v>
      </c>
      <c r="AA331" s="71">
        <v>4398</v>
      </c>
      <c r="AB331" s="71">
        <v>19085</v>
      </c>
      <c r="AC331" s="71">
        <v>0</v>
      </c>
      <c r="AD331" s="71">
        <v>2.1575578110316469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2031</v>
      </c>
      <c r="B332" s="70">
        <v>77</v>
      </c>
      <c r="C332" s="70">
        <v>9</v>
      </c>
      <c r="D332" s="70">
        <v>5</v>
      </c>
      <c r="E332" s="70">
        <v>2012</v>
      </c>
      <c r="F332" s="70" t="s">
        <v>179</v>
      </c>
      <c r="G332" s="70" t="s">
        <v>2023</v>
      </c>
      <c r="H332" s="70" t="s">
        <v>1661</v>
      </c>
      <c r="I332" s="148"/>
      <c r="J332" s="71">
        <v>13.358136568865691</v>
      </c>
      <c r="K332" s="71">
        <v>1.508952459057465</v>
      </c>
      <c r="L332" s="71">
        <v>0.87664533609859263</v>
      </c>
      <c r="M332" s="71">
        <v>25.852557834880159</v>
      </c>
      <c r="N332" s="71">
        <v>33.089774339001693</v>
      </c>
      <c r="O332" s="71">
        <v>22.930167061256171</v>
      </c>
      <c r="P332" s="71">
        <v>21.663192078416831</v>
      </c>
      <c r="Q332" s="71">
        <v>1.43311872306916</v>
      </c>
      <c r="R332" s="71">
        <v>0</v>
      </c>
      <c r="S332" s="71">
        <v>1.997040732010033</v>
      </c>
      <c r="T332" s="72"/>
      <c r="U332" s="71">
        <v>505885</v>
      </c>
      <c r="V332" s="71">
        <v>641</v>
      </c>
      <c r="W332" s="71">
        <v>19</v>
      </c>
      <c r="X332" s="71">
        <v>4875</v>
      </c>
      <c r="Y332" s="71">
        <v>9360</v>
      </c>
      <c r="Z332" s="71">
        <v>11993</v>
      </c>
      <c r="AA332" s="71">
        <v>4353</v>
      </c>
      <c r="AB332" s="71">
        <v>18796</v>
      </c>
      <c r="AC332" s="71">
        <v>0</v>
      </c>
      <c r="AD332" s="71">
        <v>1.997040732010033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2032</v>
      </c>
      <c r="B333" s="70">
        <v>78</v>
      </c>
      <c r="C333" s="70">
        <v>10</v>
      </c>
      <c r="D333" s="70">
        <v>5</v>
      </c>
      <c r="E333" s="70">
        <v>2013</v>
      </c>
      <c r="F333" s="70" t="s">
        <v>180</v>
      </c>
      <c r="G333" s="70" t="s">
        <v>2023</v>
      </c>
      <c r="H333" s="70" t="s">
        <v>1661</v>
      </c>
      <c r="I333" s="148"/>
      <c r="J333" s="71">
        <v>12.236118748173199</v>
      </c>
      <c r="K333" s="71">
        <v>1.2566941611404361</v>
      </c>
      <c r="L333" s="71">
        <v>0.84244914432577345</v>
      </c>
      <c r="M333" s="71">
        <v>25.613329569482659</v>
      </c>
      <c r="N333" s="71">
        <v>31.512602540642359</v>
      </c>
      <c r="O333" s="71">
        <v>22.045306796359181</v>
      </c>
      <c r="P333" s="71">
        <v>21.44509730807631</v>
      </c>
      <c r="Q333" s="71">
        <v>1.44204993018234</v>
      </c>
      <c r="R333" s="71">
        <v>0</v>
      </c>
      <c r="S333" s="71">
        <v>2.0642854367187931</v>
      </c>
      <c r="T333" s="72"/>
      <c r="U333" s="71">
        <v>465452</v>
      </c>
      <c r="V333" s="71">
        <v>641</v>
      </c>
      <c r="W333" s="71">
        <v>19</v>
      </c>
      <c r="X333" s="71">
        <v>4875</v>
      </c>
      <c r="Y333" s="71">
        <v>9354</v>
      </c>
      <c r="Z333" s="71">
        <v>12045</v>
      </c>
      <c r="AA333" s="71">
        <v>4293</v>
      </c>
      <c r="AB333" s="71">
        <v>18642</v>
      </c>
      <c r="AC333" s="71">
        <v>0</v>
      </c>
      <c r="AD333" s="71">
        <v>2.0642854367187931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2033</v>
      </c>
      <c r="B334" s="70">
        <v>79</v>
      </c>
      <c r="C334" s="70">
        <v>11</v>
      </c>
      <c r="D334" s="70">
        <v>5</v>
      </c>
      <c r="E334" s="70">
        <v>2014</v>
      </c>
      <c r="F334" s="70" t="s">
        <v>181</v>
      </c>
      <c r="G334" s="70" t="s">
        <v>2023</v>
      </c>
      <c r="H334" s="70" t="s">
        <v>1661</v>
      </c>
      <c r="I334" s="148"/>
      <c r="J334" s="71">
        <v>11.61418987232215</v>
      </c>
      <c r="K334" s="71">
        <v>1.4468952553811489</v>
      </c>
      <c r="L334" s="71">
        <v>0.82805459752223054</v>
      </c>
      <c r="M334" s="71">
        <v>22.474731061230639</v>
      </c>
      <c r="N334" s="71">
        <v>27.156259312823959</v>
      </c>
      <c r="O334" s="71">
        <v>21.065097541828315</v>
      </c>
      <c r="P334" s="71">
        <v>21.270349892253794</v>
      </c>
      <c r="Q334" s="71">
        <v>1.3550615281258001</v>
      </c>
      <c r="R334" s="71">
        <v>0</v>
      </c>
      <c r="S334" s="71">
        <v>2.532373452794181</v>
      </c>
      <c r="T334" s="72"/>
      <c r="U334" s="71">
        <v>450695</v>
      </c>
      <c r="V334" s="71">
        <v>566</v>
      </c>
      <c r="W334" s="71">
        <v>19</v>
      </c>
      <c r="X334" s="71">
        <v>4373</v>
      </c>
      <c r="Y334" s="71">
        <v>9219</v>
      </c>
      <c r="Z334" s="71">
        <v>12122</v>
      </c>
      <c r="AA334" s="71">
        <v>4236</v>
      </c>
      <c r="AB334" s="71">
        <v>18258</v>
      </c>
      <c r="AC334" s="71">
        <v>0</v>
      </c>
      <c r="AD334" s="71">
        <v>2.532373452794181</v>
      </c>
      <c r="AE334" s="72"/>
      <c r="AF334" s="71"/>
      <c r="AG334" s="71"/>
      <c r="AH334" s="71"/>
      <c r="AI334" s="71"/>
      <c r="AJ334" s="71"/>
      <c r="AK334" s="71"/>
      <c r="AL334" s="71"/>
      <c r="AM334" s="71"/>
      <c r="AN334" s="71"/>
      <c r="AO334" s="71"/>
      <c r="AP334" s="71"/>
      <c r="AQ334" s="72"/>
      <c r="AR334" s="71">
        <v>240</v>
      </c>
      <c r="AS334" s="71">
        <v>66</v>
      </c>
      <c r="AT334" s="71">
        <v>0</v>
      </c>
      <c r="AU334" s="71">
        <v>0</v>
      </c>
      <c r="AV334" s="71">
        <v>0</v>
      </c>
      <c r="AW334" s="71">
        <v>0</v>
      </c>
      <c r="AX334" s="71"/>
      <c r="AY334" s="72"/>
      <c r="AZ334" s="71">
        <v>1116.3420000000001</v>
      </c>
      <c r="BA334" s="71">
        <v>16631.900000000001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2034</v>
      </c>
      <c r="B335" s="70">
        <v>80</v>
      </c>
      <c r="C335" s="70">
        <v>12</v>
      </c>
      <c r="D335" s="70">
        <v>5</v>
      </c>
      <c r="E335" s="70">
        <v>2015</v>
      </c>
      <c r="F335" s="70" t="s">
        <v>182</v>
      </c>
      <c r="G335" s="70" t="s">
        <v>2023</v>
      </c>
      <c r="H335" s="70" t="s">
        <v>1661</v>
      </c>
      <c r="I335" s="148"/>
      <c r="J335" s="71">
        <v>11.5833345544743</v>
      </c>
      <c r="K335" s="71">
        <v>1.2991430137993709</v>
      </c>
      <c r="L335" s="71">
        <v>0.82824308963547733</v>
      </c>
      <c r="M335" s="71">
        <v>21.508688275343211</v>
      </c>
      <c r="N335" s="71">
        <v>23.749401803290489</v>
      </c>
      <c r="O335" s="71">
        <v>20.835040969208041</v>
      </c>
      <c r="P335" s="71">
        <v>21.101218752153041</v>
      </c>
      <c r="Q335" s="71">
        <v>1.2950586941187601</v>
      </c>
      <c r="R335" s="71">
        <v>0</v>
      </c>
      <c r="S335" s="71">
        <v>2.8921529843425069</v>
      </c>
      <c r="T335" s="72"/>
      <c r="U335" s="71">
        <v>513105</v>
      </c>
      <c r="V335" s="71">
        <v>566</v>
      </c>
      <c r="W335" s="71">
        <v>19</v>
      </c>
      <c r="X335" s="71">
        <v>4373</v>
      </c>
      <c r="Y335" s="71">
        <v>9096</v>
      </c>
      <c r="Z335" s="71">
        <v>12105</v>
      </c>
      <c r="AA335" s="71">
        <v>4199</v>
      </c>
      <c r="AB335" s="71">
        <v>17825</v>
      </c>
      <c r="AC335" s="71">
        <v>0</v>
      </c>
      <c r="AD335" s="71">
        <v>2.8921529843425069</v>
      </c>
      <c r="AE335" s="72"/>
      <c r="AF335" s="71">
        <v>5887522.8428684678</v>
      </c>
      <c r="AG335" s="71">
        <v>1041900.798674312</v>
      </c>
      <c r="AH335" s="71">
        <v>155565.66296710359</v>
      </c>
      <c r="AI335" s="71">
        <v>27031774.690679479</v>
      </c>
      <c r="AJ335" s="71">
        <v>37910816.511188023</v>
      </c>
      <c r="AK335" s="71">
        <v>0</v>
      </c>
      <c r="AL335" s="71">
        <v>0</v>
      </c>
      <c r="AM335" s="71">
        <v>2442841.4769372679</v>
      </c>
      <c r="AN335" s="71">
        <v>0</v>
      </c>
      <c r="AO335" s="71">
        <v>0</v>
      </c>
      <c r="AP335" s="71">
        <v>74470421.983314648</v>
      </c>
      <c r="AQ335" s="72"/>
      <c r="AR335" s="71">
        <v>255</v>
      </c>
      <c r="AS335" s="71">
        <v>138</v>
      </c>
      <c r="AT335" s="71">
        <v>0</v>
      </c>
      <c r="AU335" s="71">
        <v>0</v>
      </c>
      <c r="AV335" s="71">
        <v>0</v>
      </c>
      <c r="AW335" s="71">
        <v>0</v>
      </c>
      <c r="AX335" s="71"/>
      <c r="AY335" s="72"/>
      <c r="AZ335" s="71">
        <v>1209.1420000000001</v>
      </c>
      <c r="BA335" s="71">
        <v>41597.800000000003</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2035</v>
      </c>
      <c r="B336" s="70">
        <v>81</v>
      </c>
      <c r="C336" s="70">
        <v>13</v>
      </c>
      <c r="D336" s="70">
        <v>5</v>
      </c>
      <c r="E336" s="70">
        <v>2016</v>
      </c>
      <c r="F336" s="70" t="s">
        <v>155</v>
      </c>
      <c r="G336" s="70" t="s">
        <v>2023</v>
      </c>
      <c r="H336" s="70" t="s">
        <v>1661</v>
      </c>
      <c r="I336" s="148"/>
      <c r="J336" s="71">
        <v>11.219590231258472</v>
      </c>
      <c r="K336" s="71">
        <v>1.2637005418254013</v>
      </c>
      <c r="L336" s="71">
        <v>0.7818985560900692</v>
      </c>
      <c r="M336" s="71">
        <v>17.491411898772888</v>
      </c>
      <c r="N336" s="71">
        <v>23.402900763115653</v>
      </c>
      <c r="O336" s="71">
        <v>20.439206539140521</v>
      </c>
      <c r="P336" s="71">
        <v>20.115108807011374</v>
      </c>
      <c r="Q336" s="71">
        <v>1.2382500802612468</v>
      </c>
      <c r="R336" s="71">
        <v>0</v>
      </c>
      <c r="S336" s="71">
        <v>2.8462668803292748</v>
      </c>
      <c r="T336" s="72"/>
      <c r="U336" s="71">
        <v>525677</v>
      </c>
      <c r="V336" s="71">
        <v>566</v>
      </c>
      <c r="W336" s="71">
        <v>19</v>
      </c>
      <c r="X336" s="71">
        <v>4373</v>
      </c>
      <c r="Y336" s="71">
        <v>9014</v>
      </c>
      <c r="Z336" s="71">
        <v>12021</v>
      </c>
      <c r="AA336" s="71">
        <v>4140</v>
      </c>
      <c r="AB336" s="71">
        <v>17531</v>
      </c>
      <c r="AC336" s="71">
        <v>0</v>
      </c>
      <c r="AD336" s="71">
        <v>2.8462668803292752</v>
      </c>
      <c r="AE336" s="72"/>
      <c r="AF336" s="71">
        <v>5876563.1526272157</v>
      </c>
      <c r="AG336" s="71">
        <v>1049865.328077263</v>
      </c>
      <c r="AH336" s="71">
        <v>115380.9236999251</v>
      </c>
      <c r="AI336" s="71">
        <v>28105824.370581411</v>
      </c>
      <c r="AJ336" s="71">
        <v>39164387.00971891</v>
      </c>
      <c r="AK336" s="71">
        <v>0</v>
      </c>
      <c r="AL336" s="71">
        <v>0</v>
      </c>
      <c r="AM336" s="71">
        <v>2404416.5558427321</v>
      </c>
      <c r="AN336" s="71">
        <v>0</v>
      </c>
      <c r="AO336" s="71">
        <v>0</v>
      </c>
      <c r="AP336" s="71">
        <v>76716437.340547442</v>
      </c>
      <c r="AQ336" s="72"/>
      <c r="AR336" s="71">
        <v>264</v>
      </c>
      <c r="AS336" s="71">
        <v>188</v>
      </c>
      <c r="AT336" s="71">
        <v>0</v>
      </c>
      <c r="AU336" s="71">
        <v>0</v>
      </c>
      <c r="AV336" s="71">
        <v>0</v>
      </c>
      <c r="AW336" s="71">
        <v>0</v>
      </c>
      <c r="AX336" s="71"/>
      <c r="AY336" s="72"/>
      <c r="AZ336" s="71">
        <v>1261.242</v>
      </c>
      <c r="BA336" s="71">
        <v>48530.9</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2036</v>
      </c>
      <c r="B337" s="70">
        <v>82</v>
      </c>
      <c r="C337" s="70">
        <v>14</v>
      </c>
      <c r="D337" s="70">
        <v>5</v>
      </c>
      <c r="E337" s="70">
        <v>2017</v>
      </c>
      <c r="F337" s="70" t="s">
        <v>156</v>
      </c>
      <c r="G337" s="70" t="s">
        <v>2023</v>
      </c>
      <c r="H337" s="70" t="s">
        <v>1661</v>
      </c>
      <c r="I337" s="148"/>
      <c r="J337" s="71">
        <v>9.6075701216634393</v>
      </c>
      <c r="K337" s="71">
        <v>1.2983567819040636</v>
      </c>
      <c r="L337" s="71">
        <v>0.77558421106680508</v>
      </c>
      <c r="M337" s="71">
        <v>16.28563967498663</v>
      </c>
      <c r="N337" s="71">
        <v>21.441550049286455</v>
      </c>
      <c r="O337" s="71">
        <v>20.012024758267614</v>
      </c>
      <c r="P337" s="71">
        <v>19.765601366947347</v>
      </c>
      <c r="Q337" s="71">
        <v>1.1715286501695901</v>
      </c>
      <c r="R337" s="71">
        <v>0</v>
      </c>
      <c r="S337" s="71">
        <v>2.5579822415793685</v>
      </c>
      <c r="T337" s="72"/>
      <c r="U337" s="71">
        <v>484138</v>
      </c>
      <c r="V337" s="71">
        <v>566</v>
      </c>
      <c r="W337" s="71">
        <v>19</v>
      </c>
      <c r="X337" s="71">
        <v>4373</v>
      </c>
      <c r="Y337" s="71">
        <v>8923</v>
      </c>
      <c r="Z337" s="71">
        <v>11965</v>
      </c>
      <c r="AA337" s="71">
        <v>4094</v>
      </c>
      <c r="AB337" s="71">
        <v>17152</v>
      </c>
      <c r="AC337" s="71">
        <v>0</v>
      </c>
      <c r="AD337" s="71">
        <v>2.557982241579368</v>
      </c>
      <c r="AE337" s="72"/>
      <c r="AF337" s="71">
        <v>5154120.9553571641</v>
      </c>
      <c r="AG337" s="71">
        <v>1062823.293606234</v>
      </c>
      <c r="AH337" s="71">
        <v>154831.06111453241</v>
      </c>
      <c r="AI337" s="71">
        <v>26704627.90715389</v>
      </c>
      <c r="AJ337" s="71">
        <v>39536717.369197316</v>
      </c>
      <c r="AK337" s="71">
        <v>0</v>
      </c>
      <c r="AL337" s="71">
        <v>0</v>
      </c>
      <c r="AM337" s="71">
        <v>2356116.7630729601</v>
      </c>
      <c r="AN337" s="71">
        <v>0</v>
      </c>
      <c r="AO337" s="71">
        <v>0</v>
      </c>
      <c r="AP337" s="71">
        <v>74969237.349502087</v>
      </c>
      <c r="AQ337" s="72"/>
      <c r="AR337" s="71">
        <v>272</v>
      </c>
      <c r="AS337" s="71">
        <v>200</v>
      </c>
      <c r="AT337" s="71">
        <v>0</v>
      </c>
      <c r="AU337" s="71">
        <v>0</v>
      </c>
      <c r="AV337" s="71">
        <v>0</v>
      </c>
      <c r="AW337" s="71">
        <v>0</v>
      </c>
      <c r="AX337" s="71"/>
      <c r="AY337" s="72"/>
      <c r="AZ337" s="71">
        <v>1311.202</v>
      </c>
      <c r="BA337" s="71">
        <v>49085.7</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2037</v>
      </c>
      <c r="B338" s="70">
        <v>83</v>
      </c>
      <c r="C338" s="70">
        <v>15</v>
      </c>
      <c r="D338" s="70">
        <v>5</v>
      </c>
      <c r="E338" s="70">
        <v>2018</v>
      </c>
      <c r="F338" s="70" t="s">
        <v>183</v>
      </c>
      <c r="G338" s="70" t="s">
        <v>2023</v>
      </c>
      <c r="H338" s="70" t="s">
        <v>1661</v>
      </c>
      <c r="I338" s="148"/>
      <c r="J338" s="71">
        <v>9.5963495331771576</v>
      </c>
      <c r="K338" s="71">
        <v>1.0956825947254818</v>
      </c>
      <c r="L338" s="71">
        <v>0.70043994900943019</v>
      </c>
      <c r="M338" s="71">
        <v>14.858847014197547</v>
      </c>
      <c r="N338" s="71">
        <v>14.720453433487618</v>
      </c>
      <c r="O338" s="71">
        <v>19.544139573058537</v>
      </c>
      <c r="P338" s="71">
        <v>19.282056769334805</v>
      </c>
      <c r="Q338" s="71">
        <v>1.0651149049542401</v>
      </c>
      <c r="R338" s="71">
        <v>0</v>
      </c>
      <c r="S338" s="71">
        <v>2.9212813044562571</v>
      </c>
      <c r="T338" s="72"/>
      <c r="U338" s="71">
        <v>533650</v>
      </c>
      <c r="V338" s="71">
        <v>566</v>
      </c>
      <c r="W338" s="71">
        <v>19</v>
      </c>
      <c r="X338" s="71">
        <v>4373</v>
      </c>
      <c r="Y338" s="71">
        <v>8862</v>
      </c>
      <c r="Z338" s="71">
        <v>11909</v>
      </c>
      <c r="AA338" s="71">
        <v>4034</v>
      </c>
      <c r="AB338" s="71">
        <v>16805</v>
      </c>
      <c r="AC338" s="71">
        <v>0</v>
      </c>
      <c r="AD338" s="71">
        <v>2.9212813044562571</v>
      </c>
      <c r="AE338" s="72"/>
      <c r="AF338" s="71">
        <v>5213406.6569768414</v>
      </c>
      <c r="AG338" s="71">
        <v>961451.43828673812</v>
      </c>
      <c r="AH338" s="71">
        <v>147049.31653839129</v>
      </c>
      <c r="AI338" s="71">
        <v>25648999.392740089</v>
      </c>
      <c r="AJ338" s="71">
        <v>32990508.15572232</v>
      </c>
      <c r="AK338" s="71">
        <v>0</v>
      </c>
      <c r="AL338" s="71">
        <v>0</v>
      </c>
      <c r="AM338" s="71">
        <v>2313226.9155092589</v>
      </c>
      <c r="AN338" s="71">
        <v>0</v>
      </c>
      <c r="AO338" s="71">
        <v>0</v>
      </c>
      <c r="AP338" s="71">
        <v>67274641.875773638</v>
      </c>
      <c r="AQ338" s="72"/>
      <c r="AR338" s="71">
        <v>285</v>
      </c>
      <c r="AS338" s="71">
        <v>235</v>
      </c>
      <c r="AT338" s="71">
        <v>0</v>
      </c>
      <c r="AU338" s="71">
        <v>0</v>
      </c>
      <c r="AV338" s="71">
        <v>0</v>
      </c>
      <c r="AW338" s="71">
        <v>0</v>
      </c>
      <c r="AX338" s="71"/>
      <c r="AY338" s="72"/>
      <c r="AZ338" s="71">
        <v>1387.402</v>
      </c>
      <c r="BA338" s="71">
        <v>52633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2038</v>
      </c>
      <c r="B339" s="70">
        <v>84</v>
      </c>
      <c r="C339" s="70">
        <v>16</v>
      </c>
      <c r="D339" s="70">
        <v>5</v>
      </c>
      <c r="E339" s="70">
        <v>2019</v>
      </c>
      <c r="F339" s="70" t="s">
        <v>158</v>
      </c>
      <c r="G339" s="70" t="s">
        <v>2023</v>
      </c>
      <c r="H339" s="70" t="s">
        <v>1661</v>
      </c>
      <c r="I339" s="148"/>
      <c r="J339" s="71">
        <v>10.075188798633148</v>
      </c>
      <c r="K339" s="71">
        <v>1.0410962004883371</v>
      </c>
      <c r="L339" s="71">
        <v>0.71229317074522258</v>
      </c>
      <c r="M339" s="71">
        <v>15.604078098639578</v>
      </c>
      <c r="N339" s="71">
        <v>14.29919288103326</v>
      </c>
      <c r="O339" s="71">
        <v>19.092205346448843</v>
      </c>
      <c r="P339" s="71">
        <v>19.167412395338353</v>
      </c>
      <c r="Q339" s="71">
        <v>1.0141457479856699</v>
      </c>
      <c r="R339" s="71">
        <v>0</v>
      </c>
      <c r="S339" s="71">
        <v>3.5333514975330753</v>
      </c>
      <c r="T339" s="72"/>
      <c r="U339" s="71">
        <v>559105</v>
      </c>
      <c r="V339" s="71">
        <v>566</v>
      </c>
      <c r="W339" s="71">
        <v>19</v>
      </c>
      <c r="X339" s="71">
        <v>4373</v>
      </c>
      <c r="Y339" s="71">
        <v>8771</v>
      </c>
      <c r="Z339" s="71">
        <v>11953</v>
      </c>
      <c r="AA339" s="71">
        <v>3980</v>
      </c>
      <c r="AB339" s="71">
        <v>16434</v>
      </c>
      <c r="AC339" s="71">
        <v>0</v>
      </c>
      <c r="AD339" s="71">
        <v>3.5333514975330749</v>
      </c>
      <c r="AE339" s="72"/>
      <c r="AF339" s="71">
        <v>5590809.9691099767</v>
      </c>
      <c r="AG339" s="71">
        <v>931762.01274452324</v>
      </c>
      <c r="AH339" s="71">
        <v>156268.19419574999</v>
      </c>
      <c r="AI339" s="71">
        <v>26224002.760933749</v>
      </c>
      <c r="AJ339" s="71">
        <v>29455853.167714499</v>
      </c>
      <c r="AK339" s="71">
        <v>0</v>
      </c>
      <c r="AL339" s="71">
        <v>0</v>
      </c>
      <c r="AM339" s="71">
        <v>2238187.0849142363</v>
      </c>
      <c r="AN339" s="71">
        <v>0</v>
      </c>
      <c r="AO339" s="71">
        <v>0</v>
      </c>
      <c r="AP339" s="71">
        <v>64596883.189612731</v>
      </c>
      <c r="AQ339" s="72"/>
      <c r="AR339" s="71">
        <v>297</v>
      </c>
      <c r="AS339" s="71">
        <v>240</v>
      </c>
      <c r="AT339" s="71">
        <v>0</v>
      </c>
      <c r="AU339" s="71">
        <v>0</v>
      </c>
      <c r="AV339" s="71">
        <v>0</v>
      </c>
      <c r="AW339" s="71">
        <v>0</v>
      </c>
      <c r="AX339" s="71"/>
      <c r="AY339" s="72"/>
      <c r="AZ339" s="71">
        <v>1479.712</v>
      </c>
      <c r="BA339" s="71">
        <v>52880.5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2039</v>
      </c>
      <c r="B340" s="70">
        <v>85</v>
      </c>
      <c r="C340" s="70">
        <v>17</v>
      </c>
      <c r="D340" s="70">
        <v>5</v>
      </c>
      <c r="E340" s="70">
        <v>2020</v>
      </c>
      <c r="F340" s="70" t="s">
        <v>159</v>
      </c>
      <c r="G340" s="70" t="s">
        <v>2023</v>
      </c>
      <c r="H340" s="70" t="s">
        <v>1661</v>
      </c>
      <c r="I340" s="148"/>
      <c r="J340" s="71">
        <v>7.5148171644747963</v>
      </c>
      <c r="K340" s="71">
        <v>0.97150499672200352</v>
      </c>
      <c r="L340" s="71">
        <v>0.90722232219942101</v>
      </c>
      <c r="M340" s="71">
        <v>13.334196793341036</v>
      </c>
      <c r="N340" s="71">
        <v>16.497487677937936</v>
      </c>
      <c r="O340" s="71">
        <v>16.723272885310564</v>
      </c>
      <c r="P340" s="71">
        <v>17.987909454919134</v>
      </c>
      <c r="Q340" s="71">
        <v>0.95357177953073102</v>
      </c>
      <c r="R340" s="71">
        <v>0</v>
      </c>
      <c r="S340" s="71">
        <v>3.0409103650494491</v>
      </c>
      <c r="T340" s="72"/>
      <c r="U340" s="71">
        <v>424223</v>
      </c>
      <c r="V340" s="71">
        <v>522</v>
      </c>
      <c r="W340" s="71">
        <v>32</v>
      </c>
      <c r="X340" s="71">
        <v>3935</v>
      </c>
      <c r="Y340" s="71">
        <v>8724</v>
      </c>
      <c r="Z340" s="71">
        <v>11950</v>
      </c>
      <c r="AA340" s="71">
        <v>3970</v>
      </c>
      <c r="AB340" s="71">
        <v>16173</v>
      </c>
      <c r="AC340" s="71">
        <v>0</v>
      </c>
      <c r="AD340" s="71">
        <v>3.0409103650494491</v>
      </c>
      <c r="AE340" s="72"/>
      <c r="AF340" s="71">
        <v>4313558.1360425483</v>
      </c>
      <c r="AG340" s="71">
        <v>784488.04680929985</v>
      </c>
      <c r="AH340" s="71">
        <v>206440.6699239669</v>
      </c>
      <c r="AI340" s="71">
        <v>22205796.412843265</v>
      </c>
      <c r="AJ340" s="71">
        <v>34433689.483038053</v>
      </c>
      <c r="AK340" s="71"/>
      <c r="AL340" s="71"/>
      <c r="AM340" s="71">
        <v>2110756.1857777145</v>
      </c>
      <c r="AN340" s="71"/>
      <c r="AO340" s="71"/>
      <c r="AP340" s="71">
        <v>64054728.934434853</v>
      </c>
      <c r="AQ340" s="72"/>
      <c r="AR340" s="71">
        <v>303</v>
      </c>
      <c r="AS340" s="71">
        <v>244</v>
      </c>
      <c r="AT340" s="71">
        <v>0</v>
      </c>
      <c r="AU340" s="71">
        <v>0</v>
      </c>
      <c r="AV340" s="71">
        <v>0</v>
      </c>
      <c r="AW340" s="71">
        <v>0</v>
      </c>
      <c r="AX340" s="71"/>
      <c r="AY340" s="72"/>
      <c r="AZ340" s="71">
        <v>1515.2719999999999</v>
      </c>
      <c r="BA340" s="71">
        <v>62029.000000000073</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2040</v>
      </c>
      <c r="B341" s="70">
        <v>85</v>
      </c>
      <c r="C341" s="70">
        <v>18</v>
      </c>
      <c r="D341" s="70">
        <v>5</v>
      </c>
      <c r="E341" s="70">
        <v>2021</v>
      </c>
      <c r="F341" s="70" t="s">
        <v>160</v>
      </c>
      <c r="G341" s="70" t="s">
        <v>2023</v>
      </c>
      <c r="H341" s="70" t="s">
        <v>1661</v>
      </c>
      <c r="I341" s="148"/>
      <c r="J341" s="71">
        <v>9.6863633303390007</v>
      </c>
      <c r="K341" s="71">
        <v>1.0500495760388451</v>
      </c>
      <c r="L341" s="71">
        <v>0.82435755131025934</v>
      </c>
      <c r="M341" s="71">
        <v>12.269931288373408</v>
      </c>
      <c r="N341" s="71">
        <v>15.679577655953462</v>
      </c>
      <c r="O341" s="71">
        <v>15.980717175497841</v>
      </c>
      <c r="P341" s="71">
        <v>18.298349792610853</v>
      </c>
      <c r="Q341" s="71">
        <v>0.92794629786745098</v>
      </c>
      <c r="R341" s="71">
        <v>0</v>
      </c>
      <c r="S341" s="71">
        <v>2.1466810015123201</v>
      </c>
      <c r="T341" s="72"/>
      <c r="U341" s="71">
        <v>596142</v>
      </c>
      <c r="V341" s="71">
        <v>522</v>
      </c>
      <c r="W341" s="71">
        <v>32</v>
      </c>
      <c r="X341" s="71">
        <v>3935</v>
      </c>
      <c r="Y341" s="71">
        <v>8659</v>
      </c>
      <c r="Z341" s="71">
        <v>11758</v>
      </c>
      <c r="AA341" s="71">
        <v>3938</v>
      </c>
      <c r="AB341" s="71">
        <v>15893</v>
      </c>
      <c r="AC341" s="71">
        <v>0</v>
      </c>
      <c r="AD341" s="71">
        <v>2.1466810015123201</v>
      </c>
      <c r="AE341" s="72"/>
      <c r="AF341" s="71">
        <v>5781694.9967292557</v>
      </c>
      <c r="AG341" s="71">
        <v>874730.21511691681</v>
      </c>
      <c r="AH341" s="71">
        <v>184765.30719027694</v>
      </c>
      <c r="AI341" s="71">
        <v>23618015.611067805</v>
      </c>
      <c r="AJ341" s="71">
        <v>36001263.523487993</v>
      </c>
      <c r="AK341" s="71">
        <v>0</v>
      </c>
      <c r="AL341" s="71">
        <v>0</v>
      </c>
      <c r="AM341" s="71">
        <v>2086176.9689294118</v>
      </c>
      <c r="AN341" s="71">
        <v>0</v>
      </c>
      <c r="AO341" s="71">
        <v>0</v>
      </c>
      <c r="AP341" s="71">
        <v>68546646.622521654</v>
      </c>
      <c r="AQ341" s="72"/>
      <c r="AR341" s="71">
        <v>314</v>
      </c>
      <c r="AS341" s="71">
        <v>246</v>
      </c>
      <c r="AT341" s="71">
        <v>0</v>
      </c>
      <c r="AU341" s="71">
        <v>0</v>
      </c>
      <c r="AV341" s="71">
        <v>0</v>
      </c>
      <c r="AW341" s="71">
        <v>0</v>
      </c>
      <c r="AX341" s="71"/>
      <c r="AY341" s="72"/>
      <c r="AZ341" s="71">
        <v>1590.222</v>
      </c>
      <c r="BA341" s="71">
        <v>62238.700000000063</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2041</v>
      </c>
      <c r="B342" s="70">
        <v>85</v>
      </c>
      <c r="C342" s="70">
        <v>19</v>
      </c>
      <c r="D342" s="70">
        <v>5</v>
      </c>
      <c r="E342" s="70">
        <v>2022</v>
      </c>
      <c r="F342" s="70" t="s">
        <v>161</v>
      </c>
      <c r="G342" s="70" t="s">
        <v>2023</v>
      </c>
      <c r="H342" s="70" t="s">
        <v>1661</v>
      </c>
      <c r="I342" s="148"/>
      <c r="J342" s="71">
        <v>13.469310274833814</v>
      </c>
      <c r="K342" s="71">
        <v>1.0447305134173737</v>
      </c>
      <c r="L342" s="71">
        <v>0.69963157596860315</v>
      </c>
      <c r="M342" s="71">
        <v>13.886917868521861</v>
      </c>
      <c r="N342" s="71">
        <v>19.703590704660577</v>
      </c>
      <c r="O342" s="71">
        <v>16.621057413922305</v>
      </c>
      <c r="P342" s="71">
        <v>17.890862264817631</v>
      </c>
      <c r="Q342" s="71">
        <v>0.91872276216555704</v>
      </c>
      <c r="R342" s="71">
        <v>0</v>
      </c>
      <c r="S342" s="71">
        <v>2.159196597458779</v>
      </c>
      <c r="T342" s="72"/>
      <c r="U342" s="71">
        <v>890733</v>
      </c>
      <c r="V342" s="71">
        <v>522</v>
      </c>
      <c r="W342" s="71">
        <v>32</v>
      </c>
      <c r="X342" s="71">
        <v>3935</v>
      </c>
      <c r="Y342" s="71">
        <v>8593</v>
      </c>
      <c r="Z342" s="71">
        <v>11619</v>
      </c>
      <c r="AA342" s="71">
        <v>3909</v>
      </c>
      <c r="AB342" s="71">
        <v>15606</v>
      </c>
      <c r="AC342" s="71">
        <v>0</v>
      </c>
      <c r="AD342" s="71">
        <v>2.159196597458779</v>
      </c>
      <c r="AE342" s="72"/>
      <c r="AF342" s="71">
        <v>8026395.4159808094</v>
      </c>
      <c r="AG342" s="71">
        <v>873945.65211473801</v>
      </c>
      <c r="AH342" s="71">
        <v>182863.13751365218</v>
      </c>
      <c r="AI342" s="71">
        <v>23652784.828542512</v>
      </c>
      <c r="AJ342" s="71">
        <v>37701496.425483353</v>
      </c>
      <c r="AK342" s="71">
        <v>0</v>
      </c>
      <c r="AL342" s="71">
        <v>0</v>
      </c>
      <c r="AM342" s="71">
        <v>2015160.5565174452</v>
      </c>
      <c r="AN342" s="71">
        <v>0</v>
      </c>
      <c r="AO342" s="71">
        <v>0</v>
      </c>
      <c r="AP342" s="71">
        <v>72452646.016152516</v>
      </c>
      <c r="AQ342" s="72"/>
      <c r="AR342" s="71">
        <v>326</v>
      </c>
      <c r="AS342" s="71">
        <v>248</v>
      </c>
      <c r="AT342" s="71">
        <v>0</v>
      </c>
      <c r="AU342" s="71">
        <v>0</v>
      </c>
      <c r="AV342" s="71">
        <v>0</v>
      </c>
      <c r="AW342" s="71">
        <v>0</v>
      </c>
      <c r="AX342" s="71"/>
      <c r="AY342" s="72"/>
      <c r="AZ342" s="71">
        <v>1667.9899999999998</v>
      </c>
      <c r="BA342" s="71">
        <v>62337.700000000063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2042</v>
      </c>
      <c r="B343" s="70">
        <v>85</v>
      </c>
      <c r="C343" s="70">
        <v>20</v>
      </c>
      <c r="D343" s="70">
        <v>5</v>
      </c>
      <c r="E343" s="70">
        <v>2023</v>
      </c>
      <c r="F343" s="70" t="s">
        <v>1539</v>
      </c>
      <c r="G343" s="70" t="s">
        <v>2023</v>
      </c>
      <c r="H343" s="70" t="s">
        <v>1661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332</v>
      </c>
      <c r="AS343" s="71">
        <v>249</v>
      </c>
      <c r="AT343" s="71">
        <v>0</v>
      </c>
      <c r="AU343" s="71">
        <v>0</v>
      </c>
      <c r="AV343" s="71">
        <v>0</v>
      </c>
      <c r="AW343" s="71">
        <v>0</v>
      </c>
      <c r="AX343" s="71"/>
      <c r="AY343" s="72"/>
      <c r="AZ343" s="71">
        <v>1699.1499999999996</v>
      </c>
      <c r="BA343" s="71">
        <v>62357.500000000065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2043</v>
      </c>
      <c r="B344" s="70">
        <v>85</v>
      </c>
      <c r="C344" s="70">
        <v>21</v>
      </c>
      <c r="D344" s="70">
        <v>5</v>
      </c>
      <c r="E344" s="70">
        <v>2024</v>
      </c>
      <c r="F344" s="70" t="s">
        <v>1554</v>
      </c>
      <c r="G344" s="70" t="s">
        <v>2023</v>
      </c>
      <c r="H344" s="70" t="s">
        <v>1661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2044</v>
      </c>
      <c r="B345" s="70">
        <v>256</v>
      </c>
      <c r="C345" s="70">
        <v>1</v>
      </c>
      <c r="D345" s="70">
        <v>16</v>
      </c>
      <c r="E345" s="70">
        <v>1990</v>
      </c>
      <c r="F345" s="70" t="s">
        <v>787</v>
      </c>
      <c r="G345" s="70" t="s">
        <v>2045</v>
      </c>
      <c r="H345" s="70" t="s">
        <v>2046</v>
      </c>
      <c r="I345" s="148"/>
      <c r="J345" s="71">
        <v>14.52024422609548</v>
      </c>
      <c r="K345" s="71">
        <v>4.2718677787583532</v>
      </c>
      <c r="L345" s="71">
        <v>75.806347516129577</v>
      </c>
      <c r="M345" s="71">
        <v>17.000478901990761</v>
      </c>
      <c r="N345" s="71">
        <v>26.61480793881778</v>
      </c>
      <c r="O345" s="71">
        <v>16.362287049934132</v>
      </c>
      <c r="P345" s="71">
        <v>26.24262306286931</v>
      </c>
      <c r="Q345" s="71">
        <v>1.7285014189254799</v>
      </c>
      <c r="R345" s="71">
        <v>5.7779538122294696</v>
      </c>
      <c r="S345" s="71">
        <v>2.015790407022672</v>
      </c>
      <c r="T345" s="72"/>
      <c r="U345" s="71">
        <v>1824173</v>
      </c>
      <c r="V345" s="71">
        <v>1516</v>
      </c>
      <c r="W345" s="71">
        <v>657</v>
      </c>
      <c r="X345" s="71">
        <v>6373</v>
      </c>
      <c r="Y345" s="71">
        <v>8006</v>
      </c>
      <c r="Z345" s="71">
        <v>6730</v>
      </c>
      <c r="AA345" s="71">
        <v>6372</v>
      </c>
      <c r="AB345" s="71">
        <v>28065</v>
      </c>
      <c r="AC345" s="71">
        <v>1000752</v>
      </c>
      <c r="AD345" s="71">
        <v>2.015790407022672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2047</v>
      </c>
      <c r="B346" s="70">
        <v>257</v>
      </c>
      <c r="C346" s="70">
        <v>2</v>
      </c>
      <c r="D346" s="70">
        <v>16</v>
      </c>
      <c r="E346" s="70">
        <v>2005</v>
      </c>
      <c r="F346" s="70" t="s">
        <v>789</v>
      </c>
      <c r="G346" s="70" t="s">
        <v>2045</v>
      </c>
      <c r="H346" s="70" t="s">
        <v>2046</v>
      </c>
      <c r="I346" s="148"/>
      <c r="J346" s="71">
        <v>11.538771621869159</v>
      </c>
      <c r="K346" s="71">
        <v>2.966563336724211</v>
      </c>
      <c r="L346" s="71">
        <v>57.306442814906667</v>
      </c>
      <c r="M346" s="71">
        <v>22.76280989096945</v>
      </c>
      <c r="N346" s="71">
        <v>35.850518931581057</v>
      </c>
      <c r="O346" s="71">
        <v>23.197032424075189</v>
      </c>
      <c r="P346" s="71">
        <v>25.057830260534519</v>
      </c>
      <c r="Q346" s="71">
        <v>1.36581060963107</v>
      </c>
      <c r="R346" s="71">
        <v>1.9186413749993041</v>
      </c>
      <c r="S346" s="71">
        <v>2.0237194515405359</v>
      </c>
      <c r="T346" s="72"/>
      <c r="U346" s="71">
        <v>1594540</v>
      </c>
      <c r="V346" s="71">
        <v>1283</v>
      </c>
      <c r="W346" s="71">
        <v>407</v>
      </c>
      <c r="X346" s="71">
        <v>4553</v>
      </c>
      <c r="Y346" s="71">
        <v>8161</v>
      </c>
      <c r="Z346" s="71">
        <v>11041</v>
      </c>
      <c r="AA346" s="71">
        <v>4983</v>
      </c>
      <c r="AB346" s="71">
        <v>23183</v>
      </c>
      <c r="AC346" s="71">
        <v>339272</v>
      </c>
      <c r="AD346" s="71">
        <v>2.0237194515405359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2048</v>
      </c>
      <c r="B347" s="70">
        <v>258</v>
      </c>
      <c r="C347" s="70">
        <v>3</v>
      </c>
      <c r="D347" s="70">
        <v>16</v>
      </c>
      <c r="E347" s="70">
        <v>2006</v>
      </c>
      <c r="F347" s="70" t="s">
        <v>790</v>
      </c>
      <c r="G347" s="70" t="s">
        <v>2045</v>
      </c>
      <c r="H347" s="70" t="s">
        <v>2046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2049</v>
      </c>
      <c r="B348" s="70">
        <v>259</v>
      </c>
      <c r="C348" s="70">
        <v>4</v>
      </c>
      <c r="D348" s="70">
        <v>16</v>
      </c>
      <c r="E348" s="70">
        <v>2007</v>
      </c>
      <c r="F348" s="70" t="s">
        <v>791</v>
      </c>
      <c r="G348" s="70" t="s">
        <v>2045</v>
      </c>
      <c r="H348" s="70" t="s">
        <v>2046</v>
      </c>
      <c r="I348" s="148"/>
      <c r="J348" s="71">
        <v>13.898663421412691</v>
      </c>
      <c r="K348" s="71">
        <v>3.5231064185683612</v>
      </c>
      <c r="L348" s="71">
        <v>51.472504435406073</v>
      </c>
      <c r="M348" s="71">
        <v>32.633275965427842</v>
      </c>
      <c r="N348" s="71">
        <v>48.816681923500923</v>
      </c>
      <c r="O348" s="71">
        <v>22.019385631995739</v>
      </c>
      <c r="P348" s="71">
        <v>24.444822251526329</v>
      </c>
      <c r="Q348" s="71">
        <v>1.3797386202447099</v>
      </c>
      <c r="R348" s="71">
        <v>1.4351276594254421</v>
      </c>
      <c r="S348" s="71">
        <v>2.2877200136150369</v>
      </c>
      <c r="T348" s="72"/>
      <c r="U348" s="71">
        <v>1544206</v>
      </c>
      <c r="V348" s="71">
        <v>1218</v>
      </c>
      <c r="W348" s="71">
        <v>426</v>
      </c>
      <c r="X348" s="71">
        <v>5680</v>
      </c>
      <c r="Y348" s="71">
        <v>8122</v>
      </c>
      <c r="Z348" s="71">
        <v>10895</v>
      </c>
      <c r="AA348" s="71">
        <v>4787</v>
      </c>
      <c r="AB348" s="71">
        <v>22181</v>
      </c>
      <c r="AC348" s="71">
        <v>261054</v>
      </c>
      <c r="AD348" s="71">
        <v>2.2877200136150369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2050</v>
      </c>
      <c r="B349" s="70">
        <v>260</v>
      </c>
      <c r="C349" s="70">
        <v>5</v>
      </c>
      <c r="D349" s="70">
        <v>16</v>
      </c>
      <c r="E349" s="70">
        <v>2008</v>
      </c>
      <c r="F349" s="70" t="s">
        <v>792</v>
      </c>
      <c r="G349" s="1064" t="s">
        <v>2045</v>
      </c>
      <c r="H349" s="70" t="s">
        <v>2046</v>
      </c>
      <c r="I349" s="148"/>
      <c r="J349" s="71">
        <v>10.32588014761815</v>
      </c>
      <c r="K349" s="71">
        <v>2.4353989028973291</v>
      </c>
      <c r="L349" s="71">
        <v>41.508567018414489</v>
      </c>
      <c r="M349" s="71">
        <v>30.78994922764047</v>
      </c>
      <c r="N349" s="71">
        <v>39.26593331158405</v>
      </c>
      <c r="O349" s="71">
        <v>21.15950301362172</v>
      </c>
      <c r="P349" s="71">
        <v>23.799781260890001</v>
      </c>
      <c r="Q349" s="71">
        <v>1.3316481220485401</v>
      </c>
      <c r="R349" s="71">
        <v>1.4246299712198951</v>
      </c>
      <c r="S349" s="71">
        <v>2.0000035420748432</v>
      </c>
      <c r="T349" s="72"/>
      <c r="U349" s="71">
        <v>1437377</v>
      </c>
      <c r="V349" s="71">
        <v>1218</v>
      </c>
      <c r="W349" s="71">
        <v>426</v>
      </c>
      <c r="X349" s="71">
        <v>5680</v>
      </c>
      <c r="Y349" s="71">
        <v>8095</v>
      </c>
      <c r="Z349" s="71">
        <v>10837</v>
      </c>
      <c r="AA349" s="71">
        <v>4666</v>
      </c>
      <c r="AB349" s="71">
        <v>21760</v>
      </c>
      <c r="AC349" s="71">
        <v>269093</v>
      </c>
      <c r="AD349" s="71">
        <v>2.0000035420748432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2051</v>
      </c>
      <c r="B350" s="70">
        <v>261</v>
      </c>
      <c r="C350" s="70">
        <v>6</v>
      </c>
      <c r="D350" s="70">
        <v>16</v>
      </c>
      <c r="E350" s="70">
        <v>2009</v>
      </c>
      <c r="F350" s="70" t="s">
        <v>176</v>
      </c>
      <c r="G350" s="1064" t="s">
        <v>2045</v>
      </c>
      <c r="H350" s="70" t="s">
        <v>2046</v>
      </c>
      <c r="I350" s="148"/>
      <c r="J350" s="71">
        <v>7.1473062093588062</v>
      </c>
      <c r="K350" s="71">
        <v>1.7100260970512811</v>
      </c>
      <c r="L350" s="71">
        <v>42.294051917818933</v>
      </c>
      <c r="M350" s="71">
        <v>22.05181391821182</v>
      </c>
      <c r="N350" s="71">
        <v>29.430739077307731</v>
      </c>
      <c r="O350" s="71">
        <v>21.445056823040051</v>
      </c>
      <c r="P350" s="71">
        <v>22.989049976259508</v>
      </c>
      <c r="Q350" s="71">
        <v>1.23835248621078</v>
      </c>
      <c r="R350" s="71">
        <v>1.489773350003389</v>
      </c>
      <c r="S350" s="71">
        <v>1.5017603647295239</v>
      </c>
      <c r="T350" s="72"/>
      <c r="U350" s="71">
        <v>1006759</v>
      </c>
      <c r="V350" s="71">
        <v>1020</v>
      </c>
      <c r="W350" s="71">
        <v>649</v>
      </c>
      <c r="X350" s="71">
        <v>5530</v>
      </c>
      <c r="Y350" s="71">
        <v>8041</v>
      </c>
      <c r="Z350" s="71">
        <v>10841</v>
      </c>
      <c r="AA350" s="71">
        <v>4627</v>
      </c>
      <c r="AB350" s="71">
        <v>21242</v>
      </c>
      <c r="AC350" s="71">
        <v>274526</v>
      </c>
      <c r="AD350" s="71">
        <v>1.5017603647295239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v>
      </c>
      <c r="BK350" s="71">
        <v>0</v>
      </c>
      <c r="BL350" s="71">
        <v>0</v>
      </c>
      <c r="BM350" s="71">
        <v>0</v>
      </c>
      <c r="BN350" s="72"/>
      <c r="BO350" s="71">
        <v>0</v>
      </c>
      <c r="BP350" s="71">
        <v>0</v>
      </c>
      <c r="BQ350" s="71">
        <v>1</v>
      </c>
      <c r="BR350" s="71">
        <v>0</v>
      </c>
      <c r="BS350" s="71">
        <v>0</v>
      </c>
      <c r="BT350" s="71">
        <v>0</v>
      </c>
      <c r="BU350"/>
      <c r="BV350" s="70">
        <v>13</v>
      </c>
      <c r="BW350" s="70">
        <v>0</v>
      </c>
      <c r="BX350" s="70">
        <v>0</v>
      </c>
      <c r="BY350" s="70">
        <v>0</v>
      </c>
      <c r="BZ350" s="70">
        <v>0</v>
      </c>
      <c r="CA350" s="70">
        <v>0</v>
      </c>
      <c r="CB350" s="70">
        <v>0</v>
      </c>
      <c r="CC350" s="70">
        <v>0</v>
      </c>
      <c r="CD350" s="70">
        <v>0</v>
      </c>
    </row>
    <row r="351" spans="1:82">
      <c r="A351" s="70" t="s">
        <v>2052</v>
      </c>
      <c r="B351" s="70">
        <v>262</v>
      </c>
      <c r="C351" s="70">
        <v>7</v>
      </c>
      <c r="D351" s="70">
        <v>16</v>
      </c>
      <c r="E351" s="70">
        <v>2010</v>
      </c>
      <c r="F351" s="70" t="s">
        <v>177</v>
      </c>
      <c r="G351" s="70" t="s">
        <v>2045</v>
      </c>
      <c r="H351" s="70" t="s">
        <v>2046</v>
      </c>
      <c r="I351" s="148"/>
      <c r="J351" s="71">
        <v>6.2425708583491799</v>
      </c>
      <c r="K351" s="71">
        <v>1.9421511841694761</v>
      </c>
      <c r="L351" s="71">
        <v>38.015109232321443</v>
      </c>
      <c r="M351" s="71">
        <v>24.216420257789359</v>
      </c>
      <c r="N351" s="71">
        <v>36.394295072581173</v>
      </c>
      <c r="O351" s="71">
        <v>21.241510162688101</v>
      </c>
      <c r="P351" s="71">
        <v>22.98677352307288</v>
      </c>
      <c r="Q351" s="71">
        <v>1.2663630814746201</v>
      </c>
      <c r="R351" s="71">
        <v>1.3044944785292241</v>
      </c>
      <c r="S351" s="71">
        <v>1.5829352047672249</v>
      </c>
      <c r="T351" s="72"/>
      <c r="U351" s="71">
        <v>915753</v>
      </c>
      <c r="V351" s="71">
        <v>1020</v>
      </c>
      <c r="W351" s="71">
        <v>649</v>
      </c>
      <c r="X351" s="71">
        <v>5530</v>
      </c>
      <c r="Y351" s="71">
        <v>8025</v>
      </c>
      <c r="Z351" s="71">
        <v>10788</v>
      </c>
      <c r="AA351" s="71">
        <v>4511</v>
      </c>
      <c r="AB351" s="71">
        <v>20815</v>
      </c>
      <c r="AC351" s="71">
        <v>227802</v>
      </c>
      <c r="AD351" s="71">
        <v>1.5829352047672249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5.35</v>
      </c>
      <c r="BK351" s="71">
        <v>0</v>
      </c>
      <c r="BL351" s="71">
        <v>0</v>
      </c>
      <c r="BM351" s="71">
        <v>0</v>
      </c>
      <c r="BN351" s="72"/>
      <c r="BO351" s="71">
        <v>0</v>
      </c>
      <c r="BP351" s="71">
        <v>0</v>
      </c>
      <c r="BQ351" s="71">
        <v>1</v>
      </c>
      <c r="BR351" s="71">
        <v>0</v>
      </c>
      <c r="BS351" s="71">
        <v>0</v>
      </c>
      <c r="BT351" s="71">
        <v>0</v>
      </c>
      <c r="BU351"/>
      <c r="BV351" s="70">
        <v>5.35</v>
      </c>
      <c r="BW351" s="70">
        <v>0</v>
      </c>
      <c r="BX351" s="70">
        <v>0</v>
      </c>
      <c r="BY351" s="70">
        <v>0</v>
      </c>
      <c r="BZ351" s="70">
        <v>0</v>
      </c>
      <c r="CA351" s="70">
        <v>0</v>
      </c>
      <c r="CB351" s="70">
        <v>0</v>
      </c>
      <c r="CC351" s="70">
        <v>0</v>
      </c>
      <c r="CD351" s="70">
        <v>0</v>
      </c>
    </row>
    <row r="352" spans="1:82">
      <c r="A352" s="70" t="s">
        <v>2053</v>
      </c>
      <c r="B352" s="70">
        <v>263</v>
      </c>
      <c r="C352" s="70">
        <v>8</v>
      </c>
      <c r="D352" s="70">
        <v>16</v>
      </c>
      <c r="E352" s="70">
        <v>2011</v>
      </c>
      <c r="F352" s="70" t="s">
        <v>178</v>
      </c>
      <c r="G352" s="70" t="s">
        <v>2045</v>
      </c>
      <c r="H352" s="70" t="s">
        <v>2046</v>
      </c>
      <c r="I352" s="148"/>
      <c r="J352" s="71">
        <v>5.2870387107012071</v>
      </c>
      <c r="K352" s="71">
        <v>2.8411452207512711</v>
      </c>
      <c r="L352" s="71">
        <v>45.338352627124152</v>
      </c>
      <c r="M352" s="71">
        <v>32.829721638238873</v>
      </c>
      <c r="N352" s="71">
        <v>50.208232422116772</v>
      </c>
      <c r="O352" s="71">
        <v>20.741672502754032</v>
      </c>
      <c r="P352" s="71">
        <v>21.827647083170156</v>
      </c>
      <c r="Q352" s="71">
        <v>1.43196253800338</v>
      </c>
      <c r="R352" s="71">
        <v>1.2279356694369501</v>
      </c>
      <c r="S352" s="71">
        <v>0.79351700520897317</v>
      </c>
      <c r="T352" s="72"/>
      <c r="U352" s="71">
        <v>667647</v>
      </c>
      <c r="V352" s="71">
        <v>1020</v>
      </c>
      <c r="W352" s="71">
        <v>649</v>
      </c>
      <c r="X352" s="71">
        <v>5530</v>
      </c>
      <c r="Y352" s="71">
        <v>7991</v>
      </c>
      <c r="Z352" s="71">
        <v>10763</v>
      </c>
      <c r="AA352" s="71">
        <v>4411</v>
      </c>
      <c r="AB352" s="71">
        <v>20405</v>
      </c>
      <c r="AC352" s="71">
        <v>214078</v>
      </c>
      <c r="AD352" s="71">
        <v>0.79351700520897317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5.3</v>
      </c>
      <c r="BK352" s="71">
        <v>0</v>
      </c>
      <c r="BL352" s="71">
        <v>0</v>
      </c>
      <c r="BM352" s="71">
        <v>0</v>
      </c>
      <c r="BN352" s="72"/>
      <c r="BO352" s="71">
        <v>0</v>
      </c>
      <c r="BP352" s="71">
        <v>0</v>
      </c>
      <c r="BQ352" s="71">
        <v>1</v>
      </c>
      <c r="BR352" s="71">
        <v>0</v>
      </c>
      <c r="BS352" s="71">
        <v>0</v>
      </c>
      <c r="BT352" s="71">
        <v>0</v>
      </c>
      <c r="BU352"/>
      <c r="BV352" s="70">
        <v>5.3</v>
      </c>
      <c r="BW352" s="70">
        <v>0</v>
      </c>
      <c r="BX352" s="70">
        <v>0</v>
      </c>
      <c r="BY352" s="70">
        <v>0</v>
      </c>
      <c r="BZ352" s="70">
        <v>0</v>
      </c>
      <c r="CA352" s="70">
        <v>0</v>
      </c>
      <c r="CB352" s="70">
        <v>0</v>
      </c>
      <c r="CC352" s="70">
        <v>0</v>
      </c>
      <c r="CD352" s="70">
        <v>0</v>
      </c>
    </row>
    <row r="353" spans="1:82">
      <c r="A353" s="70" t="s">
        <v>2054</v>
      </c>
      <c r="B353" s="70">
        <v>264</v>
      </c>
      <c r="C353" s="70">
        <v>9</v>
      </c>
      <c r="D353" s="70">
        <v>16</v>
      </c>
      <c r="E353" s="70">
        <v>2012</v>
      </c>
      <c r="F353" s="70" t="s">
        <v>179</v>
      </c>
      <c r="G353" s="70" t="s">
        <v>2045</v>
      </c>
      <c r="H353" s="70" t="s">
        <v>2046</v>
      </c>
      <c r="I353" s="148"/>
      <c r="J353" s="71">
        <v>5.0074576995810594</v>
      </c>
      <c r="K353" s="71">
        <v>2.5728795436841398</v>
      </c>
      <c r="L353" s="71">
        <v>43.612131482187387</v>
      </c>
      <c r="M353" s="71">
        <v>32.907923986927813</v>
      </c>
      <c r="N353" s="71">
        <v>52.713502802512302</v>
      </c>
      <c r="O353" s="71">
        <v>20.461823387773165</v>
      </c>
      <c r="P353" s="71">
        <v>21.409384865919868</v>
      </c>
      <c r="Q353" s="71">
        <v>1.5313997421176899</v>
      </c>
      <c r="R353" s="71">
        <v>1.099101232624891</v>
      </c>
      <c r="S353" s="71">
        <v>1.6744883444701919</v>
      </c>
      <c r="T353" s="72"/>
      <c r="U353" s="71">
        <v>642762</v>
      </c>
      <c r="V353" s="71">
        <v>1020</v>
      </c>
      <c r="W353" s="71">
        <v>649</v>
      </c>
      <c r="X353" s="71">
        <v>5530</v>
      </c>
      <c r="Y353" s="71">
        <v>8061</v>
      </c>
      <c r="Z353" s="71">
        <v>10702</v>
      </c>
      <c r="AA353" s="71">
        <v>4302</v>
      </c>
      <c r="AB353" s="71">
        <v>20085</v>
      </c>
      <c r="AC353" s="71">
        <v>186654</v>
      </c>
      <c r="AD353" s="71">
        <v>1.6744883444701919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7.7469999999999999</v>
      </c>
      <c r="BK353" s="71">
        <v>0</v>
      </c>
      <c r="BL353" s="71">
        <v>0</v>
      </c>
      <c r="BM353" s="71">
        <v>0</v>
      </c>
      <c r="BN353" s="72"/>
      <c r="BO353" s="71">
        <v>0</v>
      </c>
      <c r="BP353" s="71">
        <v>0</v>
      </c>
      <c r="BQ353" s="71">
        <v>1</v>
      </c>
      <c r="BR353" s="71">
        <v>0</v>
      </c>
      <c r="BS353" s="71">
        <v>0</v>
      </c>
      <c r="BT353" s="71">
        <v>0</v>
      </c>
      <c r="BU353"/>
      <c r="BV353" s="70">
        <v>7.7469999999999999</v>
      </c>
      <c r="BW353" s="70">
        <v>0</v>
      </c>
      <c r="BX353" s="70">
        <v>0</v>
      </c>
      <c r="BY353" s="70">
        <v>0</v>
      </c>
      <c r="BZ353" s="70">
        <v>0</v>
      </c>
      <c r="CA353" s="70">
        <v>0</v>
      </c>
      <c r="CB353" s="70">
        <v>0</v>
      </c>
      <c r="CC353" s="70">
        <v>0</v>
      </c>
      <c r="CD353" s="70">
        <v>0</v>
      </c>
    </row>
    <row r="354" spans="1:82">
      <c r="A354" s="70" t="s">
        <v>2055</v>
      </c>
      <c r="B354" s="70">
        <v>265</v>
      </c>
      <c r="C354" s="70">
        <v>10</v>
      </c>
      <c r="D354" s="70">
        <v>16</v>
      </c>
      <c r="E354" s="70">
        <v>2013</v>
      </c>
      <c r="F354" s="70" t="s">
        <v>180</v>
      </c>
      <c r="G354" s="70" t="s">
        <v>2045</v>
      </c>
      <c r="H354" s="70" t="s">
        <v>2046</v>
      </c>
      <c r="I354" s="148"/>
      <c r="J354" s="71">
        <v>4.9583918516552137</v>
      </c>
      <c r="K354" s="71">
        <v>1.983318535623352</v>
      </c>
      <c r="L354" s="71">
        <v>39.671400212212347</v>
      </c>
      <c r="M354" s="71">
        <v>33.380540224130129</v>
      </c>
      <c r="N354" s="71">
        <v>45.176767958471373</v>
      </c>
      <c r="O354" s="71">
        <v>19.532379753486524</v>
      </c>
      <c r="P354" s="71">
        <v>21.175347656402398</v>
      </c>
      <c r="Q354" s="71">
        <v>1.5276044427229301</v>
      </c>
      <c r="R354" s="71">
        <v>1.3306665371062329</v>
      </c>
      <c r="S354" s="71">
        <v>1.5571831347014571</v>
      </c>
      <c r="T354" s="72"/>
      <c r="U354" s="71">
        <v>626697</v>
      </c>
      <c r="V354" s="71">
        <v>1020</v>
      </c>
      <c r="W354" s="71">
        <v>649</v>
      </c>
      <c r="X354" s="71">
        <v>5530</v>
      </c>
      <c r="Y354" s="71">
        <v>8021</v>
      </c>
      <c r="Z354" s="71">
        <v>10672</v>
      </c>
      <c r="AA354" s="71">
        <v>4239</v>
      </c>
      <c r="AB354" s="71">
        <v>19748</v>
      </c>
      <c r="AC354" s="71">
        <v>220587</v>
      </c>
      <c r="AD354" s="71">
        <v>1.5571831347014571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8.0570000000000004</v>
      </c>
      <c r="BK354" s="71">
        <v>0</v>
      </c>
      <c r="BL354" s="71">
        <v>0</v>
      </c>
      <c r="BM354" s="71">
        <v>0</v>
      </c>
      <c r="BN354" s="72"/>
      <c r="BO354" s="71">
        <v>0</v>
      </c>
      <c r="BP354" s="71">
        <v>0</v>
      </c>
      <c r="BQ354" s="71">
        <v>1</v>
      </c>
      <c r="BR354" s="71">
        <v>0</v>
      </c>
      <c r="BS354" s="71">
        <v>0</v>
      </c>
      <c r="BT354" s="71">
        <v>0</v>
      </c>
      <c r="BU354"/>
      <c r="BV354" s="70">
        <v>8.0570000000000004</v>
      </c>
      <c r="BW354" s="70">
        <v>0</v>
      </c>
      <c r="BX354" s="70">
        <v>0</v>
      </c>
      <c r="BY354" s="70">
        <v>0</v>
      </c>
      <c r="BZ354" s="70">
        <v>0</v>
      </c>
      <c r="CA354" s="70">
        <v>0</v>
      </c>
      <c r="CB354" s="70">
        <v>0</v>
      </c>
      <c r="CC354" s="70">
        <v>0</v>
      </c>
      <c r="CD354" s="70">
        <v>0</v>
      </c>
    </row>
    <row r="355" spans="1:82">
      <c r="A355" s="70" t="s">
        <v>2056</v>
      </c>
      <c r="B355" s="70">
        <v>266</v>
      </c>
      <c r="C355" s="70">
        <v>11</v>
      </c>
      <c r="D355" s="70">
        <v>16</v>
      </c>
      <c r="E355" s="70">
        <v>2014</v>
      </c>
      <c r="F355" s="70" t="s">
        <v>181</v>
      </c>
      <c r="G355" s="70" t="s">
        <v>2045</v>
      </c>
      <c r="H355" s="70" t="s">
        <v>2046</v>
      </c>
      <c r="I355" s="148"/>
      <c r="J355" s="71">
        <v>3.9482778891380552</v>
      </c>
      <c r="K355" s="71">
        <v>1.9173723292127161</v>
      </c>
      <c r="L355" s="71">
        <v>29.59453170401807</v>
      </c>
      <c r="M355" s="71">
        <v>28.441740604288441</v>
      </c>
      <c r="N355" s="71">
        <v>43.404931592543029</v>
      </c>
      <c r="O355" s="71">
        <v>18.336818120885365</v>
      </c>
      <c r="P355" s="71">
        <v>20.95902749062024</v>
      </c>
      <c r="Q355" s="71">
        <v>1.42846254966794</v>
      </c>
      <c r="R355" s="71">
        <v>1.240484731801635</v>
      </c>
      <c r="S355" s="71">
        <v>1.4418838635107769</v>
      </c>
      <c r="T355" s="72"/>
      <c r="U355" s="71">
        <v>566668</v>
      </c>
      <c r="V355" s="71">
        <v>799</v>
      </c>
      <c r="W355" s="71">
        <v>525</v>
      </c>
      <c r="X355" s="71">
        <v>4828</v>
      </c>
      <c r="Y355" s="71">
        <v>7944</v>
      </c>
      <c r="Z355" s="71">
        <v>10552</v>
      </c>
      <c r="AA355" s="71">
        <v>4174</v>
      </c>
      <c r="AB355" s="71">
        <v>19247</v>
      </c>
      <c r="AC355" s="71">
        <v>206284</v>
      </c>
      <c r="AD355" s="71">
        <v>1.4418838635107769</v>
      </c>
      <c r="AE355" s="72"/>
      <c r="AF355" s="71"/>
      <c r="AG355" s="71"/>
      <c r="AH355" s="71"/>
      <c r="AI355" s="71"/>
      <c r="AJ355" s="71"/>
      <c r="AK355" s="71"/>
      <c r="AL355" s="71"/>
      <c r="AM355" s="71"/>
      <c r="AN355" s="71"/>
      <c r="AO355" s="71"/>
      <c r="AP355" s="71"/>
      <c r="AQ355" s="72"/>
      <c r="AR355" s="71">
        <v>84</v>
      </c>
      <c r="AS355" s="71">
        <v>14</v>
      </c>
      <c r="AT355" s="71">
        <v>0</v>
      </c>
      <c r="AU355" s="71">
        <v>0</v>
      </c>
      <c r="AV355" s="71">
        <v>0</v>
      </c>
      <c r="AW355" s="71">
        <v>0</v>
      </c>
      <c r="AX355" s="71"/>
      <c r="AY355" s="72"/>
      <c r="AZ355" s="71">
        <v>388.42899999999997</v>
      </c>
      <c r="BA355" s="71">
        <v>2611.6999999999998</v>
      </c>
      <c r="BB355" s="71">
        <v>0</v>
      </c>
      <c r="BC355" s="71">
        <v>0</v>
      </c>
      <c r="BD355" s="71">
        <v>0</v>
      </c>
      <c r="BE355" s="71">
        <v>0</v>
      </c>
      <c r="BF355" s="71"/>
      <c r="BG355" s="72"/>
      <c r="BH355" s="71">
        <v>0</v>
      </c>
      <c r="BI355" s="71">
        <v>0</v>
      </c>
      <c r="BJ355" s="71">
        <v>7.3929999999999998</v>
      </c>
      <c r="BK355" s="71">
        <v>0</v>
      </c>
      <c r="BL355" s="71">
        <v>0</v>
      </c>
      <c r="BM355" s="71">
        <v>0</v>
      </c>
      <c r="BN355" s="72"/>
      <c r="BO355" s="71">
        <v>0</v>
      </c>
      <c r="BP355" s="71">
        <v>0</v>
      </c>
      <c r="BQ355" s="71">
        <v>1</v>
      </c>
      <c r="BR355" s="71">
        <v>0</v>
      </c>
      <c r="BS355" s="71">
        <v>0</v>
      </c>
      <c r="BT355" s="71">
        <v>0</v>
      </c>
      <c r="BU355"/>
      <c r="BV355" s="70">
        <v>7.3929999999999998</v>
      </c>
      <c r="BW355" s="70">
        <v>0</v>
      </c>
      <c r="BX355" s="70">
        <v>0</v>
      </c>
      <c r="BY355" s="70">
        <v>0</v>
      </c>
      <c r="BZ355" s="70">
        <v>0</v>
      </c>
      <c r="CA355" s="70">
        <v>0</v>
      </c>
      <c r="CB355" s="70">
        <v>0</v>
      </c>
      <c r="CC355" s="70">
        <v>0</v>
      </c>
      <c r="CD355" s="70">
        <v>0</v>
      </c>
    </row>
    <row r="356" spans="1:82">
      <c r="A356" s="70" t="s">
        <v>2057</v>
      </c>
      <c r="B356" s="70">
        <v>267</v>
      </c>
      <c r="C356" s="70">
        <v>12</v>
      </c>
      <c r="D356" s="70">
        <v>16</v>
      </c>
      <c r="E356" s="70">
        <v>2015</v>
      </c>
      <c r="F356" s="70" t="s">
        <v>182</v>
      </c>
      <c r="G356" s="70" t="s">
        <v>2045</v>
      </c>
      <c r="H356" s="70" t="s">
        <v>2046</v>
      </c>
      <c r="I356" s="148"/>
      <c r="J356" s="71">
        <v>5.4748312429883983</v>
      </c>
      <c r="K356" s="71">
        <v>1.9124816687800379</v>
      </c>
      <c r="L356" s="71">
        <v>32.055561765179462</v>
      </c>
      <c r="M356" s="71">
        <v>27.708780992984259</v>
      </c>
      <c r="N356" s="71">
        <v>42.046431584022031</v>
      </c>
      <c r="O356" s="71">
        <v>18.081132208304869</v>
      </c>
      <c r="P356" s="71">
        <v>20.699195055993901</v>
      </c>
      <c r="Q356" s="71">
        <v>1.3622637034909799</v>
      </c>
      <c r="R356" s="71">
        <v>1.0786288378467099</v>
      </c>
      <c r="S356" s="71">
        <v>1.462085162506144</v>
      </c>
      <c r="T356" s="72"/>
      <c r="U356" s="71">
        <v>727315</v>
      </c>
      <c r="V356" s="71">
        <v>799</v>
      </c>
      <c r="W356" s="71">
        <v>525</v>
      </c>
      <c r="X356" s="71">
        <v>4828</v>
      </c>
      <c r="Y356" s="71">
        <v>7887</v>
      </c>
      <c r="Z356" s="71">
        <v>10505</v>
      </c>
      <c r="AA356" s="71">
        <v>4119</v>
      </c>
      <c r="AB356" s="71">
        <v>18750</v>
      </c>
      <c r="AC356" s="71">
        <v>184374</v>
      </c>
      <c r="AD356" s="71">
        <v>1.462085162506144</v>
      </c>
      <c r="AE356" s="72"/>
      <c r="AF356" s="71">
        <v>6087864.4422982307</v>
      </c>
      <c r="AG356" s="71">
        <v>1380229.637539207</v>
      </c>
      <c r="AH356" s="71">
        <v>2682650.981417879</v>
      </c>
      <c r="AI356" s="71">
        <v>31590359.160505291</v>
      </c>
      <c r="AJ356" s="71">
        <v>59031836.509048633</v>
      </c>
      <c r="AK356" s="71">
        <v>0</v>
      </c>
      <c r="AL356" s="71">
        <v>0</v>
      </c>
      <c r="AM356" s="71">
        <v>2569608.8467082069</v>
      </c>
      <c r="AN356" s="71">
        <v>0</v>
      </c>
      <c r="AO356" s="71">
        <v>0</v>
      </c>
      <c r="AP356" s="71">
        <v>103342549.57751745</v>
      </c>
      <c r="AQ356" s="72"/>
      <c r="AR356" s="71">
        <v>95</v>
      </c>
      <c r="AS356" s="71">
        <v>23</v>
      </c>
      <c r="AT356" s="71">
        <v>0</v>
      </c>
      <c r="AU356" s="71">
        <v>0</v>
      </c>
      <c r="AV356" s="71">
        <v>0</v>
      </c>
      <c r="AW356" s="71">
        <v>0</v>
      </c>
      <c r="AX356" s="71"/>
      <c r="AY356" s="72"/>
      <c r="AZ356" s="71">
        <v>444.72899999999998</v>
      </c>
      <c r="BA356" s="71">
        <v>4794</v>
      </c>
      <c r="BB356" s="71">
        <v>0</v>
      </c>
      <c r="BC356" s="71">
        <v>0</v>
      </c>
      <c r="BD356" s="71">
        <v>0</v>
      </c>
      <c r="BE356" s="71">
        <v>0</v>
      </c>
      <c r="BF356" s="71"/>
      <c r="BG356" s="72"/>
      <c r="BH356" s="71">
        <v>0</v>
      </c>
      <c r="BI356" s="71">
        <v>0</v>
      </c>
      <c r="BJ356" s="71">
        <v>7.8840000000000003</v>
      </c>
      <c r="BK356" s="71">
        <v>0</v>
      </c>
      <c r="BL356" s="71">
        <v>0</v>
      </c>
      <c r="BM356" s="71">
        <v>0</v>
      </c>
      <c r="BN356" s="72"/>
      <c r="BO356" s="71">
        <v>0</v>
      </c>
      <c r="BP356" s="71">
        <v>0</v>
      </c>
      <c r="BQ356" s="71">
        <v>1</v>
      </c>
      <c r="BR356" s="71">
        <v>0</v>
      </c>
      <c r="BS356" s="71">
        <v>0</v>
      </c>
      <c r="BT356" s="71">
        <v>0</v>
      </c>
      <c r="BU356"/>
      <c r="BV356" s="70">
        <v>7.8840000000000003</v>
      </c>
      <c r="BW356" s="70">
        <v>0</v>
      </c>
      <c r="BX356" s="70">
        <v>0</v>
      </c>
      <c r="BY356" s="70">
        <v>0</v>
      </c>
      <c r="BZ356" s="70">
        <v>0</v>
      </c>
      <c r="CA356" s="70">
        <v>0</v>
      </c>
      <c r="CB356" s="70">
        <v>0</v>
      </c>
      <c r="CC356" s="70">
        <v>0</v>
      </c>
      <c r="CD356" s="70">
        <v>0</v>
      </c>
    </row>
    <row r="357" spans="1:82">
      <c r="A357" s="70" t="s">
        <v>2058</v>
      </c>
      <c r="B357" s="70">
        <v>268</v>
      </c>
      <c r="C357" s="70">
        <v>13</v>
      </c>
      <c r="D357" s="70">
        <v>16</v>
      </c>
      <c r="E357" s="70">
        <v>2016</v>
      </c>
      <c r="F357" s="70" t="s">
        <v>155</v>
      </c>
      <c r="G357" s="70" t="s">
        <v>2045</v>
      </c>
      <c r="H357" s="70" t="s">
        <v>2046</v>
      </c>
      <c r="I357" s="148"/>
      <c r="J357" s="71">
        <v>4.6381889351502483</v>
      </c>
      <c r="K357" s="71">
        <v>1.9170860900187159</v>
      </c>
      <c r="L357" s="71">
        <v>33.732948529300693</v>
      </c>
      <c r="M357" s="71">
        <v>26.065413479441297</v>
      </c>
      <c r="N357" s="71">
        <v>38.946872911312852</v>
      </c>
      <c r="O357" s="71">
        <v>17.774849443488481</v>
      </c>
      <c r="P357" s="71">
        <v>20.469795508197809</v>
      </c>
      <c r="Q357" s="71">
        <v>1.2916478933168343</v>
      </c>
      <c r="R357" s="71">
        <v>1.1731156406565812</v>
      </c>
      <c r="S357" s="71">
        <v>1.6119157864487903</v>
      </c>
      <c r="T357" s="72"/>
      <c r="U357" s="71">
        <v>631372</v>
      </c>
      <c r="V357" s="71">
        <v>799</v>
      </c>
      <c r="W357" s="71">
        <v>525</v>
      </c>
      <c r="X357" s="71">
        <v>4828</v>
      </c>
      <c r="Y357" s="71">
        <v>7795</v>
      </c>
      <c r="Z357" s="71">
        <v>10454</v>
      </c>
      <c r="AA357" s="71">
        <v>4213</v>
      </c>
      <c r="AB357" s="71">
        <v>18287</v>
      </c>
      <c r="AC357" s="71">
        <v>200356.60388374201</v>
      </c>
      <c r="AD357" s="71">
        <v>1.6119157864487901</v>
      </c>
      <c r="AE357" s="72"/>
      <c r="AF357" s="71">
        <v>5297934.8895532712</v>
      </c>
      <c r="AG357" s="71">
        <v>1308662.9519894749</v>
      </c>
      <c r="AH357" s="71">
        <v>2283336.0030067111</v>
      </c>
      <c r="AI357" s="71">
        <v>32187583.184601702</v>
      </c>
      <c r="AJ357" s="71">
        <v>53048217.710199997</v>
      </c>
      <c r="AK357" s="71">
        <v>0</v>
      </c>
      <c r="AL357" s="71">
        <v>0</v>
      </c>
      <c r="AM357" s="71">
        <v>2508103.6767267152</v>
      </c>
      <c r="AN357" s="71">
        <v>0</v>
      </c>
      <c r="AO357" s="71">
        <v>0</v>
      </c>
      <c r="AP357" s="71">
        <v>96633838.416077867</v>
      </c>
      <c r="AQ357" s="72"/>
      <c r="AR357" s="71">
        <v>102</v>
      </c>
      <c r="AS357" s="71">
        <v>30</v>
      </c>
      <c r="AT357" s="71">
        <v>0</v>
      </c>
      <c r="AU357" s="71">
        <v>0</v>
      </c>
      <c r="AV357" s="71">
        <v>0</v>
      </c>
      <c r="AW357" s="71">
        <v>0</v>
      </c>
      <c r="AX357" s="71"/>
      <c r="AY357" s="72"/>
      <c r="AZ357" s="71">
        <v>485.01499999999999</v>
      </c>
      <c r="BA357" s="71">
        <v>8261.7999999999993</v>
      </c>
      <c r="BB357" s="71">
        <v>0</v>
      </c>
      <c r="BC357" s="71">
        <v>0</v>
      </c>
      <c r="BD357" s="71">
        <v>0</v>
      </c>
      <c r="BE357" s="71">
        <v>0</v>
      </c>
      <c r="BF357" s="71"/>
      <c r="BG357" s="72"/>
      <c r="BH357" s="71">
        <v>0</v>
      </c>
      <c r="BI357" s="71">
        <v>0</v>
      </c>
      <c r="BJ357" s="71">
        <v>7.7430000000000003</v>
      </c>
      <c r="BK357" s="71">
        <v>0</v>
      </c>
      <c r="BL357" s="71">
        <v>0</v>
      </c>
      <c r="BM357" s="71">
        <v>0</v>
      </c>
      <c r="BN357" s="72"/>
      <c r="BO357" s="71">
        <v>0</v>
      </c>
      <c r="BP357" s="71">
        <v>0</v>
      </c>
      <c r="BQ357" s="71">
        <v>1</v>
      </c>
      <c r="BR357" s="71">
        <v>0</v>
      </c>
      <c r="BS357" s="71">
        <v>0</v>
      </c>
      <c r="BT357" s="71">
        <v>0</v>
      </c>
      <c r="BU357"/>
      <c r="BV357" s="70">
        <v>7.7430000000000003</v>
      </c>
      <c r="BW357" s="70">
        <v>0</v>
      </c>
      <c r="BX357" s="70">
        <v>0</v>
      </c>
      <c r="BY357" s="70">
        <v>0</v>
      </c>
      <c r="BZ357" s="70">
        <v>0</v>
      </c>
      <c r="CA357" s="70">
        <v>0</v>
      </c>
      <c r="CB357" s="70">
        <v>0</v>
      </c>
      <c r="CC357" s="70">
        <v>0</v>
      </c>
      <c r="CD357" s="70">
        <v>0</v>
      </c>
    </row>
    <row r="358" spans="1:82">
      <c r="A358" s="70" t="s">
        <v>2059</v>
      </c>
      <c r="B358" s="70">
        <v>269</v>
      </c>
      <c r="C358" s="70">
        <v>14</v>
      </c>
      <c r="D358" s="70">
        <v>16</v>
      </c>
      <c r="E358" s="70">
        <v>2017</v>
      </c>
      <c r="F358" s="70" t="s">
        <v>156</v>
      </c>
      <c r="G358" s="70" t="s">
        <v>2045</v>
      </c>
      <c r="H358" s="70" t="s">
        <v>2046</v>
      </c>
      <c r="I358" s="148"/>
      <c r="J358" s="71">
        <v>4.2962412256053142</v>
      </c>
      <c r="K358" s="71">
        <v>1.84256267578196</v>
      </c>
      <c r="L358" s="71">
        <v>32.344839158261614</v>
      </c>
      <c r="M358" s="71">
        <v>22.967309080616719</v>
      </c>
      <c r="N358" s="71">
        <v>40.300843556239748</v>
      </c>
      <c r="O358" s="71">
        <v>17.339294665186824</v>
      </c>
      <c r="P358" s="71">
        <v>20.137353029198191</v>
      </c>
      <c r="Q358" s="71">
        <v>1.2215262581409201</v>
      </c>
      <c r="R358" s="71">
        <v>0.97070835655058596</v>
      </c>
      <c r="S358" s="71">
        <v>1.4173383139750453</v>
      </c>
      <c r="T358" s="72"/>
      <c r="U358" s="71">
        <v>668202</v>
      </c>
      <c r="V358" s="71">
        <v>799</v>
      </c>
      <c r="W358" s="71">
        <v>525</v>
      </c>
      <c r="X358" s="71">
        <v>4828</v>
      </c>
      <c r="Y358" s="71">
        <v>7706</v>
      </c>
      <c r="Z358" s="71">
        <v>10367</v>
      </c>
      <c r="AA358" s="71">
        <v>4171</v>
      </c>
      <c r="AB358" s="71">
        <v>17884</v>
      </c>
      <c r="AC358" s="71">
        <v>169076.99999999991</v>
      </c>
      <c r="AD358" s="71">
        <v>1.4173383139750451</v>
      </c>
      <c r="AE358" s="72"/>
      <c r="AF358" s="71">
        <v>5062688.9980201013</v>
      </c>
      <c r="AG358" s="71">
        <v>1297968.734170465</v>
      </c>
      <c r="AH358" s="71">
        <v>3361002.2556304121</v>
      </c>
      <c r="AI358" s="71">
        <v>30364996.653207559</v>
      </c>
      <c r="AJ358" s="71">
        <v>57934916.339670889</v>
      </c>
      <c r="AK358" s="71">
        <v>0</v>
      </c>
      <c r="AL358" s="71">
        <v>0</v>
      </c>
      <c r="AM358" s="71">
        <v>2456669.3208253742</v>
      </c>
      <c r="AN358" s="71">
        <v>0</v>
      </c>
      <c r="AO358" s="71">
        <v>0</v>
      </c>
      <c r="AP358" s="71">
        <v>100478242.30152479</v>
      </c>
      <c r="AQ358" s="72"/>
      <c r="AR358" s="71">
        <v>113</v>
      </c>
      <c r="AS358" s="71">
        <v>34</v>
      </c>
      <c r="AT358" s="71">
        <v>0</v>
      </c>
      <c r="AU358" s="71">
        <v>0</v>
      </c>
      <c r="AV358" s="71">
        <v>0</v>
      </c>
      <c r="AW358" s="71">
        <v>0</v>
      </c>
      <c r="AX358" s="71"/>
      <c r="AY358" s="72"/>
      <c r="AZ358" s="71">
        <v>542.27499999999998</v>
      </c>
      <c r="BA358" s="71">
        <v>11801.3</v>
      </c>
      <c r="BB358" s="71">
        <v>0</v>
      </c>
      <c r="BC358" s="71">
        <v>0</v>
      </c>
      <c r="BD358" s="71">
        <v>0</v>
      </c>
      <c r="BE358" s="71">
        <v>0</v>
      </c>
      <c r="BF358" s="71"/>
      <c r="BG358" s="72"/>
      <c r="BH358" s="71">
        <v>0</v>
      </c>
      <c r="BI358" s="71">
        <v>0</v>
      </c>
      <c r="BJ358" s="71">
        <v>7.7359999999999998</v>
      </c>
      <c r="BK358" s="71">
        <v>0</v>
      </c>
      <c r="BL358" s="71">
        <v>0</v>
      </c>
      <c r="BM358" s="71">
        <v>0</v>
      </c>
      <c r="BN358" s="72"/>
      <c r="BO358" s="71">
        <v>0</v>
      </c>
      <c r="BP358" s="71">
        <v>0</v>
      </c>
      <c r="BQ358" s="71">
        <v>1</v>
      </c>
      <c r="BR358" s="71">
        <v>0</v>
      </c>
      <c r="BS358" s="71">
        <v>0</v>
      </c>
      <c r="BT358" s="71">
        <v>0</v>
      </c>
      <c r="BU358"/>
      <c r="BV358" s="70">
        <v>7.7359999999999998</v>
      </c>
      <c r="BW358" s="70">
        <v>0</v>
      </c>
      <c r="BX358" s="70">
        <v>0</v>
      </c>
      <c r="BY358" s="70">
        <v>0</v>
      </c>
      <c r="BZ358" s="70">
        <v>0</v>
      </c>
      <c r="CA358" s="70">
        <v>0</v>
      </c>
      <c r="CB358" s="70">
        <v>0</v>
      </c>
      <c r="CC358" s="70">
        <v>0</v>
      </c>
      <c r="CD358" s="70">
        <v>0</v>
      </c>
    </row>
    <row r="359" spans="1:82">
      <c r="A359" s="70" t="s">
        <v>2060</v>
      </c>
      <c r="B359" s="70">
        <v>270</v>
      </c>
      <c r="C359" s="70">
        <v>15</v>
      </c>
      <c r="D359" s="70">
        <v>16</v>
      </c>
      <c r="E359" s="70">
        <v>2018</v>
      </c>
      <c r="F359" s="70" t="s">
        <v>183</v>
      </c>
      <c r="G359" s="70" t="s">
        <v>2045</v>
      </c>
      <c r="H359" s="70" t="s">
        <v>2046</v>
      </c>
      <c r="I359" s="148"/>
      <c r="J359" s="71">
        <v>4.1020424350590252</v>
      </c>
      <c r="K359" s="71">
        <v>1.6819987243431738</v>
      </c>
      <c r="L359" s="71">
        <v>29.821540217853382</v>
      </c>
      <c r="M359" s="71">
        <v>21.886424282529088</v>
      </c>
      <c r="N359" s="71">
        <v>33.930999557605318</v>
      </c>
      <c r="O359" s="71">
        <v>16.910136380955173</v>
      </c>
      <c r="P359" s="71">
        <v>19.760045286175032</v>
      </c>
      <c r="Q359" s="71">
        <v>1.10263635831532</v>
      </c>
      <c r="R359" s="71">
        <v>0.88961522003556415</v>
      </c>
      <c r="S359" s="71">
        <v>1.1447915503422141</v>
      </c>
      <c r="T359" s="72"/>
      <c r="U359" s="71">
        <v>674951</v>
      </c>
      <c r="V359" s="71">
        <v>799</v>
      </c>
      <c r="W359" s="71">
        <v>525</v>
      </c>
      <c r="X359" s="71">
        <v>4828</v>
      </c>
      <c r="Y359" s="71">
        <v>7615</v>
      </c>
      <c r="Z359" s="71">
        <v>10304</v>
      </c>
      <c r="AA359" s="71">
        <v>4134</v>
      </c>
      <c r="AB359" s="71">
        <v>17397</v>
      </c>
      <c r="AC359" s="71">
        <v>154345</v>
      </c>
      <c r="AD359" s="71">
        <v>1.1447915503422139</v>
      </c>
      <c r="AE359" s="72"/>
      <c r="AF359" s="71">
        <v>5221440.8801222611</v>
      </c>
      <c r="AG359" s="71">
        <v>1153947.868651951</v>
      </c>
      <c r="AH359" s="71">
        <v>3228936.454368507</v>
      </c>
      <c r="AI359" s="71">
        <v>30122577.835147578</v>
      </c>
      <c r="AJ359" s="71">
        <v>50648130.95661255</v>
      </c>
      <c r="AK359" s="71">
        <v>0</v>
      </c>
      <c r="AL359" s="71">
        <v>0</v>
      </c>
      <c r="AM359" s="71">
        <v>2394716.3730505561</v>
      </c>
      <c r="AN359" s="71">
        <v>0</v>
      </c>
      <c r="AO359" s="71">
        <v>0</v>
      </c>
      <c r="AP359" s="71">
        <v>92769750.367953405</v>
      </c>
      <c r="AQ359" s="72"/>
      <c r="AR359" s="71">
        <v>125</v>
      </c>
      <c r="AS359" s="71">
        <v>39</v>
      </c>
      <c r="AT359" s="71">
        <v>0</v>
      </c>
      <c r="AU359" s="71">
        <v>0</v>
      </c>
      <c r="AV359" s="71">
        <v>0</v>
      </c>
      <c r="AW359" s="71">
        <v>0</v>
      </c>
      <c r="AX359" s="71"/>
      <c r="AY359" s="72"/>
      <c r="AZ359" s="71">
        <v>603.57500000000005</v>
      </c>
      <c r="BA359" s="71">
        <v>13976</v>
      </c>
      <c r="BB359" s="71">
        <v>0</v>
      </c>
      <c r="BC359" s="71">
        <v>0</v>
      </c>
      <c r="BD359" s="71">
        <v>0</v>
      </c>
      <c r="BE359" s="71">
        <v>0</v>
      </c>
      <c r="BF359" s="71"/>
      <c r="BG359" s="72"/>
      <c r="BH359" s="71">
        <v>0</v>
      </c>
      <c r="BI359" s="71">
        <v>0</v>
      </c>
      <c r="BJ359" s="71">
        <v>7.04</v>
      </c>
      <c r="BK359" s="71">
        <v>0</v>
      </c>
      <c r="BL359" s="71">
        <v>0</v>
      </c>
      <c r="BM359" s="71">
        <v>0</v>
      </c>
      <c r="BN359" s="72"/>
      <c r="BO359" s="71">
        <v>0</v>
      </c>
      <c r="BP359" s="71">
        <v>0</v>
      </c>
      <c r="BQ359" s="71">
        <v>1</v>
      </c>
      <c r="BR359" s="71">
        <v>0</v>
      </c>
      <c r="BS359" s="71">
        <v>0</v>
      </c>
      <c r="BT359" s="71">
        <v>0</v>
      </c>
      <c r="BU359"/>
      <c r="BV359" s="70">
        <v>7.04</v>
      </c>
      <c r="BW359" s="70">
        <v>0</v>
      </c>
      <c r="BX359" s="70">
        <v>0</v>
      </c>
      <c r="BY359" s="70">
        <v>0</v>
      </c>
      <c r="BZ359" s="70">
        <v>0</v>
      </c>
      <c r="CA359" s="70">
        <v>0</v>
      </c>
      <c r="CB359" s="70">
        <v>0</v>
      </c>
      <c r="CC359" s="70">
        <v>0</v>
      </c>
      <c r="CD359" s="70">
        <v>0</v>
      </c>
    </row>
    <row r="360" spans="1:82">
      <c r="A360" s="70" t="s">
        <v>2061</v>
      </c>
      <c r="B360" s="70">
        <v>271</v>
      </c>
      <c r="C360" s="70">
        <v>16</v>
      </c>
      <c r="D360" s="70">
        <v>16</v>
      </c>
      <c r="E360" s="70">
        <v>2019</v>
      </c>
      <c r="F360" s="70" t="s">
        <v>158</v>
      </c>
      <c r="G360" s="70" t="s">
        <v>2045</v>
      </c>
      <c r="H360" s="70" t="s">
        <v>2046</v>
      </c>
      <c r="I360" s="148"/>
      <c r="J360" s="71">
        <v>3.6113010008776412</v>
      </c>
      <c r="K360" s="71">
        <v>1.5182773037106985</v>
      </c>
      <c r="L360" s="71">
        <v>30.042471191474135</v>
      </c>
      <c r="M360" s="71">
        <v>20.492791953026785</v>
      </c>
      <c r="N360" s="71">
        <v>28.80312213996282</v>
      </c>
      <c r="O360" s="71">
        <v>16.217113769137047</v>
      </c>
      <c r="P360" s="71">
        <v>18.86400863129154</v>
      </c>
      <c r="Q360" s="71">
        <v>1.04734584610033</v>
      </c>
      <c r="R360" s="71">
        <v>1.0232847089473878</v>
      </c>
      <c r="S360" s="71">
        <v>1.5250337663292561</v>
      </c>
      <c r="T360" s="72"/>
      <c r="U360" s="71">
        <v>642080</v>
      </c>
      <c r="V360" s="71">
        <v>799</v>
      </c>
      <c r="W360" s="71">
        <v>525</v>
      </c>
      <c r="X360" s="71">
        <v>4828</v>
      </c>
      <c r="Y360" s="71">
        <v>7548</v>
      </c>
      <c r="Z360" s="71">
        <v>10153</v>
      </c>
      <c r="AA360" s="71">
        <v>3917</v>
      </c>
      <c r="AB360" s="71">
        <v>16972</v>
      </c>
      <c r="AC360" s="71">
        <v>180444</v>
      </c>
      <c r="AD360" s="71">
        <v>1.5250337663292559</v>
      </c>
      <c r="AE360" s="72"/>
      <c r="AF360" s="71">
        <v>4823485.3465876952</v>
      </c>
      <c r="AG360" s="71">
        <v>1114970.9952822181</v>
      </c>
      <c r="AH360" s="71">
        <v>3417317.5843027411</v>
      </c>
      <c r="AI360" s="71">
        <v>30048216.89146962</v>
      </c>
      <c r="AJ360" s="71">
        <v>47816185.938706167</v>
      </c>
      <c r="AK360" s="71">
        <v>0</v>
      </c>
      <c r="AL360" s="71">
        <v>0</v>
      </c>
      <c r="AM360" s="71">
        <v>2311458.6348524047</v>
      </c>
      <c r="AN360" s="71">
        <v>0</v>
      </c>
      <c r="AO360" s="71">
        <v>0</v>
      </c>
      <c r="AP360" s="71">
        <v>89531635.39120084</v>
      </c>
      <c r="AQ360" s="72"/>
      <c r="AR360" s="71">
        <v>130</v>
      </c>
      <c r="AS360" s="71">
        <v>41</v>
      </c>
      <c r="AT360" s="71">
        <v>0</v>
      </c>
      <c r="AU360" s="71">
        <v>0</v>
      </c>
      <c r="AV360" s="71">
        <v>0</v>
      </c>
      <c r="AW360" s="71">
        <v>0</v>
      </c>
      <c r="AX360" s="71"/>
      <c r="AY360" s="72"/>
      <c r="AZ360" s="71">
        <v>624.97499999999991</v>
      </c>
      <c r="BA360" s="71">
        <v>14074.5</v>
      </c>
      <c r="BB360" s="71">
        <v>0</v>
      </c>
      <c r="BC360" s="71">
        <v>0</v>
      </c>
      <c r="BD360" s="71">
        <v>0</v>
      </c>
      <c r="BE360" s="71">
        <v>0</v>
      </c>
      <c r="BF360" s="71"/>
      <c r="BG360" s="72"/>
      <c r="BH360" s="71">
        <v>0</v>
      </c>
      <c r="BI360" s="71">
        <v>0</v>
      </c>
      <c r="BJ360" s="71">
        <v>6.024</v>
      </c>
      <c r="BK360" s="71">
        <v>0</v>
      </c>
      <c r="BL360" s="71">
        <v>0</v>
      </c>
      <c r="BM360" s="71">
        <v>0</v>
      </c>
      <c r="BN360" s="72"/>
      <c r="BO360" s="71">
        <v>0</v>
      </c>
      <c r="BP360" s="71">
        <v>0</v>
      </c>
      <c r="BQ360" s="71">
        <v>1</v>
      </c>
      <c r="BR360" s="71">
        <v>0</v>
      </c>
      <c r="BS360" s="71">
        <v>0</v>
      </c>
      <c r="BT360" s="71">
        <v>0</v>
      </c>
      <c r="BU360"/>
      <c r="BV360" s="70">
        <v>6.024</v>
      </c>
      <c r="BW360" s="70">
        <v>0</v>
      </c>
      <c r="BX360" s="70">
        <v>0</v>
      </c>
      <c r="BY360" s="70">
        <v>0</v>
      </c>
      <c r="BZ360" s="70">
        <v>0</v>
      </c>
      <c r="CA360" s="70">
        <v>0</v>
      </c>
      <c r="CB360" s="70">
        <v>0</v>
      </c>
      <c r="CC360" s="70">
        <v>0</v>
      </c>
      <c r="CD360" s="70">
        <v>0</v>
      </c>
    </row>
    <row r="361" spans="1:82">
      <c r="A361" s="70" t="s">
        <v>2062</v>
      </c>
      <c r="B361" s="70">
        <v>272</v>
      </c>
      <c r="C361" s="70">
        <v>17</v>
      </c>
      <c r="D361" s="70">
        <v>16</v>
      </c>
      <c r="E361" s="70">
        <v>2020</v>
      </c>
      <c r="F361" s="70" t="s">
        <v>159</v>
      </c>
      <c r="G361" s="70" t="s">
        <v>2045</v>
      </c>
      <c r="H361" s="70" t="s">
        <v>2046</v>
      </c>
      <c r="I361" s="148"/>
      <c r="J361" s="71">
        <v>3.6371322490706048</v>
      </c>
      <c r="K361" s="71">
        <v>1.4548348198222587</v>
      </c>
      <c r="L361" s="71">
        <v>22.452841606643336</v>
      </c>
      <c r="M361" s="71">
        <v>16.945135227412358</v>
      </c>
      <c r="N361" s="71">
        <v>26.739038372851333</v>
      </c>
      <c r="O361" s="71">
        <v>14.0139627341841</v>
      </c>
      <c r="P361" s="71">
        <v>17.539344458436261</v>
      </c>
      <c r="Q361" s="71">
        <v>0.97379530765656097</v>
      </c>
      <c r="R361" s="71">
        <v>0.94959226957436915</v>
      </c>
      <c r="S361" s="71">
        <v>1.6619099054884079</v>
      </c>
      <c r="T361" s="72"/>
      <c r="U361" s="71">
        <v>588294</v>
      </c>
      <c r="V361" s="71">
        <v>699</v>
      </c>
      <c r="W361" s="71">
        <v>385</v>
      </c>
      <c r="X361" s="71">
        <v>4369</v>
      </c>
      <c r="Y361" s="71">
        <v>7474</v>
      </c>
      <c r="Z361" s="71">
        <v>10014</v>
      </c>
      <c r="AA361" s="71">
        <v>3871</v>
      </c>
      <c r="AB361" s="71">
        <v>16516</v>
      </c>
      <c r="AC361" s="71">
        <v>168334</v>
      </c>
      <c r="AD361" s="71">
        <v>1.6619099054884079</v>
      </c>
      <c r="AE361" s="72"/>
      <c r="AF361" s="71">
        <v>5296796.3279902497</v>
      </c>
      <c r="AG361" s="71">
        <v>1029703.1619220315</v>
      </c>
      <c r="AH361" s="71">
        <v>2363526.5444022333</v>
      </c>
      <c r="AI361" s="71">
        <v>26874269.723243453</v>
      </c>
      <c r="AJ361" s="71">
        <v>48150138.395458497</v>
      </c>
      <c r="AK361" s="71"/>
      <c r="AL361" s="71"/>
      <c r="AM361" s="71">
        <v>2155521.4965871968</v>
      </c>
      <c r="AN361" s="71"/>
      <c r="AO361" s="71"/>
      <c r="AP361" s="71">
        <v>85869955.649603665</v>
      </c>
      <c r="AQ361" s="72"/>
      <c r="AR361" s="71">
        <v>133</v>
      </c>
      <c r="AS361" s="71">
        <v>42</v>
      </c>
      <c r="AT361" s="71">
        <v>0</v>
      </c>
      <c r="AU361" s="71">
        <v>0</v>
      </c>
      <c r="AV361" s="71">
        <v>0</v>
      </c>
      <c r="AW361" s="71">
        <v>0</v>
      </c>
      <c r="AX361" s="71"/>
      <c r="AY361" s="72"/>
      <c r="AZ361" s="71">
        <v>639.77499999999998</v>
      </c>
      <c r="BA361" s="71">
        <v>14124</v>
      </c>
      <c r="BB361" s="71">
        <v>0</v>
      </c>
      <c r="BC361" s="71">
        <v>0</v>
      </c>
      <c r="BD361" s="71">
        <v>0</v>
      </c>
      <c r="BE361" s="71">
        <v>0</v>
      </c>
      <c r="BF361" s="71"/>
      <c r="BG361" s="72"/>
      <c r="BH361" s="71">
        <v>0</v>
      </c>
      <c r="BI361" s="71">
        <v>0</v>
      </c>
      <c r="BJ361" s="71">
        <v>4.9139999999999997</v>
      </c>
      <c r="BK361" s="71">
        <v>0</v>
      </c>
      <c r="BL361" s="71">
        <v>0</v>
      </c>
      <c r="BM361" s="71">
        <v>0</v>
      </c>
      <c r="BN361" s="72"/>
      <c r="BO361" s="71">
        <v>0</v>
      </c>
      <c r="BP361" s="71">
        <v>0</v>
      </c>
      <c r="BQ361" s="71">
        <v>1</v>
      </c>
      <c r="BR361" s="71">
        <v>0</v>
      </c>
      <c r="BS361" s="71">
        <v>0</v>
      </c>
      <c r="BT361" s="71">
        <v>0</v>
      </c>
      <c r="BU361"/>
      <c r="BV361" s="70">
        <v>4.9139999999999997</v>
      </c>
      <c r="BW361" s="70">
        <v>0</v>
      </c>
      <c r="BX361" s="70">
        <v>0</v>
      </c>
      <c r="BY361" s="70">
        <v>0</v>
      </c>
      <c r="BZ361" s="70">
        <v>0</v>
      </c>
      <c r="CA361" s="70">
        <v>0</v>
      </c>
      <c r="CB361" s="70">
        <v>0</v>
      </c>
      <c r="CC361" s="70">
        <v>0</v>
      </c>
      <c r="CD361" s="70">
        <v>0</v>
      </c>
    </row>
    <row r="362" spans="1:82">
      <c r="A362" s="70" t="s">
        <v>2063</v>
      </c>
      <c r="B362" s="70">
        <v>272</v>
      </c>
      <c r="C362" s="70">
        <v>18</v>
      </c>
      <c r="D362" s="70">
        <v>16</v>
      </c>
      <c r="E362" s="70">
        <v>2021</v>
      </c>
      <c r="F362" s="70" t="s">
        <v>160</v>
      </c>
      <c r="G362" s="70" t="s">
        <v>2045</v>
      </c>
      <c r="H362" s="70" t="s">
        <v>2046</v>
      </c>
      <c r="I362" s="148"/>
      <c r="J362" s="71">
        <v>5.3570976199566767</v>
      </c>
      <c r="K362" s="71">
        <v>1.5421647638322409</v>
      </c>
      <c r="L362" s="71">
        <v>22.158243141630756</v>
      </c>
      <c r="M362" s="71">
        <v>17.867611535312651</v>
      </c>
      <c r="N362" s="71">
        <v>27.896736436537459</v>
      </c>
      <c r="O362" s="71">
        <v>13.469034462424192</v>
      </c>
      <c r="P362" s="71">
        <v>17.647824406382941</v>
      </c>
      <c r="Q362" s="71">
        <v>0.93921500959515603</v>
      </c>
      <c r="R362" s="71">
        <v>1.0502088234726408</v>
      </c>
      <c r="S362" s="71">
        <v>1.7259761389213939</v>
      </c>
      <c r="T362" s="72"/>
      <c r="U362" s="71">
        <v>727144</v>
      </c>
      <c r="V362" s="71">
        <v>699</v>
      </c>
      <c r="W362" s="71">
        <v>385</v>
      </c>
      <c r="X362" s="71">
        <v>4369</v>
      </c>
      <c r="Y362" s="71">
        <v>7377</v>
      </c>
      <c r="Z362" s="71">
        <v>9910</v>
      </c>
      <c r="AA362" s="71">
        <v>3798</v>
      </c>
      <c r="AB362" s="71">
        <v>16086</v>
      </c>
      <c r="AC362" s="71">
        <v>180607</v>
      </c>
      <c r="AD362" s="71">
        <v>1.7259761389213939</v>
      </c>
      <c r="AE362" s="72"/>
      <c r="AF362" s="71">
        <v>8143626.2619215436</v>
      </c>
      <c r="AG362" s="71">
        <v>1086777.801878952</v>
      </c>
      <c r="AH362" s="71">
        <v>2202593.3244823217</v>
      </c>
      <c r="AI362" s="71">
        <v>28231554.204565212</v>
      </c>
      <c r="AJ362" s="71">
        <v>45637787.58902593</v>
      </c>
      <c r="AK362" s="71">
        <v>0</v>
      </c>
      <c r="AL362" s="71">
        <v>0</v>
      </c>
      <c r="AM362" s="71">
        <v>2111510.899276318</v>
      </c>
      <c r="AN362" s="71">
        <v>0</v>
      </c>
      <c r="AO362" s="71">
        <v>0</v>
      </c>
      <c r="AP362" s="71">
        <v>87413850.081150278</v>
      </c>
      <c r="AQ362" s="72"/>
      <c r="AR362" s="71">
        <v>136</v>
      </c>
      <c r="AS362" s="71">
        <v>43</v>
      </c>
      <c r="AT362" s="71">
        <v>0</v>
      </c>
      <c r="AU362" s="71">
        <v>0</v>
      </c>
      <c r="AV362" s="71">
        <v>0</v>
      </c>
      <c r="AW362" s="71">
        <v>0</v>
      </c>
      <c r="AX362" s="71"/>
      <c r="AY362" s="72"/>
      <c r="AZ362" s="71">
        <v>657.27499999999986</v>
      </c>
      <c r="BA362" s="71">
        <v>14173.5</v>
      </c>
      <c r="BB362" s="71">
        <v>0</v>
      </c>
      <c r="BC362" s="71">
        <v>0</v>
      </c>
      <c r="BD362" s="71">
        <v>0</v>
      </c>
      <c r="BE362" s="71">
        <v>0</v>
      </c>
      <c r="BF362" s="71"/>
      <c r="BG362" s="72"/>
      <c r="BH362" s="71">
        <v>0</v>
      </c>
      <c r="BI362" s="71">
        <v>0</v>
      </c>
      <c r="BJ362" s="71">
        <v>5.4589999999999996</v>
      </c>
      <c r="BK362" s="71">
        <v>0</v>
      </c>
      <c r="BL362" s="71">
        <v>0</v>
      </c>
      <c r="BM362" s="71">
        <v>0</v>
      </c>
      <c r="BN362" s="72"/>
      <c r="BO362" s="71">
        <v>0</v>
      </c>
      <c r="BP362" s="71">
        <v>0</v>
      </c>
      <c r="BQ362" s="71">
        <v>1</v>
      </c>
      <c r="BR362" s="71">
        <v>0</v>
      </c>
      <c r="BS362" s="71">
        <v>0</v>
      </c>
      <c r="BT362" s="71">
        <v>0</v>
      </c>
      <c r="BU362"/>
      <c r="BV362" s="70">
        <v>5.4589999999999996</v>
      </c>
      <c r="BW362" s="70">
        <v>0</v>
      </c>
      <c r="BX362" s="70">
        <v>0</v>
      </c>
      <c r="BY362" s="70">
        <v>0</v>
      </c>
      <c r="BZ362" s="70">
        <v>0</v>
      </c>
      <c r="CA362" s="70">
        <v>0</v>
      </c>
      <c r="CB362" s="70">
        <v>0</v>
      </c>
      <c r="CC362" s="70">
        <v>0</v>
      </c>
      <c r="CD362" s="70">
        <v>0</v>
      </c>
    </row>
    <row r="363" spans="1:82">
      <c r="A363" s="70" t="s">
        <v>2064</v>
      </c>
      <c r="B363" s="70">
        <v>272</v>
      </c>
      <c r="C363" s="70">
        <v>19</v>
      </c>
      <c r="D363" s="70">
        <v>16</v>
      </c>
      <c r="E363" s="70">
        <v>2022</v>
      </c>
      <c r="F363" s="70" t="s">
        <v>161</v>
      </c>
      <c r="G363" s="70" t="s">
        <v>2045</v>
      </c>
      <c r="H363" s="70" t="s">
        <v>2046</v>
      </c>
      <c r="I363" s="148"/>
      <c r="J363" s="71">
        <v>5.617723657894298</v>
      </c>
      <c r="K363" s="71">
        <v>1.4796197084284382</v>
      </c>
      <c r="L363" s="71">
        <v>17.526577139073279</v>
      </c>
      <c r="M363" s="71">
        <v>18.052181730119422</v>
      </c>
      <c r="N363" s="71">
        <v>28.944922383676417</v>
      </c>
      <c r="O363" s="71">
        <v>13.913108219968013</v>
      </c>
      <c r="P363" s="71">
        <v>17.286719563626555</v>
      </c>
      <c r="Q363" s="71">
        <v>0.92048885744076958</v>
      </c>
      <c r="R363" s="71">
        <v>0.99221084657839009</v>
      </c>
      <c r="S363" s="71">
        <v>1.835759494393433</v>
      </c>
      <c r="T363" s="72"/>
      <c r="U363" s="71">
        <v>1078847</v>
      </c>
      <c r="V363" s="71">
        <v>699</v>
      </c>
      <c r="W363" s="71">
        <v>385</v>
      </c>
      <c r="X363" s="71">
        <v>4369</v>
      </c>
      <c r="Y363" s="71">
        <v>7293</v>
      </c>
      <c r="Z363" s="71">
        <v>9726</v>
      </c>
      <c r="AA363" s="71">
        <v>3777</v>
      </c>
      <c r="AB363" s="71">
        <v>15636</v>
      </c>
      <c r="AC363" s="71">
        <v>172775.99999999997</v>
      </c>
      <c r="AD363" s="71">
        <v>1.835759494393433</v>
      </c>
      <c r="AE363" s="72"/>
      <c r="AF363" s="71">
        <v>8319056.7275869185</v>
      </c>
      <c r="AG363" s="71">
        <v>1105423.2802659865</v>
      </c>
      <c r="AH363" s="71">
        <v>1982055.8757126862</v>
      </c>
      <c r="AI363" s="71">
        <v>26447734.415255092</v>
      </c>
      <c r="AJ363" s="71">
        <v>47241952.776393339</v>
      </c>
      <c r="AK363" s="71">
        <v>0</v>
      </c>
      <c r="AL363" s="71">
        <v>0</v>
      </c>
      <c r="AM363" s="71">
        <v>2019034.375349659</v>
      </c>
      <c r="AN363" s="71">
        <v>0</v>
      </c>
      <c r="AO363" s="71">
        <v>0</v>
      </c>
      <c r="AP363" s="71">
        <v>87115257.450563684</v>
      </c>
      <c r="AQ363" s="72"/>
      <c r="AR363" s="71">
        <v>138</v>
      </c>
      <c r="AS363" s="71">
        <v>43</v>
      </c>
      <c r="AT363" s="71">
        <v>0</v>
      </c>
      <c r="AU363" s="71">
        <v>0</v>
      </c>
      <c r="AV363" s="71">
        <v>0</v>
      </c>
      <c r="AW363" s="71">
        <v>0</v>
      </c>
      <c r="AX363" s="71"/>
      <c r="AY363" s="72"/>
      <c r="AZ363" s="71">
        <v>668.47499999999991</v>
      </c>
      <c r="BA363" s="71">
        <v>14173.500000000002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2065</v>
      </c>
      <c r="B364" s="70">
        <v>272</v>
      </c>
      <c r="C364" s="70">
        <v>20</v>
      </c>
      <c r="D364" s="70">
        <v>16</v>
      </c>
      <c r="E364" s="70">
        <v>2023</v>
      </c>
      <c r="F364" s="70" t="s">
        <v>1539</v>
      </c>
      <c r="G364" s="70" t="s">
        <v>2045</v>
      </c>
      <c r="H364" s="70" t="s">
        <v>2046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141</v>
      </c>
      <c r="AS364" s="71">
        <v>43</v>
      </c>
      <c r="AT364" s="71">
        <v>0</v>
      </c>
      <c r="AU364" s="71">
        <v>0</v>
      </c>
      <c r="AV364" s="71">
        <v>0</v>
      </c>
      <c r="AW364" s="71">
        <v>0</v>
      </c>
      <c r="AX364" s="71"/>
      <c r="AY364" s="72"/>
      <c r="AZ364" s="71">
        <v>684.17499999999995</v>
      </c>
      <c r="BA364" s="71">
        <v>14173.500000000002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2066</v>
      </c>
      <c r="B365" s="70">
        <v>272</v>
      </c>
      <c r="C365" s="70">
        <v>21</v>
      </c>
      <c r="D365" s="70">
        <v>16</v>
      </c>
      <c r="E365" s="70">
        <v>2024</v>
      </c>
      <c r="F365" s="70" t="s">
        <v>1554</v>
      </c>
      <c r="G365" s="70" t="s">
        <v>2045</v>
      </c>
      <c r="H365" s="70" t="s">
        <v>2046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2067</v>
      </c>
      <c r="B366" s="70">
        <v>154</v>
      </c>
      <c r="C366" s="70">
        <v>1</v>
      </c>
      <c r="D366" s="70">
        <v>10</v>
      </c>
      <c r="E366" s="70">
        <v>1990</v>
      </c>
      <c r="F366" s="70" t="s">
        <v>787</v>
      </c>
      <c r="G366" s="70" t="s">
        <v>2068</v>
      </c>
      <c r="H366" s="70" t="s">
        <v>2069</v>
      </c>
      <c r="I366" s="148"/>
      <c r="J366" s="71">
        <v>125.4043227790421</v>
      </c>
      <c r="K366" s="71">
        <v>1.987463908892199</v>
      </c>
      <c r="L366" s="71">
        <v>35.215184631489038</v>
      </c>
      <c r="M366" s="71">
        <v>6.8595030707013533</v>
      </c>
      <c r="N366" s="71">
        <v>16.834388386513741</v>
      </c>
      <c r="O366" s="71">
        <v>11.16185138874407</v>
      </c>
      <c r="P366" s="71">
        <v>18.067543530572451</v>
      </c>
      <c r="Q366" s="71">
        <v>0.96522623329414303</v>
      </c>
      <c r="R366" s="71">
        <v>0</v>
      </c>
      <c r="S366" s="71">
        <v>0.88093215779489153</v>
      </c>
      <c r="T366" s="72"/>
      <c r="U366" s="71">
        <v>9335492</v>
      </c>
      <c r="V366" s="71">
        <v>580</v>
      </c>
      <c r="W366" s="71">
        <v>380</v>
      </c>
      <c r="X366" s="71">
        <v>2580</v>
      </c>
      <c r="Y366" s="71">
        <v>4368</v>
      </c>
      <c r="Z366" s="71">
        <v>4591</v>
      </c>
      <c r="AA366" s="71">
        <v>4387</v>
      </c>
      <c r="AB366" s="71">
        <v>15672</v>
      </c>
      <c r="AC366" s="71">
        <v>0</v>
      </c>
      <c r="AD366" s="71">
        <v>0.88093215779489153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2070</v>
      </c>
      <c r="B367" s="70">
        <v>155</v>
      </c>
      <c r="C367" s="70">
        <v>2</v>
      </c>
      <c r="D367" s="70">
        <v>10</v>
      </c>
      <c r="E367" s="70">
        <v>2005</v>
      </c>
      <c r="F367" s="70" t="s">
        <v>789</v>
      </c>
      <c r="G367" s="70" t="s">
        <v>2068</v>
      </c>
      <c r="H367" s="70" t="s">
        <v>2069</v>
      </c>
      <c r="I367" s="148"/>
      <c r="J367" s="71">
        <v>516.64963982624113</v>
      </c>
      <c r="K367" s="71">
        <v>2.65127811481248</v>
      </c>
      <c r="L367" s="71">
        <v>29.085511172348649</v>
      </c>
      <c r="M367" s="71">
        <v>17.570460491636279</v>
      </c>
      <c r="N367" s="71">
        <v>30.37701159214113</v>
      </c>
      <c r="O367" s="71">
        <v>18.74293327191149</v>
      </c>
      <c r="P367" s="71">
        <v>20.521975776287661</v>
      </c>
      <c r="Q367" s="71">
        <v>0.96531108306971403</v>
      </c>
      <c r="R367" s="71">
        <v>0</v>
      </c>
      <c r="S367" s="71">
        <v>1.9361308137605151</v>
      </c>
      <c r="T367" s="72"/>
      <c r="U367" s="71">
        <v>41722341</v>
      </c>
      <c r="V367" s="71">
        <v>823</v>
      </c>
      <c r="W367" s="71">
        <v>290</v>
      </c>
      <c r="X367" s="71">
        <v>2781</v>
      </c>
      <c r="Y367" s="71">
        <v>5275</v>
      </c>
      <c r="Z367" s="71">
        <v>8921</v>
      </c>
      <c r="AA367" s="71">
        <v>4081</v>
      </c>
      <c r="AB367" s="71">
        <v>16385</v>
      </c>
      <c r="AC367" s="71">
        <v>0</v>
      </c>
      <c r="AD367" s="71">
        <v>1.9361308137605151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2071</v>
      </c>
      <c r="B368" s="70">
        <v>156</v>
      </c>
      <c r="C368" s="70">
        <v>3</v>
      </c>
      <c r="D368" s="70">
        <v>10</v>
      </c>
      <c r="E368" s="70">
        <v>2006</v>
      </c>
      <c r="F368" s="70" t="s">
        <v>790</v>
      </c>
      <c r="G368" s="1064" t="s">
        <v>2068</v>
      </c>
      <c r="H368" s="70" t="s">
        <v>2069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2072</v>
      </c>
      <c r="B369" s="70">
        <v>157</v>
      </c>
      <c r="C369" s="70">
        <v>4</v>
      </c>
      <c r="D369" s="70">
        <v>10</v>
      </c>
      <c r="E369" s="70">
        <v>2007</v>
      </c>
      <c r="F369" s="70" t="s">
        <v>791</v>
      </c>
      <c r="G369" s="1064" t="s">
        <v>2068</v>
      </c>
      <c r="H369" s="70" t="s">
        <v>2069</v>
      </c>
      <c r="I369" s="148"/>
      <c r="J369" s="71">
        <v>487.9233354515535</v>
      </c>
      <c r="K369" s="71">
        <v>1.8490727980870689</v>
      </c>
      <c r="L369" s="71">
        <v>26.899416567349721</v>
      </c>
      <c r="M369" s="71">
        <v>19.002048745048249</v>
      </c>
      <c r="N369" s="71">
        <v>31.21823217054208</v>
      </c>
      <c r="O369" s="71">
        <v>18.399677539576789</v>
      </c>
      <c r="P369" s="71">
        <v>20.032805032951281</v>
      </c>
      <c r="Q369" s="71">
        <v>1.0223787909626301</v>
      </c>
      <c r="R369" s="71">
        <v>0</v>
      </c>
      <c r="S369" s="71">
        <v>1.4661779735170311</v>
      </c>
      <c r="T369" s="72"/>
      <c r="U369" s="71">
        <v>44235876</v>
      </c>
      <c r="V369" s="71">
        <v>611</v>
      </c>
      <c r="W369" s="71">
        <v>352</v>
      </c>
      <c r="X369" s="71">
        <v>4038</v>
      </c>
      <c r="Y369" s="71">
        <v>5439</v>
      </c>
      <c r="Z369" s="71">
        <v>9104</v>
      </c>
      <c r="AA369" s="71">
        <v>3923</v>
      </c>
      <c r="AB369" s="71">
        <v>16436</v>
      </c>
      <c r="AC369" s="71">
        <v>0</v>
      </c>
      <c r="AD369" s="71">
        <v>1.4661779735170311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2073</v>
      </c>
      <c r="B370" s="70">
        <v>158</v>
      </c>
      <c r="C370" s="70">
        <v>5</v>
      </c>
      <c r="D370" s="70">
        <v>10</v>
      </c>
      <c r="E370" s="70">
        <v>2008</v>
      </c>
      <c r="F370" s="70" t="s">
        <v>792</v>
      </c>
      <c r="G370" s="70" t="s">
        <v>2068</v>
      </c>
      <c r="H370" s="70" t="s">
        <v>2069</v>
      </c>
      <c r="I370" s="148"/>
      <c r="J370" s="71">
        <v>393.77193491349487</v>
      </c>
      <c r="K370" s="71">
        <v>1.343985344728801</v>
      </c>
      <c r="L370" s="71">
        <v>23.69139876298793</v>
      </c>
      <c r="M370" s="71">
        <v>19.929258272259101</v>
      </c>
      <c r="N370" s="71">
        <v>25.67924390280406</v>
      </c>
      <c r="O370" s="71">
        <v>17.81482933434387</v>
      </c>
      <c r="P370" s="71">
        <v>19.821249459883958</v>
      </c>
      <c r="Q370" s="71">
        <v>1.0020407330157499</v>
      </c>
      <c r="R370" s="71">
        <v>0</v>
      </c>
      <c r="S370" s="71">
        <v>1.395217988211948</v>
      </c>
      <c r="T370" s="72"/>
      <c r="U370" s="71">
        <v>38541050</v>
      </c>
      <c r="V370" s="71">
        <v>611</v>
      </c>
      <c r="W370" s="71">
        <v>352</v>
      </c>
      <c r="X370" s="71">
        <v>4038</v>
      </c>
      <c r="Y370" s="71">
        <v>5434</v>
      </c>
      <c r="Z370" s="71">
        <v>9124</v>
      </c>
      <c r="AA370" s="71">
        <v>3886</v>
      </c>
      <c r="AB370" s="71">
        <v>16374</v>
      </c>
      <c r="AC370" s="71">
        <v>0</v>
      </c>
      <c r="AD370" s="71">
        <v>1.395217988211948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2074</v>
      </c>
      <c r="B371" s="70">
        <v>159</v>
      </c>
      <c r="C371" s="70">
        <v>6</v>
      </c>
      <c r="D371" s="70">
        <v>10</v>
      </c>
      <c r="E371" s="70">
        <v>2009</v>
      </c>
      <c r="F371" s="70" t="s">
        <v>176</v>
      </c>
      <c r="G371" s="70" t="s">
        <v>2068</v>
      </c>
      <c r="H371" s="70" t="s">
        <v>2069</v>
      </c>
      <c r="I371" s="148"/>
      <c r="J371" s="71">
        <v>379.41557720997559</v>
      </c>
      <c r="K371" s="71">
        <v>1.619486757735402</v>
      </c>
      <c r="L371" s="71">
        <v>21.331187918617161</v>
      </c>
      <c r="M371" s="71">
        <v>21.709589676878171</v>
      </c>
      <c r="N371" s="71">
        <v>24.455985458208168</v>
      </c>
      <c r="O371" s="71">
        <v>18.278048615892459</v>
      </c>
      <c r="P371" s="71">
        <v>18.72611397461035</v>
      </c>
      <c r="Q371" s="71">
        <v>0.95013034649577599</v>
      </c>
      <c r="R371" s="71">
        <v>0</v>
      </c>
      <c r="S371" s="71">
        <v>0.84401977243947335</v>
      </c>
      <c r="T371" s="72"/>
      <c r="U371" s="71">
        <v>28364868</v>
      </c>
      <c r="V371" s="71">
        <v>596</v>
      </c>
      <c r="W371" s="71">
        <v>434</v>
      </c>
      <c r="X371" s="71">
        <v>4418</v>
      </c>
      <c r="Y371" s="71">
        <v>5433</v>
      </c>
      <c r="Z371" s="71">
        <v>9240</v>
      </c>
      <c r="AA371" s="71">
        <v>3769</v>
      </c>
      <c r="AB371" s="71">
        <v>16298</v>
      </c>
      <c r="AC371" s="71">
        <v>0</v>
      </c>
      <c r="AD371" s="71">
        <v>0.84401977243947335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308.709</v>
      </c>
      <c r="BK371" s="71">
        <v>0</v>
      </c>
      <c r="BL371" s="71">
        <v>0</v>
      </c>
      <c r="BM371" s="71">
        <v>0</v>
      </c>
      <c r="BN371" s="72"/>
      <c r="BO371" s="71">
        <v>0</v>
      </c>
      <c r="BP371" s="71">
        <v>0</v>
      </c>
      <c r="BQ371" s="71">
        <v>4</v>
      </c>
      <c r="BR371" s="71">
        <v>0</v>
      </c>
      <c r="BS371" s="71">
        <v>0</v>
      </c>
      <c r="BT371" s="71">
        <v>0</v>
      </c>
      <c r="BU371"/>
      <c r="BV371" s="70">
        <v>224.34</v>
      </c>
      <c r="BW371" s="70">
        <v>0</v>
      </c>
      <c r="BX371" s="70">
        <v>0</v>
      </c>
      <c r="BY371" s="70">
        <v>0</v>
      </c>
      <c r="BZ371" s="70">
        <v>0</v>
      </c>
      <c r="CA371" s="70">
        <v>0</v>
      </c>
      <c r="CB371" s="70">
        <v>66.817999999999998</v>
      </c>
      <c r="CC371" s="70">
        <v>17.550999999999998</v>
      </c>
      <c r="CD371" s="70">
        <v>0</v>
      </c>
    </row>
    <row r="372" spans="1:82">
      <c r="A372" s="70" t="s">
        <v>2075</v>
      </c>
      <c r="B372" s="70">
        <v>160</v>
      </c>
      <c r="C372" s="70">
        <v>7</v>
      </c>
      <c r="D372" s="70">
        <v>10</v>
      </c>
      <c r="E372" s="70">
        <v>2010</v>
      </c>
      <c r="F372" s="70" t="s">
        <v>177</v>
      </c>
      <c r="G372" s="70" t="s">
        <v>2068</v>
      </c>
      <c r="H372" s="70" t="s">
        <v>2069</v>
      </c>
      <c r="I372" s="148"/>
      <c r="J372" s="71">
        <v>395.53580193315639</v>
      </c>
      <c r="K372" s="71">
        <v>1.5442501435672309</v>
      </c>
      <c r="L372" s="71">
        <v>19.784369147741501</v>
      </c>
      <c r="M372" s="71">
        <v>20.73228921105181</v>
      </c>
      <c r="N372" s="71">
        <v>25.714737422945511</v>
      </c>
      <c r="O372" s="71">
        <v>18.295894737828871</v>
      </c>
      <c r="P372" s="71">
        <v>19.15479531661072</v>
      </c>
      <c r="Q372" s="71">
        <v>0.98504370176101996</v>
      </c>
      <c r="R372" s="71">
        <v>0</v>
      </c>
      <c r="S372" s="71">
        <v>0.65069940835404938</v>
      </c>
      <c r="T372" s="72"/>
      <c r="U372" s="71">
        <v>34751271</v>
      </c>
      <c r="V372" s="71">
        <v>596</v>
      </c>
      <c r="W372" s="71">
        <v>434</v>
      </c>
      <c r="X372" s="71">
        <v>4418</v>
      </c>
      <c r="Y372" s="71">
        <v>5497</v>
      </c>
      <c r="Z372" s="71">
        <v>9292</v>
      </c>
      <c r="AA372" s="71">
        <v>3759</v>
      </c>
      <c r="AB372" s="71">
        <v>16191</v>
      </c>
      <c r="AC372" s="71">
        <v>0</v>
      </c>
      <c r="AD372" s="71">
        <v>0.65069940835404938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232.75200000000001</v>
      </c>
      <c r="BK372" s="71">
        <v>0</v>
      </c>
      <c r="BL372" s="71">
        <v>0</v>
      </c>
      <c r="BM372" s="71">
        <v>0</v>
      </c>
      <c r="BN372" s="72"/>
      <c r="BO372" s="71">
        <v>0</v>
      </c>
      <c r="BP372" s="71">
        <v>0</v>
      </c>
      <c r="BQ372" s="71">
        <v>5</v>
      </c>
      <c r="BR372" s="71">
        <v>0</v>
      </c>
      <c r="BS372" s="71">
        <v>0</v>
      </c>
      <c r="BT372" s="71">
        <v>0</v>
      </c>
      <c r="BU372"/>
      <c r="BV372" s="70">
        <v>178.83</v>
      </c>
      <c r="BW372" s="70">
        <v>0</v>
      </c>
      <c r="BX372" s="70">
        <v>0</v>
      </c>
      <c r="BY372" s="70">
        <v>0</v>
      </c>
      <c r="BZ372" s="70">
        <v>0</v>
      </c>
      <c r="CA372" s="70">
        <v>0</v>
      </c>
      <c r="CB372" s="70">
        <v>49.585999999999999</v>
      </c>
      <c r="CC372" s="70">
        <v>4.3360000000000003</v>
      </c>
      <c r="CD372" s="70">
        <v>0</v>
      </c>
    </row>
    <row r="373" spans="1:82">
      <c r="A373" s="70" t="s">
        <v>2076</v>
      </c>
      <c r="B373" s="70">
        <v>161</v>
      </c>
      <c r="C373" s="70">
        <v>8</v>
      </c>
      <c r="D373" s="70">
        <v>10</v>
      </c>
      <c r="E373" s="70">
        <v>2011</v>
      </c>
      <c r="F373" s="70" t="s">
        <v>178</v>
      </c>
      <c r="G373" s="70" t="s">
        <v>2068</v>
      </c>
      <c r="H373" s="70" t="s">
        <v>2069</v>
      </c>
      <c r="I373" s="148"/>
      <c r="J373" s="71">
        <v>345.0566584865395</v>
      </c>
      <c r="K373" s="71">
        <v>1.884576023333931</v>
      </c>
      <c r="L373" s="71">
        <v>21.670094726820569</v>
      </c>
      <c r="M373" s="71">
        <v>25.535558393527921</v>
      </c>
      <c r="N373" s="71">
        <v>31.57488000649996</v>
      </c>
      <c r="O373" s="71">
        <v>18.228698337224788</v>
      </c>
      <c r="P373" s="71">
        <v>18.630943384297357</v>
      </c>
      <c r="Q373" s="71">
        <v>1.1342013496305099</v>
      </c>
      <c r="R373" s="71">
        <v>0</v>
      </c>
      <c r="S373" s="71">
        <v>1.5096693060905571</v>
      </c>
      <c r="T373" s="72"/>
      <c r="U373" s="71">
        <v>33573980</v>
      </c>
      <c r="V373" s="71">
        <v>596</v>
      </c>
      <c r="W373" s="71">
        <v>434</v>
      </c>
      <c r="X373" s="71">
        <v>4418</v>
      </c>
      <c r="Y373" s="71">
        <v>5552</v>
      </c>
      <c r="Z373" s="71">
        <v>9459</v>
      </c>
      <c r="AA373" s="71">
        <v>3765</v>
      </c>
      <c r="AB373" s="71">
        <v>16162</v>
      </c>
      <c r="AC373" s="71">
        <v>0</v>
      </c>
      <c r="AD373" s="71">
        <v>1.5096693060905571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215.17599999999999</v>
      </c>
      <c r="BK373" s="71">
        <v>0</v>
      </c>
      <c r="BL373" s="71">
        <v>0</v>
      </c>
      <c r="BM373" s="71">
        <v>0</v>
      </c>
      <c r="BN373" s="72"/>
      <c r="BO373" s="71">
        <v>0</v>
      </c>
      <c r="BP373" s="71">
        <v>0</v>
      </c>
      <c r="BQ373" s="71">
        <v>5</v>
      </c>
      <c r="BR373" s="71">
        <v>0</v>
      </c>
      <c r="BS373" s="71">
        <v>0</v>
      </c>
      <c r="BT373" s="71">
        <v>0</v>
      </c>
      <c r="BU373"/>
      <c r="BV373" s="70">
        <v>172.33199999999999</v>
      </c>
      <c r="BW373" s="70">
        <v>0</v>
      </c>
      <c r="BX373" s="70">
        <v>0</v>
      </c>
      <c r="BY373" s="70">
        <v>0</v>
      </c>
      <c r="BZ373" s="70">
        <v>0</v>
      </c>
      <c r="CA373" s="70">
        <v>0</v>
      </c>
      <c r="CB373" s="70">
        <v>38.987000000000002</v>
      </c>
      <c r="CC373" s="70">
        <v>3.8570000000000002</v>
      </c>
      <c r="CD373" s="70">
        <v>0</v>
      </c>
    </row>
    <row r="374" spans="1:82">
      <c r="A374" s="70" t="s">
        <v>2077</v>
      </c>
      <c r="B374" s="70">
        <v>162</v>
      </c>
      <c r="C374" s="70">
        <v>9</v>
      </c>
      <c r="D374" s="70">
        <v>10</v>
      </c>
      <c r="E374" s="70">
        <v>2012</v>
      </c>
      <c r="F374" s="70" t="s">
        <v>179</v>
      </c>
      <c r="G374" s="70" t="s">
        <v>2068</v>
      </c>
      <c r="H374" s="70" t="s">
        <v>2069</v>
      </c>
      <c r="I374" s="148"/>
      <c r="J374" s="71">
        <v>709.04175089905118</v>
      </c>
      <c r="K374" s="71">
        <v>1.802243194167044</v>
      </c>
      <c r="L374" s="71">
        <v>21.190991627492171</v>
      </c>
      <c r="M374" s="71">
        <v>25.459932478063759</v>
      </c>
      <c r="N374" s="71">
        <v>34.628887144046111</v>
      </c>
      <c r="O374" s="71">
        <v>18.349104751678102</v>
      </c>
      <c r="P374" s="71">
        <v>18.736944216687196</v>
      </c>
      <c r="Q374" s="71">
        <v>1.23632794714654</v>
      </c>
      <c r="R374" s="71">
        <v>0</v>
      </c>
      <c r="S374" s="71">
        <v>1.453820082240896</v>
      </c>
      <c r="T374" s="72"/>
      <c r="U374" s="71">
        <v>60195338</v>
      </c>
      <c r="V374" s="71">
        <v>596</v>
      </c>
      <c r="W374" s="71">
        <v>434</v>
      </c>
      <c r="X374" s="71">
        <v>4418</v>
      </c>
      <c r="Y374" s="71">
        <v>5690</v>
      </c>
      <c r="Z374" s="71">
        <v>9597</v>
      </c>
      <c r="AA374" s="71">
        <v>3765</v>
      </c>
      <c r="AB374" s="71">
        <v>16215</v>
      </c>
      <c r="AC374" s="71">
        <v>0</v>
      </c>
      <c r="AD374" s="71">
        <v>1.453820082240896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245.54599999999999</v>
      </c>
      <c r="BK374" s="71">
        <v>0</v>
      </c>
      <c r="BL374" s="71">
        <v>0</v>
      </c>
      <c r="BM374" s="71">
        <v>0</v>
      </c>
      <c r="BN374" s="72"/>
      <c r="BO374" s="71">
        <v>0</v>
      </c>
      <c r="BP374" s="71">
        <v>0</v>
      </c>
      <c r="BQ374" s="71">
        <v>6</v>
      </c>
      <c r="BR374" s="71">
        <v>0</v>
      </c>
      <c r="BS374" s="71">
        <v>0</v>
      </c>
      <c r="BT374" s="71">
        <v>0</v>
      </c>
      <c r="BU374"/>
      <c r="BV374" s="70">
        <v>207.68</v>
      </c>
      <c r="BW374" s="70">
        <v>0</v>
      </c>
      <c r="BX374" s="70">
        <v>0</v>
      </c>
      <c r="BY374" s="70">
        <v>0</v>
      </c>
      <c r="BZ374" s="70">
        <v>0</v>
      </c>
      <c r="CA374" s="70">
        <v>0</v>
      </c>
      <c r="CB374" s="70">
        <v>37.866</v>
      </c>
      <c r="CC374" s="70">
        <v>0</v>
      </c>
      <c r="CD374" s="70">
        <v>0</v>
      </c>
    </row>
    <row r="375" spans="1:82">
      <c r="A375" s="70" t="s">
        <v>2078</v>
      </c>
      <c r="B375" s="70">
        <v>163</v>
      </c>
      <c r="C375" s="70">
        <v>10</v>
      </c>
      <c r="D375" s="70">
        <v>10</v>
      </c>
      <c r="E375" s="70">
        <v>2013</v>
      </c>
      <c r="F375" s="70" t="s">
        <v>180</v>
      </c>
      <c r="G375" s="70" t="s">
        <v>2068</v>
      </c>
      <c r="H375" s="70" t="s">
        <v>2069</v>
      </c>
      <c r="I375" s="148"/>
      <c r="J375" s="71">
        <v>753.51898431755001</v>
      </c>
      <c r="K375" s="71">
        <v>1.751615428384679</v>
      </c>
      <c r="L375" s="71">
        <v>17.225896213008369</v>
      </c>
      <c r="M375" s="71">
        <v>24.42698392581433</v>
      </c>
      <c r="N375" s="71">
        <v>30.512635169716379</v>
      </c>
      <c r="O375" s="71">
        <v>18.024257478667099</v>
      </c>
      <c r="P375" s="71">
        <v>18.572763054141095</v>
      </c>
      <c r="Q375" s="71">
        <v>1.2536907637842101</v>
      </c>
      <c r="R375" s="71">
        <v>0</v>
      </c>
      <c r="S375" s="71">
        <v>1.7134871399199161</v>
      </c>
      <c r="T375" s="72"/>
      <c r="U375" s="71">
        <v>59974581</v>
      </c>
      <c r="V375" s="71">
        <v>596</v>
      </c>
      <c r="W375" s="71">
        <v>434</v>
      </c>
      <c r="X375" s="71">
        <v>4418</v>
      </c>
      <c r="Y375" s="71">
        <v>5818</v>
      </c>
      <c r="Z375" s="71">
        <v>9848</v>
      </c>
      <c r="AA375" s="71">
        <v>3718</v>
      </c>
      <c r="AB375" s="71">
        <v>16207</v>
      </c>
      <c r="AC375" s="71">
        <v>0</v>
      </c>
      <c r="AD375" s="71">
        <v>1.7134871399199161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256.19400000000002</v>
      </c>
      <c r="BK375" s="71">
        <v>0</v>
      </c>
      <c r="BL375" s="71">
        <v>0</v>
      </c>
      <c r="BM375" s="71">
        <v>0</v>
      </c>
      <c r="BN375" s="72"/>
      <c r="BO375" s="71">
        <v>0</v>
      </c>
      <c r="BP375" s="71">
        <v>0</v>
      </c>
      <c r="BQ375" s="71">
        <v>5</v>
      </c>
      <c r="BR375" s="71">
        <v>0</v>
      </c>
      <c r="BS375" s="71">
        <v>0</v>
      </c>
      <c r="BT375" s="71">
        <v>0</v>
      </c>
      <c r="BU375"/>
      <c r="BV375" s="70">
        <v>210.73</v>
      </c>
      <c r="BW375" s="70">
        <v>0</v>
      </c>
      <c r="BX375" s="70">
        <v>0</v>
      </c>
      <c r="BY375" s="70">
        <v>0</v>
      </c>
      <c r="BZ375" s="70">
        <v>0</v>
      </c>
      <c r="CA375" s="70">
        <v>0</v>
      </c>
      <c r="CB375" s="70">
        <v>41.424999999999997</v>
      </c>
      <c r="CC375" s="70">
        <v>4.0389999999999997</v>
      </c>
      <c r="CD375" s="70">
        <v>0</v>
      </c>
    </row>
    <row r="376" spans="1:82">
      <c r="A376" s="70" t="s">
        <v>2079</v>
      </c>
      <c r="B376" s="70">
        <v>164</v>
      </c>
      <c r="C376" s="70">
        <v>11</v>
      </c>
      <c r="D376" s="70">
        <v>10</v>
      </c>
      <c r="E376" s="70">
        <v>2014</v>
      </c>
      <c r="F376" s="70" t="s">
        <v>181</v>
      </c>
      <c r="G376" s="70" t="s">
        <v>2068</v>
      </c>
      <c r="H376" s="70" t="s">
        <v>2069</v>
      </c>
      <c r="I376" s="148"/>
      <c r="J376" s="71">
        <v>645.38113356361748</v>
      </c>
      <c r="K376" s="71">
        <v>1.298173815373366</v>
      </c>
      <c r="L376" s="71">
        <v>17.70447481995884</v>
      </c>
      <c r="M376" s="71">
        <v>24.711714232035462</v>
      </c>
      <c r="N376" s="71">
        <v>26.89626043280828</v>
      </c>
      <c r="O376" s="71">
        <v>17.285474777146202</v>
      </c>
      <c r="P376" s="71">
        <v>18.468448277551804</v>
      </c>
      <c r="Q376" s="71">
        <v>1.1985370039272401</v>
      </c>
      <c r="R376" s="71">
        <v>0</v>
      </c>
      <c r="S376" s="71">
        <v>1.853056962514648</v>
      </c>
      <c r="T376" s="72"/>
      <c r="U376" s="71">
        <v>51226637</v>
      </c>
      <c r="V376" s="71">
        <v>449</v>
      </c>
      <c r="W376" s="71">
        <v>383</v>
      </c>
      <c r="X376" s="71">
        <v>4570</v>
      </c>
      <c r="Y376" s="71">
        <v>5840</v>
      </c>
      <c r="Z376" s="71">
        <v>9947</v>
      </c>
      <c r="AA376" s="71">
        <v>3678</v>
      </c>
      <c r="AB376" s="71">
        <v>16149</v>
      </c>
      <c r="AC376" s="71">
        <v>0</v>
      </c>
      <c r="AD376" s="71">
        <v>1.853056962514648</v>
      </c>
      <c r="AE376" s="72"/>
      <c r="AF376" s="71"/>
      <c r="AG376" s="71"/>
      <c r="AH376" s="71"/>
      <c r="AI376" s="71"/>
      <c r="AJ376" s="71"/>
      <c r="AK376" s="71"/>
      <c r="AL376" s="71"/>
      <c r="AM376" s="71"/>
      <c r="AN376" s="71"/>
      <c r="AO376" s="71"/>
      <c r="AP376" s="71"/>
      <c r="AQ376" s="72"/>
      <c r="AR376" s="71">
        <v>327</v>
      </c>
      <c r="AS376" s="71">
        <v>34</v>
      </c>
      <c r="AT376" s="71">
        <v>0</v>
      </c>
      <c r="AU376" s="71">
        <v>0</v>
      </c>
      <c r="AV376" s="71">
        <v>0</v>
      </c>
      <c r="AW376" s="71">
        <v>0</v>
      </c>
      <c r="AX376" s="71"/>
      <c r="AY376" s="72"/>
      <c r="AZ376" s="71">
        <v>1367.9</v>
      </c>
      <c r="BA376" s="71">
        <v>7667.2</v>
      </c>
      <c r="BB376" s="71">
        <v>0</v>
      </c>
      <c r="BC376" s="71">
        <v>0</v>
      </c>
      <c r="BD376" s="71">
        <v>0</v>
      </c>
      <c r="BE376" s="71">
        <v>0</v>
      </c>
      <c r="BF376" s="71"/>
      <c r="BG376" s="72"/>
      <c r="BH376" s="71">
        <v>0</v>
      </c>
      <c r="BI376" s="71">
        <v>0</v>
      </c>
      <c r="BJ376" s="71">
        <v>238.56399999999999</v>
      </c>
      <c r="BK376" s="71">
        <v>0</v>
      </c>
      <c r="BL376" s="71">
        <v>0</v>
      </c>
      <c r="BM376" s="71">
        <v>0</v>
      </c>
      <c r="BN376" s="72"/>
      <c r="BO376" s="71">
        <v>0</v>
      </c>
      <c r="BP376" s="71">
        <v>0</v>
      </c>
      <c r="BQ376" s="71">
        <v>5</v>
      </c>
      <c r="BR376" s="71">
        <v>0</v>
      </c>
      <c r="BS376" s="71">
        <v>0</v>
      </c>
      <c r="BT376" s="71">
        <v>0</v>
      </c>
      <c r="BU376"/>
      <c r="BV376" s="70">
        <v>189.024</v>
      </c>
      <c r="BW376" s="70">
        <v>0</v>
      </c>
      <c r="BX376" s="70">
        <v>0</v>
      </c>
      <c r="BY376" s="70">
        <v>0</v>
      </c>
      <c r="BZ376" s="70">
        <v>0</v>
      </c>
      <c r="CA376" s="70">
        <v>0</v>
      </c>
      <c r="CB376" s="70">
        <v>43.688000000000002</v>
      </c>
      <c r="CC376" s="70">
        <v>5.8520000000000003</v>
      </c>
      <c r="CD376" s="70">
        <v>0</v>
      </c>
    </row>
    <row r="377" spans="1:82">
      <c r="A377" s="70" t="s">
        <v>2080</v>
      </c>
      <c r="B377" s="70">
        <v>165</v>
      </c>
      <c r="C377" s="70">
        <v>12</v>
      </c>
      <c r="D377" s="70">
        <v>10</v>
      </c>
      <c r="E377" s="70">
        <v>2015</v>
      </c>
      <c r="F377" s="70" t="s">
        <v>182</v>
      </c>
      <c r="G377" s="70" t="s">
        <v>2068</v>
      </c>
      <c r="H377" s="70" t="s">
        <v>2069</v>
      </c>
      <c r="I377" s="148"/>
      <c r="J377" s="71">
        <v>545.28940307836672</v>
      </c>
      <c r="K377" s="71">
        <v>1.3362041021988089</v>
      </c>
      <c r="L377" s="71">
        <v>15.50084574488473</v>
      </c>
      <c r="M377" s="71">
        <v>26.07949271786995</v>
      </c>
      <c r="N377" s="71">
        <v>30.64879370422199</v>
      </c>
      <c r="O377" s="71">
        <v>17.132754878768839</v>
      </c>
      <c r="P377" s="71">
        <v>18.56344417014845</v>
      </c>
      <c r="Q377" s="71">
        <v>1.1639907623268799</v>
      </c>
      <c r="R377" s="71">
        <v>0</v>
      </c>
      <c r="S377" s="71">
        <v>1.67333664760615</v>
      </c>
      <c r="T377" s="72"/>
      <c r="U377" s="71">
        <v>49422675</v>
      </c>
      <c r="V377" s="71">
        <v>449</v>
      </c>
      <c r="W377" s="71">
        <v>383</v>
      </c>
      <c r="X377" s="71">
        <v>4570</v>
      </c>
      <c r="Y377" s="71">
        <v>5904</v>
      </c>
      <c r="Z377" s="71">
        <v>9954</v>
      </c>
      <c r="AA377" s="71">
        <v>3694</v>
      </c>
      <c r="AB377" s="71">
        <v>16021</v>
      </c>
      <c r="AC377" s="71">
        <v>0</v>
      </c>
      <c r="AD377" s="71">
        <v>1.67333664760615</v>
      </c>
      <c r="AE377" s="72"/>
      <c r="AF377" s="71">
        <v>466599247.2891798</v>
      </c>
      <c r="AG377" s="71">
        <v>885735.4358658744</v>
      </c>
      <c r="AH377" s="71">
        <v>2308652.5956783239</v>
      </c>
      <c r="AI377" s="71">
        <v>30713734.855346229</v>
      </c>
      <c r="AJ377" s="71">
        <v>36447292.766337037</v>
      </c>
      <c r="AK377" s="71">
        <v>0</v>
      </c>
      <c r="AL377" s="71">
        <v>0</v>
      </c>
      <c r="AM377" s="71">
        <v>2195610.8444326501</v>
      </c>
      <c r="AN377" s="71">
        <v>0</v>
      </c>
      <c r="AO377" s="71">
        <v>0</v>
      </c>
      <c r="AP377" s="71">
        <v>539150273.78683984</v>
      </c>
      <c r="AQ377" s="72"/>
      <c r="AR377" s="71">
        <v>350</v>
      </c>
      <c r="AS377" s="71">
        <v>50</v>
      </c>
      <c r="AT377" s="71">
        <v>0</v>
      </c>
      <c r="AU377" s="71">
        <v>0</v>
      </c>
      <c r="AV377" s="71">
        <v>0</v>
      </c>
      <c r="AW377" s="71">
        <v>0</v>
      </c>
      <c r="AX377" s="71"/>
      <c r="AY377" s="72"/>
      <c r="AZ377" s="71">
        <v>1491.9</v>
      </c>
      <c r="BA377" s="71">
        <v>16244.3</v>
      </c>
      <c r="BB377" s="71">
        <v>0</v>
      </c>
      <c r="BC377" s="71">
        <v>0</v>
      </c>
      <c r="BD377" s="71">
        <v>0</v>
      </c>
      <c r="BE377" s="71">
        <v>0</v>
      </c>
      <c r="BF377" s="71"/>
      <c r="BG377" s="72"/>
      <c r="BH377" s="71">
        <v>0</v>
      </c>
      <c r="BI377" s="71">
        <v>0</v>
      </c>
      <c r="BJ377" s="71">
        <v>220.84800000000001</v>
      </c>
      <c r="BK377" s="71">
        <v>0</v>
      </c>
      <c r="BL377" s="71">
        <v>0</v>
      </c>
      <c r="BM377" s="71">
        <v>0</v>
      </c>
      <c r="BN377" s="72"/>
      <c r="BO377" s="71">
        <v>0</v>
      </c>
      <c r="BP377" s="71">
        <v>0</v>
      </c>
      <c r="BQ377" s="71">
        <v>5</v>
      </c>
      <c r="BR377" s="71">
        <v>0</v>
      </c>
      <c r="BS377" s="71">
        <v>0</v>
      </c>
      <c r="BT377" s="71">
        <v>0</v>
      </c>
      <c r="BU377"/>
      <c r="BV377" s="70">
        <v>176.76900000000001</v>
      </c>
      <c r="BW377" s="70">
        <v>0</v>
      </c>
      <c r="BX377" s="70">
        <v>0</v>
      </c>
      <c r="BY377" s="70">
        <v>0</v>
      </c>
      <c r="BZ377" s="70">
        <v>0</v>
      </c>
      <c r="CA377" s="70">
        <v>0</v>
      </c>
      <c r="CB377" s="70">
        <v>39.249000000000002</v>
      </c>
      <c r="CC377" s="70">
        <v>4.83</v>
      </c>
      <c r="CD377" s="70">
        <v>0</v>
      </c>
    </row>
    <row r="378" spans="1:82">
      <c r="A378" s="70" t="s">
        <v>2081</v>
      </c>
      <c r="B378" s="70">
        <v>166</v>
      </c>
      <c r="C378" s="70">
        <v>13</v>
      </c>
      <c r="D378" s="70">
        <v>10</v>
      </c>
      <c r="E378" s="70">
        <v>2016</v>
      </c>
      <c r="F378" s="70" t="s">
        <v>155</v>
      </c>
      <c r="G378" s="70" t="s">
        <v>2068</v>
      </c>
      <c r="H378" s="70" t="s">
        <v>2069</v>
      </c>
      <c r="I378" s="148"/>
      <c r="J378" s="71">
        <v>562.68137861606317</v>
      </c>
      <c r="K378" s="71">
        <v>1.3061264203463439</v>
      </c>
      <c r="L378" s="71">
        <v>18.766107371200803</v>
      </c>
      <c r="M378" s="71">
        <v>20.81874722493172</v>
      </c>
      <c r="N378" s="71">
        <v>28.042911426038469</v>
      </c>
      <c r="O378" s="71">
        <v>17.043724012007704</v>
      </c>
      <c r="P378" s="71">
        <v>18.322240413342968</v>
      </c>
      <c r="Q378" s="71">
        <v>1.1255213638105623</v>
      </c>
      <c r="R378" s="71">
        <v>0</v>
      </c>
      <c r="S378" s="71">
        <v>1.9277644228555775</v>
      </c>
      <c r="T378" s="72"/>
      <c r="U378" s="71">
        <v>51437750</v>
      </c>
      <c r="V378" s="71">
        <v>449</v>
      </c>
      <c r="W378" s="71">
        <v>383</v>
      </c>
      <c r="X378" s="71">
        <v>4570</v>
      </c>
      <c r="Y378" s="71">
        <v>5959</v>
      </c>
      <c r="Z378" s="71">
        <v>10024</v>
      </c>
      <c r="AA378" s="71">
        <v>3771</v>
      </c>
      <c r="AB378" s="71">
        <v>15935</v>
      </c>
      <c r="AC378" s="71">
        <v>0</v>
      </c>
      <c r="AD378" s="71">
        <v>1.927764422855577</v>
      </c>
      <c r="AE378" s="72"/>
      <c r="AF378" s="71">
        <v>480601878.99870032</v>
      </c>
      <c r="AG378" s="71">
        <v>870652.84453395917</v>
      </c>
      <c r="AH378" s="71">
        <v>2225331.69790672</v>
      </c>
      <c r="AI378" s="71">
        <v>28206795.720361259</v>
      </c>
      <c r="AJ378" s="71">
        <v>29368816.340667609</v>
      </c>
      <c r="AK378" s="71">
        <v>0</v>
      </c>
      <c r="AL378" s="71">
        <v>0</v>
      </c>
      <c r="AM378" s="71">
        <v>2185521.5228654342</v>
      </c>
      <c r="AN378" s="71">
        <v>0</v>
      </c>
      <c r="AO378" s="71">
        <v>0</v>
      </c>
      <c r="AP378" s="71">
        <v>543458997.12503529</v>
      </c>
      <c r="AQ378" s="72"/>
      <c r="AR378" s="71">
        <v>385</v>
      </c>
      <c r="AS378" s="71">
        <v>68</v>
      </c>
      <c r="AT378" s="71">
        <v>0</v>
      </c>
      <c r="AU378" s="71">
        <v>0</v>
      </c>
      <c r="AV378" s="71">
        <v>0</v>
      </c>
      <c r="AW378" s="71">
        <v>0</v>
      </c>
      <c r="AX378" s="71"/>
      <c r="AY378" s="72"/>
      <c r="AZ378" s="71">
        <v>1670.9</v>
      </c>
      <c r="BA378" s="71">
        <v>18883</v>
      </c>
      <c r="BB378" s="71">
        <v>0</v>
      </c>
      <c r="BC378" s="71">
        <v>0</v>
      </c>
      <c r="BD378" s="71">
        <v>0</v>
      </c>
      <c r="BE378" s="71">
        <v>0</v>
      </c>
      <c r="BF378" s="71"/>
      <c r="BG378" s="72"/>
      <c r="BH378" s="71">
        <v>0</v>
      </c>
      <c r="BI378" s="71">
        <v>0</v>
      </c>
      <c r="BJ378" s="71">
        <v>216.041</v>
      </c>
      <c r="BK378" s="71">
        <v>0</v>
      </c>
      <c r="BL378" s="71">
        <v>0</v>
      </c>
      <c r="BM378" s="71">
        <v>0</v>
      </c>
      <c r="BN378" s="72"/>
      <c r="BO378" s="71">
        <v>0</v>
      </c>
      <c r="BP378" s="71">
        <v>0</v>
      </c>
      <c r="BQ378" s="71">
        <v>6</v>
      </c>
      <c r="BR378" s="71">
        <v>0</v>
      </c>
      <c r="BS378" s="71">
        <v>0</v>
      </c>
      <c r="BT378" s="71">
        <v>0</v>
      </c>
      <c r="BU378"/>
      <c r="BV378" s="70">
        <v>175.20099999999999</v>
      </c>
      <c r="BW378" s="70">
        <v>0</v>
      </c>
      <c r="BX378" s="70">
        <v>0</v>
      </c>
      <c r="BY378" s="70">
        <v>0</v>
      </c>
      <c r="BZ378" s="70">
        <v>0</v>
      </c>
      <c r="CA378" s="70">
        <v>0</v>
      </c>
      <c r="CB378" s="70">
        <v>35.57</v>
      </c>
      <c r="CC378" s="70">
        <v>5.27</v>
      </c>
      <c r="CD378" s="70">
        <v>0</v>
      </c>
    </row>
    <row r="379" spans="1:82">
      <c r="A379" s="70" t="s">
        <v>2082</v>
      </c>
      <c r="B379" s="70">
        <v>167</v>
      </c>
      <c r="C379" s="70">
        <v>14</v>
      </c>
      <c r="D379" s="70">
        <v>10</v>
      </c>
      <c r="E379" s="70">
        <v>2017</v>
      </c>
      <c r="F379" s="70" t="s">
        <v>156</v>
      </c>
      <c r="G379" s="70" t="s">
        <v>2068</v>
      </c>
      <c r="H379" s="70" t="s">
        <v>2069</v>
      </c>
      <c r="I379" s="148"/>
      <c r="J379" s="71">
        <v>554.96493960567921</v>
      </c>
      <c r="K379" s="71">
        <v>1.3244721108628459</v>
      </c>
      <c r="L379" s="71">
        <v>16.693051430944543</v>
      </c>
      <c r="M379" s="71">
        <v>18.686572840932971</v>
      </c>
      <c r="N379" s="71">
        <v>27.796436124050466</v>
      </c>
      <c r="O379" s="71">
        <v>16.80742472175773</v>
      </c>
      <c r="P379" s="71">
        <v>18.042025478329808</v>
      </c>
      <c r="Q379" s="71">
        <v>1.07583650704415</v>
      </c>
      <c r="R379" s="71">
        <v>0</v>
      </c>
      <c r="S379" s="71">
        <v>2.3053749698924948</v>
      </c>
      <c r="T379" s="72"/>
      <c r="U379" s="71">
        <v>57989892.000000007</v>
      </c>
      <c r="V379" s="71">
        <v>449</v>
      </c>
      <c r="W379" s="71">
        <v>383</v>
      </c>
      <c r="X379" s="71">
        <v>4570</v>
      </c>
      <c r="Y379" s="71">
        <v>5966</v>
      </c>
      <c r="Z379" s="71">
        <v>10049</v>
      </c>
      <c r="AA379" s="71">
        <v>3737</v>
      </c>
      <c r="AB379" s="71">
        <v>15751</v>
      </c>
      <c r="AC379" s="71">
        <v>0</v>
      </c>
      <c r="AD379" s="71">
        <v>2.3053749698924948</v>
      </c>
      <c r="AE379" s="72"/>
      <c r="AF379" s="71">
        <v>486115177.841901</v>
      </c>
      <c r="AG379" s="71">
        <v>885508.28789761092</v>
      </c>
      <c r="AH379" s="71">
        <v>2646166.2567754248</v>
      </c>
      <c r="AI379" s="71">
        <v>26934686.045463581</v>
      </c>
      <c r="AJ379" s="71">
        <v>33789372.16224926</v>
      </c>
      <c r="AK379" s="71">
        <v>0</v>
      </c>
      <c r="AL379" s="71">
        <v>0</v>
      </c>
      <c r="AM379" s="71">
        <v>2163665.7611451838</v>
      </c>
      <c r="AN379" s="71">
        <v>0</v>
      </c>
      <c r="AO379" s="71">
        <v>0</v>
      </c>
      <c r="AP379" s="71">
        <v>552534576.35543203</v>
      </c>
      <c r="AQ379" s="72"/>
      <c r="AR379" s="71">
        <v>404</v>
      </c>
      <c r="AS379" s="71">
        <v>71</v>
      </c>
      <c r="AT379" s="71">
        <v>0</v>
      </c>
      <c r="AU379" s="71">
        <v>0</v>
      </c>
      <c r="AV379" s="71">
        <v>0</v>
      </c>
      <c r="AW379" s="71">
        <v>0</v>
      </c>
      <c r="AX379" s="71"/>
      <c r="AY379" s="72"/>
      <c r="AZ379" s="71">
        <v>1780.3</v>
      </c>
      <c r="BA379" s="71">
        <v>20148.900000000001</v>
      </c>
      <c r="BB379" s="71">
        <v>0</v>
      </c>
      <c r="BC379" s="71">
        <v>0</v>
      </c>
      <c r="BD379" s="71">
        <v>0</v>
      </c>
      <c r="BE379" s="71">
        <v>0</v>
      </c>
      <c r="BF379" s="71"/>
      <c r="BG379" s="72"/>
      <c r="BH379" s="71">
        <v>0</v>
      </c>
      <c r="BI379" s="71">
        <v>0</v>
      </c>
      <c r="BJ379" s="71">
        <v>209.06100000000001</v>
      </c>
      <c r="BK379" s="71">
        <v>0</v>
      </c>
      <c r="BL379" s="71">
        <v>0</v>
      </c>
      <c r="BM379" s="71">
        <v>0</v>
      </c>
      <c r="BN379" s="72"/>
      <c r="BO379" s="71">
        <v>0</v>
      </c>
      <c r="BP379" s="71">
        <v>0</v>
      </c>
      <c r="BQ379" s="71">
        <v>6</v>
      </c>
      <c r="BR379" s="71">
        <v>0</v>
      </c>
      <c r="BS379" s="71">
        <v>0</v>
      </c>
      <c r="BT379" s="71">
        <v>0</v>
      </c>
      <c r="BU379"/>
      <c r="BV379" s="70">
        <v>167.32400000000001</v>
      </c>
      <c r="BW379" s="70">
        <v>0</v>
      </c>
      <c r="BX379" s="70">
        <v>0</v>
      </c>
      <c r="BY379" s="70">
        <v>0</v>
      </c>
      <c r="BZ379" s="70">
        <v>0</v>
      </c>
      <c r="CA379" s="70">
        <v>0</v>
      </c>
      <c r="CB379" s="70">
        <v>35.414000000000001</v>
      </c>
      <c r="CC379" s="70">
        <v>6.3230000000000004</v>
      </c>
      <c r="CD379" s="70">
        <v>0</v>
      </c>
    </row>
    <row r="380" spans="1:82">
      <c r="A380" s="70" t="s">
        <v>2083</v>
      </c>
      <c r="B380" s="70">
        <v>168</v>
      </c>
      <c r="C380" s="70">
        <v>15</v>
      </c>
      <c r="D380" s="70">
        <v>10</v>
      </c>
      <c r="E380" s="70">
        <v>2018</v>
      </c>
      <c r="F380" s="70" t="s">
        <v>183</v>
      </c>
      <c r="G380" s="70" t="s">
        <v>2068</v>
      </c>
      <c r="H380" s="70" t="s">
        <v>2069</v>
      </c>
      <c r="I380" s="148"/>
      <c r="J380" s="71">
        <v>571.51563054973747</v>
      </c>
      <c r="K380" s="71">
        <v>1.259751032395785</v>
      </c>
      <c r="L380" s="71">
        <v>15.285764080200646</v>
      </c>
      <c r="M380" s="71">
        <v>19.9837660709447</v>
      </c>
      <c r="N380" s="71">
        <v>25.887000355693115</v>
      </c>
      <c r="O380" s="71">
        <v>16.516266744752798</v>
      </c>
      <c r="P380" s="71">
        <v>17.89111018532974</v>
      </c>
      <c r="Q380" s="71">
        <v>0.99152975739983595</v>
      </c>
      <c r="R380" s="71">
        <v>0</v>
      </c>
      <c r="S380" s="71">
        <v>2.6165283196705418</v>
      </c>
      <c r="T380" s="72"/>
      <c r="U380" s="71">
        <v>61233805.000000007</v>
      </c>
      <c r="V380" s="71">
        <v>449</v>
      </c>
      <c r="W380" s="71">
        <v>383</v>
      </c>
      <c r="X380" s="71">
        <v>4570</v>
      </c>
      <c r="Y380" s="71">
        <v>6017</v>
      </c>
      <c r="Z380" s="71">
        <v>10064</v>
      </c>
      <c r="AA380" s="71">
        <v>3743</v>
      </c>
      <c r="AB380" s="71">
        <v>15644</v>
      </c>
      <c r="AC380" s="71">
        <v>0</v>
      </c>
      <c r="AD380" s="71">
        <v>2.6165283196705418</v>
      </c>
      <c r="AE380" s="72"/>
      <c r="AF380" s="71">
        <v>530659375.12186128</v>
      </c>
      <c r="AG380" s="71">
        <v>803539.60157161567</v>
      </c>
      <c r="AH380" s="71">
        <v>2501202.0279563428</v>
      </c>
      <c r="AI380" s="71">
        <v>27646373.83245058</v>
      </c>
      <c r="AJ380" s="71">
        <v>30732876.85117333</v>
      </c>
      <c r="AK380" s="71">
        <v>0</v>
      </c>
      <c r="AL380" s="71">
        <v>0</v>
      </c>
      <c r="AM380" s="71">
        <v>2153413.9759730352</v>
      </c>
      <c r="AN380" s="71">
        <v>0</v>
      </c>
      <c r="AO380" s="71">
        <v>0</v>
      </c>
      <c r="AP380" s="71">
        <v>594496781.41098619</v>
      </c>
      <c r="AQ380" s="72"/>
      <c r="AR380" s="71">
        <v>430</v>
      </c>
      <c r="AS380" s="71">
        <v>77</v>
      </c>
      <c r="AT380" s="71">
        <v>0</v>
      </c>
      <c r="AU380" s="71">
        <v>0</v>
      </c>
      <c r="AV380" s="71">
        <v>0</v>
      </c>
      <c r="AW380" s="71">
        <v>0</v>
      </c>
      <c r="AX380" s="71"/>
      <c r="AY380" s="72"/>
      <c r="AZ380" s="71">
        <v>1911.1999999999998</v>
      </c>
      <c r="BA380" s="71">
        <v>40272</v>
      </c>
      <c r="BB380" s="71">
        <v>0</v>
      </c>
      <c r="BC380" s="71">
        <v>0</v>
      </c>
      <c r="BD380" s="71">
        <v>0</v>
      </c>
      <c r="BE380" s="71">
        <v>0</v>
      </c>
      <c r="BF380" s="71"/>
      <c r="BG380" s="72"/>
      <c r="BH380" s="71">
        <v>0</v>
      </c>
      <c r="BI380" s="71">
        <v>0</v>
      </c>
      <c r="BJ380" s="71">
        <v>215.392</v>
      </c>
      <c r="BK380" s="71">
        <v>0</v>
      </c>
      <c r="BL380" s="71">
        <v>0</v>
      </c>
      <c r="BM380" s="71">
        <v>0</v>
      </c>
      <c r="BN380" s="72"/>
      <c r="BO380" s="71">
        <v>0</v>
      </c>
      <c r="BP380" s="71">
        <v>0</v>
      </c>
      <c r="BQ380" s="71">
        <v>6</v>
      </c>
      <c r="BR380" s="71">
        <v>0</v>
      </c>
      <c r="BS380" s="71">
        <v>0</v>
      </c>
      <c r="BT380" s="71">
        <v>0</v>
      </c>
      <c r="BU380"/>
      <c r="BV380" s="70">
        <v>170.61099999999999</v>
      </c>
      <c r="BW380" s="70">
        <v>0</v>
      </c>
      <c r="BX380" s="70">
        <v>0</v>
      </c>
      <c r="BY380" s="70">
        <v>0</v>
      </c>
      <c r="BZ380" s="70">
        <v>0</v>
      </c>
      <c r="CA380" s="70">
        <v>0</v>
      </c>
      <c r="CB380" s="70">
        <v>38.633000000000003</v>
      </c>
      <c r="CC380" s="70">
        <v>6.1479999999999997</v>
      </c>
      <c r="CD380" s="70">
        <v>0</v>
      </c>
    </row>
    <row r="381" spans="1:82">
      <c r="A381" s="70" t="s">
        <v>2084</v>
      </c>
      <c r="B381" s="70">
        <v>169</v>
      </c>
      <c r="C381" s="70">
        <v>16</v>
      </c>
      <c r="D381" s="70">
        <v>10</v>
      </c>
      <c r="E381" s="70">
        <v>2019</v>
      </c>
      <c r="F381" s="70" t="s">
        <v>158</v>
      </c>
      <c r="G381" s="70" t="s">
        <v>2068</v>
      </c>
      <c r="H381" s="70" t="s">
        <v>2069</v>
      </c>
      <c r="I381" s="148"/>
      <c r="J381" s="71">
        <v>519.43770060476993</v>
      </c>
      <c r="K381" s="71">
        <v>1.1845232086711401</v>
      </c>
      <c r="L381" s="71">
        <v>15.432524744349889</v>
      </c>
      <c r="M381" s="71">
        <v>18.619642767221645</v>
      </c>
      <c r="N381" s="71">
        <v>24.486433505326875</v>
      </c>
      <c r="O381" s="71">
        <v>16.19315467265945</v>
      </c>
      <c r="P381" s="71">
        <v>17.679289171680171</v>
      </c>
      <c r="Q381" s="71">
        <v>0.96403704971596804</v>
      </c>
      <c r="R381" s="71">
        <v>0</v>
      </c>
      <c r="S381" s="71">
        <v>2.7823028480298211</v>
      </c>
      <c r="T381" s="72"/>
      <c r="U381" s="71">
        <v>59111695</v>
      </c>
      <c r="V381" s="71">
        <v>449</v>
      </c>
      <c r="W381" s="71">
        <v>383</v>
      </c>
      <c r="X381" s="71">
        <v>4570</v>
      </c>
      <c r="Y381" s="71">
        <v>6114</v>
      </c>
      <c r="Z381" s="71">
        <v>10138</v>
      </c>
      <c r="AA381" s="71">
        <v>3671</v>
      </c>
      <c r="AB381" s="71">
        <v>15622</v>
      </c>
      <c r="AC381" s="71">
        <v>0</v>
      </c>
      <c r="AD381" s="71">
        <v>2.7823028480298211</v>
      </c>
      <c r="AE381" s="72"/>
      <c r="AF381" s="71">
        <v>512710647.94446301</v>
      </c>
      <c r="AG381" s="71">
        <v>778685.49729459907</v>
      </c>
      <c r="AH381" s="71">
        <v>2663655.8644910431</v>
      </c>
      <c r="AI381" s="71">
        <v>26513411.879924878</v>
      </c>
      <c r="AJ381" s="71">
        <v>29561581.651465401</v>
      </c>
      <c r="AK381" s="71">
        <v>0</v>
      </c>
      <c r="AL381" s="71">
        <v>0</v>
      </c>
      <c r="AM381" s="71">
        <v>2127598.797646964</v>
      </c>
      <c r="AN381" s="71">
        <v>0</v>
      </c>
      <c r="AO381" s="71">
        <v>0</v>
      </c>
      <c r="AP381" s="71">
        <v>574355581.63528597</v>
      </c>
      <c r="AQ381" s="72"/>
      <c r="AR381" s="71">
        <v>458</v>
      </c>
      <c r="AS381" s="71">
        <v>83</v>
      </c>
      <c r="AT381" s="71">
        <v>0</v>
      </c>
      <c r="AU381" s="71">
        <v>0</v>
      </c>
      <c r="AV381" s="71">
        <v>0</v>
      </c>
      <c r="AW381" s="71">
        <v>0</v>
      </c>
      <c r="AX381" s="71"/>
      <c r="AY381" s="72"/>
      <c r="AZ381" s="71">
        <v>2060.4</v>
      </c>
      <c r="BA381" s="71">
        <v>43923.8</v>
      </c>
      <c r="BB381" s="71">
        <v>0</v>
      </c>
      <c r="BC381" s="71">
        <v>0</v>
      </c>
      <c r="BD381" s="71">
        <v>0</v>
      </c>
      <c r="BE381" s="71">
        <v>0</v>
      </c>
      <c r="BF381" s="71"/>
      <c r="BG381" s="72"/>
      <c r="BH381" s="71">
        <v>0</v>
      </c>
      <c r="BI381" s="71">
        <v>0</v>
      </c>
      <c r="BJ381" s="71">
        <v>219.86</v>
      </c>
      <c r="BK381" s="71">
        <v>0</v>
      </c>
      <c r="BL381" s="71">
        <v>0</v>
      </c>
      <c r="BM381" s="71">
        <v>0</v>
      </c>
      <c r="BN381" s="72"/>
      <c r="BO381" s="71">
        <v>0</v>
      </c>
      <c r="BP381" s="71">
        <v>0</v>
      </c>
      <c r="BQ381" s="71">
        <v>6</v>
      </c>
      <c r="BR381" s="71">
        <v>0</v>
      </c>
      <c r="BS381" s="71">
        <v>0</v>
      </c>
      <c r="BT381" s="71">
        <v>0</v>
      </c>
      <c r="BU381"/>
      <c r="BV381" s="70">
        <v>171.274</v>
      </c>
      <c r="BW381" s="70">
        <v>0</v>
      </c>
      <c r="BX381" s="70">
        <v>0</v>
      </c>
      <c r="BY381" s="70">
        <v>0</v>
      </c>
      <c r="BZ381" s="70">
        <v>0</v>
      </c>
      <c r="CA381" s="70">
        <v>0</v>
      </c>
      <c r="CB381" s="70">
        <v>40.945</v>
      </c>
      <c r="CC381" s="70">
        <v>7.641</v>
      </c>
      <c r="CD381" s="70">
        <v>0</v>
      </c>
    </row>
    <row r="382" spans="1:82">
      <c r="A382" s="70" t="s">
        <v>2085</v>
      </c>
      <c r="B382" s="70">
        <v>170</v>
      </c>
      <c r="C382" s="70">
        <v>17</v>
      </c>
      <c r="D382" s="70">
        <v>10</v>
      </c>
      <c r="E382" s="70">
        <v>2020</v>
      </c>
      <c r="F382" s="70" t="s">
        <v>159</v>
      </c>
      <c r="G382" s="70" t="s">
        <v>2068</v>
      </c>
      <c r="H382" s="70" t="s">
        <v>2069</v>
      </c>
      <c r="I382" s="148"/>
      <c r="J382" s="71">
        <v>641.40540620606328</v>
      </c>
      <c r="K382" s="71">
        <v>1.3920577047821892</v>
      </c>
      <c r="L382" s="71">
        <v>17.130951330400762</v>
      </c>
      <c r="M382" s="71">
        <v>17.183550378957055</v>
      </c>
      <c r="N382" s="71">
        <v>23.821446246964232</v>
      </c>
      <c r="O382" s="71">
        <v>14.292450709429021</v>
      </c>
      <c r="P382" s="71">
        <v>16.556126233822294</v>
      </c>
      <c r="Q382" s="71">
        <v>0.91748781681059199</v>
      </c>
      <c r="R382" s="71">
        <v>0</v>
      </c>
      <c r="S382" s="71">
        <v>2.4614499281605529</v>
      </c>
      <c r="T382" s="72"/>
      <c r="U382" s="71">
        <v>56296245</v>
      </c>
      <c r="V382" s="71">
        <v>464</v>
      </c>
      <c r="W382" s="71">
        <v>437</v>
      </c>
      <c r="X382" s="71">
        <v>4678</v>
      </c>
      <c r="Y382" s="71">
        <v>6193</v>
      </c>
      <c r="Z382" s="71">
        <v>10213</v>
      </c>
      <c r="AA382" s="71">
        <v>3654</v>
      </c>
      <c r="AB382" s="71">
        <v>15561</v>
      </c>
      <c r="AC382" s="71">
        <v>0</v>
      </c>
      <c r="AD382" s="71">
        <v>2.4614499281605529</v>
      </c>
      <c r="AE382" s="72"/>
      <c r="AF382" s="71">
        <v>468730866.84192282</v>
      </c>
      <c r="AG382" s="71">
        <v>909469.81120476325</v>
      </c>
      <c r="AH382" s="71">
        <v>2996403.4647303098</v>
      </c>
      <c r="AI382" s="71">
        <v>25931647.038309924</v>
      </c>
      <c r="AJ382" s="71">
        <v>29625763.55958768</v>
      </c>
      <c r="AK382" s="71"/>
      <c r="AL382" s="71"/>
      <c r="AM382" s="71">
        <v>2030883.3863158978</v>
      </c>
      <c r="AN382" s="71"/>
      <c r="AO382" s="71"/>
      <c r="AP382" s="71">
        <v>530225034.10207134</v>
      </c>
      <c r="AQ382" s="72"/>
      <c r="AR382" s="71">
        <v>484</v>
      </c>
      <c r="AS382" s="71">
        <v>92</v>
      </c>
      <c r="AT382" s="71">
        <v>0</v>
      </c>
      <c r="AU382" s="71">
        <v>0</v>
      </c>
      <c r="AV382" s="71">
        <v>0</v>
      </c>
      <c r="AW382" s="71">
        <v>0</v>
      </c>
      <c r="AX382" s="71"/>
      <c r="AY382" s="72"/>
      <c r="AZ382" s="71">
        <v>2196.3000000000002</v>
      </c>
      <c r="BA382" s="71">
        <v>45347.199999999983</v>
      </c>
      <c r="BB382" s="71">
        <v>0</v>
      </c>
      <c r="BC382" s="71">
        <v>0</v>
      </c>
      <c r="BD382" s="71">
        <v>0</v>
      </c>
      <c r="BE382" s="71">
        <v>0</v>
      </c>
      <c r="BF382" s="71"/>
      <c r="BG382" s="72"/>
      <c r="BH382" s="71">
        <v>0</v>
      </c>
      <c r="BI382" s="71">
        <v>0</v>
      </c>
      <c r="BJ382" s="71">
        <v>233.32599999999999</v>
      </c>
      <c r="BK382" s="71">
        <v>0</v>
      </c>
      <c r="BL382" s="71">
        <v>0</v>
      </c>
      <c r="BM382" s="71">
        <v>0</v>
      </c>
      <c r="BN382" s="72"/>
      <c r="BO382" s="71">
        <v>0</v>
      </c>
      <c r="BP382" s="71">
        <v>0</v>
      </c>
      <c r="BQ382" s="71">
        <v>6</v>
      </c>
      <c r="BR382" s="71">
        <v>0</v>
      </c>
      <c r="BS382" s="71">
        <v>0</v>
      </c>
      <c r="BT382" s="71">
        <v>0</v>
      </c>
      <c r="BU382"/>
      <c r="BV382" s="70">
        <v>176.71100000000001</v>
      </c>
      <c r="BW382" s="70">
        <v>0</v>
      </c>
      <c r="BX382" s="70">
        <v>0</v>
      </c>
      <c r="BY382" s="70">
        <v>0</v>
      </c>
      <c r="BZ382" s="70">
        <v>0</v>
      </c>
      <c r="CA382" s="70">
        <v>0</v>
      </c>
      <c r="CB382" s="70">
        <v>48.886000000000003</v>
      </c>
      <c r="CC382" s="70">
        <v>7.7290000000000001</v>
      </c>
      <c r="CD382" s="70">
        <v>0</v>
      </c>
    </row>
    <row r="383" spans="1:82">
      <c r="A383" s="70" t="s">
        <v>2086</v>
      </c>
      <c r="B383" s="70">
        <v>170</v>
      </c>
      <c r="C383" s="70">
        <v>18</v>
      </c>
      <c r="D383" s="70">
        <v>10</v>
      </c>
      <c r="E383" s="70">
        <v>2021</v>
      </c>
      <c r="F383" s="70" t="s">
        <v>160</v>
      </c>
      <c r="G383" s="70" t="s">
        <v>2068</v>
      </c>
      <c r="H383" s="70" t="s">
        <v>2069</v>
      </c>
      <c r="I383" s="148"/>
      <c r="J383" s="71">
        <v>654.29588124222175</v>
      </c>
      <c r="K383" s="71">
        <v>1.5183986590534055</v>
      </c>
      <c r="L383" s="71">
        <v>15.600339531436626</v>
      </c>
      <c r="M383" s="71">
        <v>19.341208645027734</v>
      </c>
      <c r="N383" s="71">
        <v>24.786456556715649</v>
      </c>
      <c r="O383" s="71">
        <v>13.87949343393298</v>
      </c>
      <c r="P383" s="71">
        <v>16.964772750843633</v>
      </c>
      <c r="Q383" s="71">
        <v>0.90027080896106604</v>
      </c>
      <c r="R383" s="71">
        <v>0</v>
      </c>
      <c r="S383" s="71">
        <v>2.014184192278007</v>
      </c>
      <c r="T383" s="72"/>
      <c r="U383" s="71">
        <v>61967469</v>
      </c>
      <c r="V383" s="71">
        <v>464</v>
      </c>
      <c r="W383" s="71">
        <v>437</v>
      </c>
      <c r="X383" s="71">
        <v>4678</v>
      </c>
      <c r="Y383" s="71">
        <v>6236</v>
      </c>
      <c r="Z383" s="71">
        <v>10212</v>
      </c>
      <c r="AA383" s="71">
        <v>3651</v>
      </c>
      <c r="AB383" s="71">
        <v>15419</v>
      </c>
      <c r="AC383" s="71">
        <v>0</v>
      </c>
      <c r="AD383" s="71">
        <v>2.014184192278007</v>
      </c>
      <c r="AE383" s="72"/>
      <c r="AF383" s="71">
        <v>472054130.14531481</v>
      </c>
      <c r="AG383" s="71">
        <v>956122.85074076406</v>
      </c>
      <c r="AH383" s="71">
        <v>2740982.5457976768</v>
      </c>
      <c r="AI383" s="71">
        <v>28508808.117927406</v>
      </c>
      <c r="AJ383" s="71">
        <v>29501743.578753699</v>
      </c>
      <c r="AK383" s="71">
        <v>0</v>
      </c>
      <c r="AL383" s="71">
        <v>0</v>
      </c>
      <c r="AM383" s="71">
        <v>2023957.8861085135</v>
      </c>
      <c r="AN383" s="71">
        <v>0</v>
      </c>
      <c r="AO383" s="71">
        <v>0</v>
      </c>
      <c r="AP383" s="71">
        <v>535785745.12464291</v>
      </c>
      <c r="AQ383" s="72"/>
      <c r="AR383" s="71">
        <v>509</v>
      </c>
      <c r="AS383" s="71">
        <v>94</v>
      </c>
      <c r="AT383" s="71">
        <v>0</v>
      </c>
      <c r="AU383" s="71">
        <v>0</v>
      </c>
      <c r="AV383" s="71">
        <v>0</v>
      </c>
      <c r="AW383" s="71">
        <v>0</v>
      </c>
      <c r="AX383" s="71"/>
      <c r="AY383" s="72"/>
      <c r="AZ383" s="71">
        <v>2342.1000000000008</v>
      </c>
      <c r="BA383" s="71">
        <v>45455.699999999983</v>
      </c>
      <c r="BB383" s="71">
        <v>0</v>
      </c>
      <c r="BC383" s="71">
        <v>0</v>
      </c>
      <c r="BD383" s="71">
        <v>0</v>
      </c>
      <c r="BE383" s="71">
        <v>0</v>
      </c>
      <c r="BF383" s="71"/>
      <c r="BG383" s="72"/>
      <c r="BH383" s="71">
        <v>0</v>
      </c>
      <c r="BI383" s="71">
        <v>0</v>
      </c>
      <c r="BJ383" s="71">
        <v>233.31100000000001</v>
      </c>
      <c r="BK383" s="71">
        <v>0</v>
      </c>
      <c r="BL383" s="71">
        <v>0</v>
      </c>
      <c r="BM383" s="71">
        <v>0</v>
      </c>
      <c r="BN383" s="72"/>
      <c r="BO383" s="71">
        <v>0</v>
      </c>
      <c r="BP383" s="71">
        <v>0</v>
      </c>
      <c r="BQ383" s="71">
        <v>6</v>
      </c>
      <c r="BR383" s="71">
        <v>0</v>
      </c>
      <c r="BS383" s="71">
        <v>0</v>
      </c>
      <c r="BT383" s="71">
        <v>0</v>
      </c>
      <c r="BU383"/>
      <c r="BV383" s="70">
        <v>168.22800000000001</v>
      </c>
      <c r="BW383" s="70">
        <v>0</v>
      </c>
      <c r="BX383" s="70">
        <v>0</v>
      </c>
      <c r="BY383" s="70">
        <v>0</v>
      </c>
      <c r="BZ383" s="70">
        <v>0</v>
      </c>
      <c r="CA383" s="70">
        <v>0</v>
      </c>
      <c r="CB383" s="70">
        <v>56.209000000000003</v>
      </c>
      <c r="CC383" s="70">
        <v>8.8740000000000006</v>
      </c>
      <c r="CD383" s="70">
        <v>0</v>
      </c>
    </row>
    <row r="384" spans="1:82">
      <c r="A384" s="70" t="s">
        <v>2087</v>
      </c>
      <c r="B384" s="70">
        <v>170</v>
      </c>
      <c r="C384" s="70">
        <v>19</v>
      </c>
      <c r="D384" s="70">
        <v>10</v>
      </c>
      <c r="E384" s="70">
        <v>2022</v>
      </c>
      <c r="F384" s="70" t="s">
        <v>161</v>
      </c>
      <c r="G384" s="70" t="s">
        <v>2068</v>
      </c>
      <c r="H384" s="70" t="s">
        <v>2069</v>
      </c>
      <c r="I384" s="148"/>
      <c r="J384" s="71">
        <v>604.59618962854063</v>
      </c>
      <c r="K384" s="71">
        <v>1.3825271769256646</v>
      </c>
      <c r="L384" s="71">
        <v>13.372639972524276</v>
      </c>
      <c r="M384" s="71">
        <v>18.465181767864458</v>
      </c>
      <c r="N384" s="71">
        <v>25.374788018621874</v>
      </c>
      <c r="O384" s="71">
        <v>14.704178428238867</v>
      </c>
      <c r="P384" s="71">
        <v>16.742075764825508</v>
      </c>
      <c r="Q384" s="71">
        <v>0.89711752996545713</v>
      </c>
      <c r="R384" s="71">
        <v>0</v>
      </c>
      <c r="S384" s="71">
        <v>2.4668468248928841</v>
      </c>
      <c r="T384" s="72"/>
      <c r="U384" s="71">
        <v>66909510</v>
      </c>
      <c r="V384" s="71">
        <v>464</v>
      </c>
      <c r="W384" s="71">
        <v>437</v>
      </c>
      <c r="X384" s="71">
        <v>4678</v>
      </c>
      <c r="Y384" s="71">
        <v>6268</v>
      </c>
      <c r="Z384" s="71">
        <v>10279</v>
      </c>
      <c r="AA384" s="71">
        <v>3658</v>
      </c>
      <c r="AB384" s="71">
        <v>15239</v>
      </c>
      <c r="AC384" s="71">
        <v>0</v>
      </c>
      <c r="AD384" s="71">
        <v>2.4668468248928841</v>
      </c>
      <c r="AE384" s="72"/>
      <c r="AF384" s="71">
        <v>465445078.36032104</v>
      </c>
      <c r="AG384" s="71">
        <v>966789.02958720282</v>
      </c>
      <c r="AH384" s="71">
        <v>2742930.6291676597</v>
      </c>
      <c r="AI384" s="71">
        <v>28065620.083156761</v>
      </c>
      <c r="AJ384" s="71">
        <v>32098702.956185278</v>
      </c>
      <c r="AK384" s="71">
        <v>0</v>
      </c>
      <c r="AL384" s="71">
        <v>0</v>
      </c>
      <c r="AM384" s="71">
        <v>1967770.839470034</v>
      </c>
      <c r="AN384" s="71">
        <v>0</v>
      </c>
      <c r="AO384" s="71">
        <v>0</v>
      </c>
      <c r="AP384" s="71">
        <v>531286891.897888</v>
      </c>
      <c r="AQ384" s="72"/>
      <c r="AR384" s="71">
        <v>538</v>
      </c>
      <c r="AS384" s="71">
        <v>99</v>
      </c>
      <c r="AT384" s="71">
        <v>0</v>
      </c>
      <c r="AU384" s="71">
        <v>0</v>
      </c>
      <c r="AV384" s="71">
        <v>0</v>
      </c>
      <c r="AW384" s="71">
        <v>0</v>
      </c>
      <c r="AX384" s="71"/>
      <c r="AY384" s="72"/>
      <c r="AZ384" s="71">
        <v>2514.0000000000009</v>
      </c>
      <c r="BA384" s="71">
        <v>45665.799999999981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2088</v>
      </c>
      <c r="B385" s="70">
        <v>170</v>
      </c>
      <c r="C385" s="70">
        <v>20</v>
      </c>
      <c r="D385" s="70">
        <v>10</v>
      </c>
      <c r="E385" s="70">
        <v>2023</v>
      </c>
      <c r="F385" s="70" t="s">
        <v>1539</v>
      </c>
      <c r="G385" s="70" t="s">
        <v>2068</v>
      </c>
      <c r="H385" s="70" t="s">
        <v>2069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575</v>
      </c>
      <c r="AS385" s="71">
        <v>101</v>
      </c>
      <c r="AT385" s="71">
        <v>0</v>
      </c>
      <c r="AU385" s="71">
        <v>0</v>
      </c>
      <c r="AV385" s="71">
        <v>0</v>
      </c>
      <c r="AW385" s="71">
        <v>0</v>
      </c>
      <c r="AX385" s="71"/>
      <c r="AY385" s="72"/>
      <c r="AZ385" s="71">
        <v>2734.9000000000015</v>
      </c>
      <c r="BA385" s="71">
        <v>45765.199999999983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2089</v>
      </c>
      <c r="B386" s="70">
        <v>170</v>
      </c>
      <c r="C386" s="70">
        <v>21</v>
      </c>
      <c r="D386" s="70">
        <v>10</v>
      </c>
      <c r="E386" s="70">
        <v>2024</v>
      </c>
      <c r="F386" s="70" t="s">
        <v>1554</v>
      </c>
      <c r="G386" s="1064" t="s">
        <v>2068</v>
      </c>
      <c r="H386" s="70" t="s">
        <v>2069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2090</v>
      </c>
      <c r="B387" s="70">
        <v>120</v>
      </c>
      <c r="C387" s="70">
        <v>1</v>
      </c>
      <c r="D387" s="70">
        <v>8</v>
      </c>
      <c r="E387" s="70">
        <v>1990</v>
      </c>
      <c r="F387" s="70" t="s">
        <v>787</v>
      </c>
      <c r="G387" s="1064" t="s">
        <v>2091</v>
      </c>
      <c r="H387" s="70" t="s">
        <v>2092</v>
      </c>
      <c r="I387" s="148"/>
      <c r="J387" s="71">
        <v>44.802124559487183</v>
      </c>
      <c r="K387" s="71">
        <v>5.2530224901275311</v>
      </c>
      <c r="L387" s="71">
        <v>10.80476441395496</v>
      </c>
      <c r="M387" s="71">
        <v>13.96208365616021</v>
      </c>
      <c r="N387" s="71">
        <v>18.67855574394693</v>
      </c>
      <c r="O387" s="71">
        <v>17.327491798644949</v>
      </c>
      <c r="P387" s="71">
        <v>23.845697980855821</v>
      </c>
      <c r="Q387" s="71">
        <v>1.4482704744711401</v>
      </c>
      <c r="R387" s="71">
        <v>0</v>
      </c>
      <c r="S387" s="71">
        <v>1.426782692920062</v>
      </c>
      <c r="T387" s="72"/>
      <c r="U387" s="71">
        <v>4658677</v>
      </c>
      <c r="V387" s="71">
        <v>1616</v>
      </c>
      <c r="W387" s="71">
        <v>122</v>
      </c>
      <c r="X387" s="71">
        <v>4815</v>
      </c>
      <c r="Y387" s="71">
        <v>6399</v>
      </c>
      <c r="Z387" s="71">
        <v>7127</v>
      </c>
      <c r="AA387" s="71">
        <v>5790</v>
      </c>
      <c r="AB387" s="71">
        <v>23515</v>
      </c>
      <c r="AC387" s="71">
        <v>0</v>
      </c>
      <c r="AD387" s="71">
        <v>1.426782692920062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2093</v>
      </c>
      <c r="B388" s="70">
        <v>121</v>
      </c>
      <c r="C388" s="70">
        <v>2</v>
      </c>
      <c r="D388" s="70">
        <v>8</v>
      </c>
      <c r="E388" s="70">
        <v>2005</v>
      </c>
      <c r="F388" s="70" t="s">
        <v>789</v>
      </c>
      <c r="G388" s="70" t="s">
        <v>2091</v>
      </c>
      <c r="H388" s="70" t="s">
        <v>2092</v>
      </c>
      <c r="I388" s="148"/>
      <c r="J388" s="71">
        <v>35.553175108335047</v>
      </c>
      <c r="K388" s="71">
        <v>3.2195831624249078</v>
      </c>
      <c r="L388" s="71">
        <v>4.69045907684698</v>
      </c>
      <c r="M388" s="71">
        <v>27.042505252496952</v>
      </c>
      <c r="N388" s="71">
        <v>34.138563256553283</v>
      </c>
      <c r="O388" s="71">
        <v>25.5732523019512</v>
      </c>
      <c r="P388" s="71">
        <v>25.917731720408369</v>
      </c>
      <c r="Q388" s="71">
        <v>1.3176186983737599</v>
      </c>
      <c r="R388" s="71">
        <v>0</v>
      </c>
      <c r="S388" s="71">
        <v>1.640073631898938</v>
      </c>
      <c r="T388" s="72"/>
      <c r="U388" s="71">
        <v>3848125</v>
      </c>
      <c r="V388" s="71">
        <v>1227</v>
      </c>
      <c r="W388" s="71">
        <v>56</v>
      </c>
      <c r="X388" s="71">
        <v>4376</v>
      </c>
      <c r="Y388" s="71">
        <v>7533</v>
      </c>
      <c r="Z388" s="71">
        <v>12172</v>
      </c>
      <c r="AA388" s="71">
        <v>5154</v>
      </c>
      <c r="AB388" s="71">
        <v>22365</v>
      </c>
      <c r="AC388" s="71">
        <v>0</v>
      </c>
      <c r="AD388" s="71">
        <v>1.640073631898938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2094</v>
      </c>
      <c r="B389" s="70">
        <v>122</v>
      </c>
      <c r="C389" s="70">
        <v>3</v>
      </c>
      <c r="D389" s="70">
        <v>8</v>
      </c>
      <c r="E389" s="70">
        <v>2006</v>
      </c>
      <c r="F389" s="70" t="s">
        <v>790</v>
      </c>
      <c r="G389" s="70" t="s">
        <v>2091</v>
      </c>
      <c r="H389" s="70" t="s">
        <v>2092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2095</v>
      </c>
      <c r="B390" s="70">
        <v>123</v>
      </c>
      <c r="C390" s="70">
        <v>4</v>
      </c>
      <c r="D390" s="70">
        <v>8</v>
      </c>
      <c r="E390" s="70">
        <v>2007</v>
      </c>
      <c r="F390" s="70" t="s">
        <v>791</v>
      </c>
      <c r="G390" s="70" t="s">
        <v>2091</v>
      </c>
      <c r="H390" s="70" t="s">
        <v>2092</v>
      </c>
      <c r="I390" s="148"/>
      <c r="J390" s="71">
        <v>26.316319204658079</v>
      </c>
      <c r="K390" s="71">
        <v>2.7961955873084738</v>
      </c>
      <c r="L390" s="71">
        <v>3.74231284262286</v>
      </c>
      <c r="M390" s="71">
        <v>24.432526889089399</v>
      </c>
      <c r="N390" s="71">
        <v>35.018489515914979</v>
      </c>
      <c r="O390" s="71">
        <v>24.968103726266669</v>
      </c>
      <c r="P390" s="71">
        <v>25.634637080146678</v>
      </c>
      <c r="Q390" s="71">
        <v>1.3643121210868401</v>
      </c>
      <c r="R390" s="71">
        <v>0</v>
      </c>
      <c r="S390" s="71">
        <v>2.2133494024926672</v>
      </c>
      <c r="T390" s="72"/>
      <c r="U390" s="71">
        <v>3360901</v>
      </c>
      <c r="V390" s="71">
        <v>1114</v>
      </c>
      <c r="W390" s="71">
        <v>56</v>
      </c>
      <c r="X390" s="71">
        <v>5324</v>
      </c>
      <c r="Y390" s="71">
        <v>7578</v>
      </c>
      <c r="Z390" s="71">
        <v>12354</v>
      </c>
      <c r="AA390" s="71">
        <v>5020</v>
      </c>
      <c r="AB390" s="71">
        <v>21933</v>
      </c>
      <c r="AC390" s="71">
        <v>0</v>
      </c>
      <c r="AD390" s="71">
        <v>2.2133494024926672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2096</v>
      </c>
      <c r="B391" s="70">
        <v>124</v>
      </c>
      <c r="C391" s="70">
        <v>5</v>
      </c>
      <c r="D391" s="70">
        <v>8</v>
      </c>
      <c r="E391" s="70">
        <v>2008</v>
      </c>
      <c r="F391" s="70" t="s">
        <v>792</v>
      </c>
      <c r="G391" s="70" t="s">
        <v>2091</v>
      </c>
      <c r="H391" s="70" t="s">
        <v>2092</v>
      </c>
      <c r="I391" s="148"/>
      <c r="J391" s="71">
        <v>25.848313671288071</v>
      </c>
      <c r="K391" s="71">
        <v>2.215269385551955</v>
      </c>
      <c r="L391" s="71">
        <v>3.6559489970911092</v>
      </c>
      <c r="M391" s="71">
        <v>27.379273874342669</v>
      </c>
      <c r="N391" s="71">
        <v>33.749049740733057</v>
      </c>
      <c r="O391" s="71">
        <v>24.373357582268142</v>
      </c>
      <c r="P391" s="71">
        <v>24.774011483956869</v>
      </c>
      <c r="Q391" s="71">
        <v>1.33091375727535</v>
      </c>
      <c r="R391" s="71">
        <v>0</v>
      </c>
      <c r="S391" s="71">
        <v>1.613507099766645</v>
      </c>
      <c r="T391" s="72"/>
      <c r="U391" s="71">
        <v>3440106</v>
      </c>
      <c r="V391" s="71">
        <v>1114</v>
      </c>
      <c r="W391" s="71">
        <v>56</v>
      </c>
      <c r="X391" s="71">
        <v>5324</v>
      </c>
      <c r="Y391" s="71">
        <v>7654</v>
      </c>
      <c r="Z391" s="71">
        <v>12483</v>
      </c>
      <c r="AA391" s="71">
        <v>4857</v>
      </c>
      <c r="AB391" s="71">
        <v>21748</v>
      </c>
      <c r="AC391" s="71">
        <v>0</v>
      </c>
      <c r="AD391" s="71">
        <v>1.613507099766645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2097</v>
      </c>
      <c r="B392" s="70">
        <v>125</v>
      </c>
      <c r="C392" s="70">
        <v>6</v>
      </c>
      <c r="D392" s="70">
        <v>8</v>
      </c>
      <c r="E392" s="70">
        <v>2009</v>
      </c>
      <c r="F392" s="70" t="s">
        <v>176</v>
      </c>
      <c r="G392" s="70" t="s">
        <v>2091</v>
      </c>
      <c r="H392" s="70" t="s">
        <v>2092</v>
      </c>
      <c r="I392" s="148"/>
      <c r="J392" s="71">
        <v>28.00536349356268</v>
      </c>
      <c r="K392" s="71">
        <v>2.643692548693422</v>
      </c>
      <c r="L392" s="71">
        <v>4.6911256540222483</v>
      </c>
      <c r="M392" s="71">
        <v>29.56839780594596</v>
      </c>
      <c r="N392" s="71">
        <v>30.79422634297994</v>
      </c>
      <c r="O392" s="71">
        <v>24.962196480946631</v>
      </c>
      <c r="P392" s="71">
        <v>23.759160792408249</v>
      </c>
      <c r="Q392" s="71">
        <v>1.2578821012602299</v>
      </c>
      <c r="R392" s="71">
        <v>0</v>
      </c>
      <c r="S392" s="71">
        <v>1.6714688988957691</v>
      </c>
      <c r="T392" s="72"/>
      <c r="U392" s="71">
        <v>3226397</v>
      </c>
      <c r="V392" s="71">
        <v>1356</v>
      </c>
      <c r="W392" s="71">
        <v>99</v>
      </c>
      <c r="X392" s="71">
        <v>5696</v>
      </c>
      <c r="Y392" s="71">
        <v>7629</v>
      </c>
      <c r="Z392" s="71">
        <v>12619</v>
      </c>
      <c r="AA392" s="71">
        <v>4782</v>
      </c>
      <c r="AB392" s="71">
        <v>21577</v>
      </c>
      <c r="AC392" s="71">
        <v>0</v>
      </c>
      <c r="AD392" s="71">
        <v>1.6714688988957691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17.260000000000002</v>
      </c>
      <c r="BK392" s="71">
        <v>0</v>
      </c>
      <c r="BL392" s="71">
        <v>0</v>
      </c>
      <c r="BM392" s="71">
        <v>0</v>
      </c>
      <c r="BN392" s="72"/>
      <c r="BO392" s="71">
        <v>0</v>
      </c>
      <c r="BP392" s="71">
        <v>0</v>
      </c>
      <c r="BQ392" s="71">
        <v>2</v>
      </c>
      <c r="BR392" s="71">
        <v>0</v>
      </c>
      <c r="BS392" s="71">
        <v>0</v>
      </c>
      <c r="BT392" s="71">
        <v>0</v>
      </c>
      <c r="BU392"/>
      <c r="BV392" s="70">
        <v>17.260000000000002</v>
      </c>
      <c r="BW392" s="70">
        <v>0</v>
      </c>
      <c r="BX392" s="70">
        <v>0</v>
      </c>
      <c r="BY392" s="70">
        <v>0</v>
      </c>
      <c r="BZ392" s="70">
        <v>0</v>
      </c>
      <c r="CA392" s="70">
        <v>0</v>
      </c>
      <c r="CB392" s="70">
        <v>0</v>
      </c>
      <c r="CC392" s="70">
        <v>0</v>
      </c>
      <c r="CD392" s="70">
        <v>0</v>
      </c>
    </row>
    <row r="393" spans="1:82">
      <c r="A393" s="70" t="s">
        <v>2098</v>
      </c>
      <c r="B393" s="70">
        <v>126</v>
      </c>
      <c r="C393" s="70">
        <v>7</v>
      </c>
      <c r="D393" s="70">
        <v>8</v>
      </c>
      <c r="E393" s="70">
        <v>2010</v>
      </c>
      <c r="F393" s="70" t="s">
        <v>177</v>
      </c>
      <c r="G393" s="70" t="s">
        <v>2091</v>
      </c>
      <c r="H393" s="70" t="s">
        <v>2092</v>
      </c>
      <c r="I393" s="148"/>
      <c r="J393" s="71">
        <v>30.369059713629241</v>
      </c>
      <c r="K393" s="71">
        <v>2.694601078804598</v>
      </c>
      <c r="L393" s="71">
        <v>4.441262863045198</v>
      </c>
      <c r="M393" s="71">
        <v>28.837174720759752</v>
      </c>
      <c r="N393" s="71">
        <v>31.175304341095831</v>
      </c>
      <c r="O393" s="71">
        <v>25.063328036786871</v>
      </c>
      <c r="P393" s="71">
        <v>23.975342368888921</v>
      </c>
      <c r="Q393" s="71">
        <v>1.3040224015530599</v>
      </c>
      <c r="R393" s="71">
        <v>0</v>
      </c>
      <c r="S393" s="71">
        <v>1.732328674770989</v>
      </c>
      <c r="T393" s="72"/>
      <c r="U393" s="71">
        <v>3742923</v>
      </c>
      <c r="V393" s="71">
        <v>1356</v>
      </c>
      <c r="W393" s="71">
        <v>99</v>
      </c>
      <c r="X393" s="71">
        <v>5696</v>
      </c>
      <c r="Y393" s="71">
        <v>7710</v>
      </c>
      <c r="Z393" s="71">
        <v>12729</v>
      </c>
      <c r="AA393" s="71">
        <v>4705</v>
      </c>
      <c r="AB393" s="71">
        <v>21434</v>
      </c>
      <c r="AC393" s="71">
        <v>0</v>
      </c>
      <c r="AD393" s="71">
        <v>1.732328674770989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4.0369999999999999</v>
      </c>
      <c r="BK393" s="71">
        <v>0</v>
      </c>
      <c r="BL393" s="71">
        <v>0</v>
      </c>
      <c r="BM393" s="71">
        <v>0</v>
      </c>
      <c r="BN393" s="72"/>
      <c r="BO393" s="71">
        <v>0</v>
      </c>
      <c r="BP393" s="71">
        <v>0</v>
      </c>
      <c r="BQ393" s="71">
        <v>1</v>
      </c>
      <c r="BR393" s="71">
        <v>0</v>
      </c>
      <c r="BS393" s="71">
        <v>0</v>
      </c>
      <c r="BT393" s="71">
        <v>0</v>
      </c>
      <c r="BU393"/>
      <c r="BV393" s="70">
        <v>4.0369999999999999</v>
      </c>
      <c r="BW393" s="70">
        <v>0</v>
      </c>
      <c r="BX393" s="70">
        <v>0</v>
      </c>
      <c r="BY393" s="70">
        <v>0</v>
      </c>
      <c r="BZ393" s="70">
        <v>0</v>
      </c>
      <c r="CA393" s="70">
        <v>0</v>
      </c>
      <c r="CB393" s="70">
        <v>0</v>
      </c>
      <c r="CC393" s="70">
        <v>0</v>
      </c>
      <c r="CD393" s="70">
        <v>0</v>
      </c>
    </row>
    <row r="394" spans="1:82">
      <c r="A394" s="70" t="s">
        <v>2099</v>
      </c>
      <c r="B394" s="70">
        <v>127</v>
      </c>
      <c r="C394" s="70">
        <v>8</v>
      </c>
      <c r="D394" s="70">
        <v>8</v>
      </c>
      <c r="E394" s="70">
        <v>2011</v>
      </c>
      <c r="F394" s="70" t="s">
        <v>178</v>
      </c>
      <c r="G394" s="70" t="s">
        <v>2091</v>
      </c>
      <c r="H394" s="70" t="s">
        <v>2092</v>
      </c>
      <c r="I394" s="148"/>
      <c r="J394" s="71">
        <v>0</v>
      </c>
      <c r="K394" s="71">
        <v>3.6195613635002371</v>
      </c>
      <c r="L394" s="71">
        <v>4.1461399274978881</v>
      </c>
      <c r="M394" s="71">
        <v>33.56079732007607</v>
      </c>
      <c r="N394" s="71">
        <v>34.777285808236947</v>
      </c>
      <c r="O394" s="71">
        <v>22.177382436281089</v>
      </c>
      <c r="P394" s="71">
        <v>17.661045667611489</v>
      </c>
      <c r="Q394" s="71">
        <v>1.3941371124712101</v>
      </c>
      <c r="R394" s="71">
        <v>0</v>
      </c>
      <c r="S394" s="71">
        <v>0.15399038249878139</v>
      </c>
      <c r="T394" s="72"/>
      <c r="U394" s="71">
        <v>0</v>
      </c>
      <c r="V394" s="71">
        <v>1356</v>
      </c>
      <c r="W394" s="71">
        <v>99</v>
      </c>
      <c r="X394" s="71">
        <v>5696</v>
      </c>
      <c r="Y394" s="71">
        <v>7348</v>
      </c>
      <c r="Z394" s="71">
        <v>11508</v>
      </c>
      <c r="AA394" s="71">
        <v>3569</v>
      </c>
      <c r="AB394" s="71">
        <v>19866</v>
      </c>
      <c r="AC394" s="71">
        <v>0</v>
      </c>
      <c r="AD394" s="71">
        <v>0.15399038249878139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2100</v>
      </c>
      <c r="B395" s="70">
        <v>128</v>
      </c>
      <c r="C395" s="70">
        <v>9</v>
      </c>
      <c r="D395" s="70">
        <v>8</v>
      </c>
      <c r="E395" s="70">
        <v>2012</v>
      </c>
      <c r="F395" s="70" t="s">
        <v>179</v>
      </c>
      <c r="G395" s="70" t="s">
        <v>2091</v>
      </c>
      <c r="H395" s="70" t="s">
        <v>2092</v>
      </c>
      <c r="I395" s="148"/>
      <c r="J395" s="71">
        <v>0</v>
      </c>
      <c r="K395" s="71">
        <v>3.397936164120654</v>
      </c>
      <c r="L395" s="71">
        <v>4.1585228875001352</v>
      </c>
      <c r="M395" s="71">
        <v>37.759953663437969</v>
      </c>
      <c r="N395" s="71">
        <v>36.8381807566318</v>
      </c>
      <c r="O395" s="71">
        <v>20.169293115083079</v>
      </c>
      <c r="P395" s="71">
        <v>13.83000477507934</v>
      </c>
      <c r="Q395" s="71">
        <v>1.50052013566722</v>
      </c>
      <c r="R395" s="71">
        <v>0</v>
      </c>
      <c r="S395" s="71">
        <v>0.27669928018985229</v>
      </c>
      <c r="T395" s="72"/>
      <c r="U395" s="71">
        <v>0</v>
      </c>
      <c r="V395" s="71">
        <v>1356</v>
      </c>
      <c r="W395" s="71">
        <v>99</v>
      </c>
      <c r="X395" s="71">
        <v>5696</v>
      </c>
      <c r="Y395" s="71">
        <v>7320</v>
      </c>
      <c r="Z395" s="71">
        <v>10549</v>
      </c>
      <c r="AA395" s="71">
        <v>2779</v>
      </c>
      <c r="AB395" s="71">
        <v>19680</v>
      </c>
      <c r="AC395" s="71">
        <v>0</v>
      </c>
      <c r="AD395" s="71">
        <v>0.27669928018985229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2101</v>
      </c>
      <c r="B396" s="70">
        <v>129</v>
      </c>
      <c r="C396" s="70">
        <v>10</v>
      </c>
      <c r="D396" s="70">
        <v>8</v>
      </c>
      <c r="E396" s="70">
        <v>2013</v>
      </c>
      <c r="F396" s="70" t="s">
        <v>180</v>
      </c>
      <c r="G396" s="70" t="s">
        <v>2091</v>
      </c>
      <c r="H396" s="70" t="s">
        <v>2092</v>
      </c>
      <c r="I396" s="148"/>
      <c r="J396" s="71">
        <v>0</v>
      </c>
      <c r="K396" s="71">
        <v>2.884760865367153</v>
      </c>
      <c r="L396" s="71">
        <v>3.0167886577279832</v>
      </c>
      <c r="M396" s="71">
        <v>32.58922240208549</v>
      </c>
      <c r="N396" s="71">
        <v>35.763294802586877</v>
      </c>
      <c r="O396" s="71">
        <v>17.577677581754553</v>
      </c>
      <c r="P396" s="71">
        <v>13.427538216657144</v>
      </c>
      <c r="Q396" s="71">
        <v>1.5008396494688201</v>
      </c>
      <c r="R396" s="71">
        <v>0</v>
      </c>
      <c r="S396" s="71">
        <v>0.43753715608574317</v>
      </c>
      <c r="T396" s="72"/>
      <c r="U396" s="71">
        <v>0</v>
      </c>
      <c r="V396" s="71">
        <v>1356</v>
      </c>
      <c r="W396" s="71">
        <v>99</v>
      </c>
      <c r="X396" s="71">
        <v>5696</v>
      </c>
      <c r="Y396" s="71">
        <v>7225</v>
      </c>
      <c r="Z396" s="71">
        <v>9604</v>
      </c>
      <c r="AA396" s="71">
        <v>2688</v>
      </c>
      <c r="AB396" s="71">
        <v>19402</v>
      </c>
      <c r="AC396" s="71">
        <v>0</v>
      </c>
      <c r="AD396" s="71">
        <v>0.43753715608574317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2102</v>
      </c>
      <c r="B397" s="70">
        <v>130</v>
      </c>
      <c r="C397" s="70">
        <v>11</v>
      </c>
      <c r="D397" s="70">
        <v>8</v>
      </c>
      <c r="E397" s="70">
        <v>2014</v>
      </c>
      <c r="F397" s="70" t="s">
        <v>181</v>
      </c>
      <c r="G397" s="70" t="s">
        <v>2091</v>
      </c>
      <c r="H397" s="70" t="s">
        <v>2092</v>
      </c>
      <c r="I397" s="148"/>
      <c r="J397" s="71">
        <v>0</v>
      </c>
      <c r="K397" s="71">
        <v>2.541973243245562E-2</v>
      </c>
      <c r="L397" s="71">
        <v>0</v>
      </c>
      <c r="M397" s="71">
        <v>0.67808361238582648</v>
      </c>
      <c r="N397" s="71">
        <v>34.552623053910558</v>
      </c>
      <c r="O397" s="71">
        <v>14.141871291486456</v>
      </c>
      <c r="P397" s="71">
        <v>13.085583526726483</v>
      </c>
      <c r="Q397" s="71">
        <v>1.4163651113349101</v>
      </c>
      <c r="R397" s="71">
        <v>0</v>
      </c>
      <c r="S397" s="71">
        <v>0.38329621343285758</v>
      </c>
      <c r="T397" s="72"/>
      <c r="U397" s="71">
        <v>0</v>
      </c>
      <c r="V397" s="71">
        <v>11</v>
      </c>
      <c r="W397" s="71">
        <v>0</v>
      </c>
      <c r="X397" s="71">
        <v>106</v>
      </c>
      <c r="Y397" s="71">
        <v>7147</v>
      </c>
      <c r="Z397" s="71">
        <v>8138</v>
      </c>
      <c r="AA397" s="71">
        <v>2606</v>
      </c>
      <c r="AB397" s="71">
        <v>19084</v>
      </c>
      <c r="AC397" s="71">
        <v>0</v>
      </c>
      <c r="AD397" s="71">
        <v>0.38329621343285758</v>
      </c>
      <c r="AE397" s="72"/>
      <c r="AF397" s="71"/>
      <c r="AG397" s="71"/>
      <c r="AH397" s="71"/>
      <c r="AI397" s="71"/>
      <c r="AJ397" s="71"/>
      <c r="AK397" s="71"/>
      <c r="AL397" s="71"/>
      <c r="AM397" s="71"/>
      <c r="AN397" s="71"/>
      <c r="AO397" s="71"/>
      <c r="AP397" s="71"/>
      <c r="AQ397" s="72"/>
      <c r="AR397" s="71">
        <v>156</v>
      </c>
      <c r="AS397" s="71">
        <v>13</v>
      </c>
      <c r="AT397" s="71">
        <v>0</v>
      </c>
      <c r="AU397" s="71">
        <v>0</v>
      </c>
      <c r="AV397" s="71">
        <v>0</v>
      </c>
      <c r="AW397" s="71">
        <v>0</v>
      </c>
      <c r="AX397" s="71"/>
      <c r="AY397" s="72"/>
      <c r="AZ397" s="71">
        <v>637.20000000000005</v>
      </c>
      <c r="BA397" s="71">
        <v>350.7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2103</v>
      </c>
      <c r="B398" s="70">
        <v>131</v>
      </c>
      <c r="C398" s="70">
        <v>12</v>
      </c>
      <c r="D398" s="70">
        <v>8</v>
      </c>
      <c r="E398" s="70">
        <v>2015</v>
      </c>
      <c r="F398" s="70" t="s">
        <v>182</v>
      </c>
      <c r="G398" s="70" t="s">
        <v>2091</v>
      </c>
      <c r="H398" s="70" t="s">
        <v>2092</v>
      </c>
      <c r="I398" s="148"/>
      <c r="J398" s="71">
        <v>0</v>
      </c>
      <c r="K398" s="71">
        <v>2.5689377303049338E-2</v>
      </c>
      <c r="L398" s="71">
        <v>0</v>
      </c>
      <c r="M398" s="71">
        <v>0.66709775841434393</v>
      </c>
      <c r="N398" s="71">
        <v>30.573020271848119</v>
      </c>
      <c r="O398" s="71">
        <v>11.70066984788734</v>
      </c>
      <c r="P398" s="71">
        <v>12.764252353052806</v>
      </c>
      <c r="Q398" s="71">
        <v>1.36422536322401</v>
      </c>
      <c r="R398" s="71">
        <v>0</v>
      </c>
      <c r="S398" s="71">
        <v>0.56580572315552369</v>
      </c>
      <c r="T398" s="72"/>
      <c r="U398" s="71">
        <v>0</v>
      </c>
      <c r="V398" s="71">
        <v>11</v>
      </c>
      <c r="W398" s="71">
        <v>0</v>
      </c>
      <c r="X398" s="71">
        <v>106</v>
      </c>
      <c r="Y398" s="71">
        <v>7053</v>
      </c>
      <c r="Z398" s="71">
        <v>6798</v>
      </c>
      <c r="AA398" s="71">
        <v>2540</v>
      </c>
      <c r="AB398" s="71">
        <v>18777</v>
      </c>
      <c r="AC398" s="71">
        <v>0</v>
      </c>
      <c r="AD398" s="71">
        <v>0.56580572315552369</v>
      </c>
      <c r="AE398" s="72"/>
      <c r="AF398" s="71">
        <v>0</v>
      </c>
      <c r="AG398" s="71">
        <v>18890.83389087487</v>
      </c>
      <c r="AH398" s="71">
        <v>0</v>
      </c>
      <c r="AI398" s="71">
        <v>746888.74215908372</v>
      </c>
      <c r="AJ398" s="71">
        <v>40687755.065608554</v>
      </c>
      <c r="AK398" s="71">
        <v>0</v>
      </c>
      <c r="AL398" s="71">
        <v>0</v>
      </c>
      <c r="AM398" s="71">
        <v>2573309.0834474671</v>
      </c>
      <c r="AN398" s="71">
        <v>0</v>
      </c>
      <c r="AO398" s="71">
        <v>0</v>
      </c>
      <c r="AP398" s="71">
        <v>44026843.725105979</v>
      </c>
      <c r="AQ398" s="72"/>
      <c r="AR398" s="71">
        <v>158</v>
      </c>
      <c r="AS398" s="71">
        <v>16</v>
      </c>
      <c r="AT398" s="71">
        <v>0</v>
      </c>
      <c r="AU398" s="71">
        <v>0</v>
      </c>
      <c r="AV398" s="71">
        <v>0</v>
      </c>
      <c r="AW398" s="71">
        <v>0</v>
      </c>
      <c r="AX398" s="71"/>
      <c r="AY398" s="72"/>
      <c r="AZ398" s="71">
        <v>654.6</v>
      </c>
      <c r="BA398" s="71">
        <v>464.7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2104</v>
      </c>
      <c r="B399" s="70">
        <v>132</v>
      </c>
      <c r="C399" s="70">
        <v>13</v>
      </c>
      <c r="D399" s="70">
        <v>8</v>
      </c>
      <c r="E399" s="70">
        <v>2016</v>
      </c>
      <c r="F399" s="70" t="s">
        <v>155</v>
      </c>
      <c r="G399" s="70" t="s">
        <v>2091</v>
      </c>
      <c r="H399" s="70" t="s">
        <v>2092</v>
      </c>
      <c r="I399" s="148"/>
      <c r="J399" s="71">
        <v>0</v>
      </c>
      <c r="K399" s="71">
        <v>2.638884341553684E-2</v>
      </c>
      <c r="L399" s="71">
        <v>0</v>
      </c>
      <c r="M399" s="71">
        <v>0.48736455813482416</v>
      </c>
      <c r="N399" s="71">
        <v>28.090422159059816</v>
      </c>
      <c r="O399" s="71">
        <v>9.7205676552921041</v>
      </c>
      <c r="P399" s="71">
        <v>11.937879791987184</v>
      </c>
      <c r="Q399" s="71">
        <v>1.3063393551099058</v>
      </c>
      <c r="R399" s="71">
        <v>0</v>
      </c>
      <c r="S399" s="71">
        <v>0.57411102715382512</v>
      </c>
      <c r="T399" s="72"/>
      <c r="U399" s="71">
        <v>0</v>
      </c>
      <c r="V399" s="71">
        <v>11</v>
      </c>
      <c r="W399" s="71">
        <v>0</v>
      </c>
      <c r="X399" s="71">
        <v>106</v>
      </c>
      <c r="Y399" s="71">
        <v>6965</v>
      </c>
      <c r="Z399" s="71">
        <v>5717</v>
      </c>
      <c r="AA399" s="71">
        <v>2457</v>
      </c>
      <c r="AB399" s="71">
        <v>18495</v>
      </c>
      <c r="AC399" s="71">
        <v>0</v>
      </c>
      <c r="AD399" s="71">
        <v>0.57411102715382512</v>
      </c>
      <c r="AE399" s="72"/>
      <c r="AF399" s="71">
        <v>0</v>
      </c>
      <c r="AG399" s="71">
        <v>18621.188809821051</v>
      </c>
      <c r="AH399" s="71">
        <v>0</v>
      </c>
      <c r="AI399" s="71">
        <v>665269.20059866121</v>
      </c>
      <c r="AJ399" s="71">
        <v>35809834.755420968</v>
      </c>
      <c r="AK399" s="71">
        <v>0</v>
      </c>
      <c r="AL399" s="71">
        <v>0</v>
      </c>
      <c r="AM399" s="71">
        <v>2536631.35019744</v>
      </c>
      <c r="AN399" s="71">
        <v>0</v>
      </c>
      <c r="AO399" s="71">
        <v>0</v>
      </c>
      <c r="AP399" s="71">
        <v>39030356.495026894</v>
      </c>
      <c r="AQ399" s="72"/>
      <c r="AR399" s="71">
        <v>162</v>
      </c>
      <c r="AS399" s="71">
        <v>24</v>
      </c>
      <c r="AT399" s="71">
        <v>0</v>
      </c>
      <c r="AU399" s="71">
        <v>0</v>
      </c>
      <c r="AV399" s="71">
        <v>0</v>
      </c>
      <c r="AW399" s="71">
        <v>0</v>
      </c>
      <c r="AX399" s="71"/>
      <c r="AY399" s="72"/>
      <c r="AZ399" s="71">
        <v>671.5</v>
      </c>
      <c r="BA399" s="71">
        <v>1716.1</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2105</v>
      </c>
      <c r="B400" s="70">
        <v>133</v>
      </c>
      <c r="C400" s="70">
        <v>14</v>
      </c>
      <c r="D400" s="70">
        <v>8</v>
      </c>
      <c r="E400" s="70">
        <v>2017</v>
      </c>
      <c r="F400" s="70" t="s">
        <v>156</v>
      </c>
      <c r="G400" s="70" t="s">
        <v>2091</v>
      </c>
      <c r="H400" s="70" t="s">
        <v>2092</v>
      </c>
      <c r="I400" s="148"/>
      <c r="J400" s="71">
        <v>0.26846092911033537</v>
      </c>
      <c r="K400" s="71">
        <v>2.7124045744391524E-2</v>
      </c>
      <c r="L400" s="71">
        <v>0</v>
      </c>
      <c r="M400" s="71">
        <v>0.45172965859267405</v>
      </c>
      <c r="N400" s="71">
        <v>29.564842613175678</v>
      </c>
      <c r="O400" s="71">
        <v>8.2188959182722137</v>
      </c>
      <c r="P400" s="71">
        <v>10.515261303666664</v>
      </c>
      <c r="Q400" s="71">
        <v>1.23081543120663</v>
      </c>
      <c r="R400" s="71">
        <v>0</v>
      </c>
      <c r="S400" s="71">
        <v>0.70838342338149396</v>
      </c>
      <c r="T400" s="72"/>
      <c r="U400" s="71">
        <v>34129</v>
      </c>
      <c r="V400" s="71">
        <v>11</v>
      </c>
      <c r="W400" s="71">
        <v>0</v>
      </c>
      <c r="X400" s="71">
        <v>106</v>
      </c>
      <c r="Y400" s="71">
        <v>6908</v>
      </c>
      <c r="Z400" s="71">
        <v>4914</v>
      </c>
      <c r="AA400" s="71">
        <v>2178</v>
      </c>
      <c r="AB400" s="71">
        <v>18020</v>
      </c>
      <c r="AC400" s="71">
        <v>0</v>
      </c>
      <c r="AD400" s="71">
        <v>0.70838342338149396</v>
      </c>
      <c r="AE400" s="72"/>
      <c r="AF400" s="71">
        <v>304683.69108933822</v>
      </c>
      <c r="AG400" s="71">
        <v>19506.022843716641</v>
      </c>
      <c r="AH400" s="71">
        <v>0</v>
      </c>
      <c r="AI400" s="71">
        <v>652592.90386702714</v>
      </c>
      <c r="AJ400" s="71">
        <v>39078210.936977878</v>
      </c>
      <c r="AK400" s="71">
        <v>0</v>
      </c>
      <c r="AL400" s="71">
        <v>0</v>
      </c>
      <c r="AM400" s="71">
        <v>2475351.2168012322</v>
      </c>
      <c r="AN400" s="71">
        <v>0</v>
      </c>
      <c r="AO400" s="71">
        <v>0</v>
      </c>
      <c r="AP400" s="71">
        <v>42530344.771579191</v>
      </c>
      <c r="AQ400" s="72"/>
      <c r="AR400" s="71">
        <v>187</v>
      </c>
      <c r="AS400" s="71">
        <v>29</v>
      </c>
      <c r="AT400" s="71">
        <v>0</v>
      </c>
      <c r="AU400" s="71">
        <v>0</v>
      </c>
      <c r="AV400" s="71">
        <v>0</v>
      </c>
      <c r="AW400" s="71">
        <v>0</v>
      </c>
      <c r="AX400" s="71"/>
      <c r="AY400" s="72"/>
      <c r="AZ400" s="71">
        <v>815.90000000000009</v>
      </c>
      <c r="BA400" s="71">
        <v>1916.6</v>
      </c>
      <c r="BB400" s="71">
        <v>0</v>
      </c>
      <c r="BC400" s="71">
        <v>0</v>
      </c>
      <c r="BD400" s="71">
        <v>0</v>
      </c>
      <c r="BE400" s="71">
        <v>0</v>
      </c>
      <c r="BF400" s="71"/>
      <c r="BG400" s="72"/>
      <c r="BH400" s="71">
        <v>0</v>
      </c>
      <c r="BI400" s="71">
        <v>0</v>
      </c>
      <c r="BJ400" s="71">
        <v>0</v>
      </c>
      <c r="BK400" s="71">
        <v>0</v>
      </c>
      <c r="BL400" s="71">
        <v>13.496</v>
      </c>
      <c r="BM400" s="71">
        <v>0</v>
      </c>
      <c r="BN400" s="72"/>
      <c r="BO400" s="71">
        <v>0</v>
      </c>
      <c r="BP400" s="71">
        <v>0</v>
      </c>
      <c r="BQ400" s="71">
        <v>0</v>
      </c>
      <c r="BR400" s="71">
        <v>0</v>
      </c>
      <c r="BS400" s="71">
        <v>1</v>
      </c>
      <c r="BT400" s="71">
        <v>0</v>
      </c>
      <c r="BU400"/>
      <c r="BV400" s="70">
        <v>8.016</v>
      </c>
      <c r="BW400" s="70">
        <v>0</v>
      </c>
      <c r="BX400" s="70">
        <v>5.48</v>
      </c>
      <c r="BY400" s="70">
        <v>0</v>
      </c>
      <c r="BZ400" s="70">
        <v>0</v>
      </c>
      <c r="CA400" s="70">
        <v>0</v>
      </c>
      <c r="CB400" s="70">
        <v>0</v>
      </c>
      <c r="CC400" s="70">
        <v>0</v>
      </c>
      <c r="CD400" s="70">
        <v>0</v>
      </c>
    </row>
    <row r="401" spans="1:82">
      <c r="A401" s="70" t="s">
        <v>2106</v>
      </c>
      <c r="B401" s="70">
        <v>134</v>
      </c>
      <c r="C401" s="70">
        <v>15</v>
      </c>
      <c r="D401" s="70">
        <v>8</v>
      </c>
      <c r="E401" s="70">
        <v>2018</v>
      </c>
      <c r="F401" s="70" t="s">
        <v>183</v>
      </c>
      <c r="G401" s="70" t="s">
        <v>2091</v>
      </c>
      <c r="H401" s="70" t="s">
        <v>2092</v>
      </c>
      <c r="I401" s="148"/>
      <c r="J401" s="71">
        <v>0.36601152303305179</v>
      </c>
      <c r="K401" s="71">
        <v>2.5781180906318129E-2</v>
      </c>
      <c r="L401" s="71">
        <v>0</v>
      </c>
      <c r="M401" s="71">
        <v>0.47912934079156516</v>
      </c>
      <c r="N401" s="71">
        <v>27.027288245986135</v>
      </c>
      <c r="O401" s="71">
        <v>7.3243341098799437</v>
      </c>
      <c r="P401" s="71">
        <v>10.816880136094362</v>
      </c>
      <c r="Q401" s="71">
        <v>1.1163266183254399</v>
      </c>
      <c r="R401" s="71">
        <v>0</v>
      </c>
      <c r="S401" s="71">
        <v>0.9962529540974937</v>
      </c>
      <c r="T401" s="72"/>
      <c r="U401" s="71">
        <v>44874</v>
      </c>
      <c r="V401" s="71">
        <v>11</v>
      </c>
      <c r="W401" s="71">
        <v>0</v>
      </c>
      <c r="X401" s="71">
        <v>106</v>
      </c>
      <c r="Y401" s="71">
        <v>6880</v>
      </c>
      <c r="Z401" s="71">
        <v>4463</v>
      </c>
      <c r="AA401" s="71">
        <v>2263</v>
      </c>
      <c r="AB401" s="71">
        <v>17613</v>
      </c>
      <c r="AC401" s="71">
        <v>0</v>
      </c>
      <c r="AD401" s="71">
        <v>0.9962529540974937</v>
      </c>
      <c r="AE401" s="72"/>
      <c r="AF401" s="71">
        <v>419180.88365872059</v>
      </c>
      <c r="AG401" s="71">
        <v>17336.57933269539</v>
      </c>
      <c r="AH401" s="71">
        <v>0</v>
      </c>
      <c r="AI401" s="71">
        <v>650941.38013435854</v>
      </c>
      <c r="AJ401" s="71">
        <v>34209192.401037253</v>
      </c>
      <c r="AK401" s="71">
        <v>0</v>
      </c>
      <c r="AL401" s="71">
        <v>0</v>
      </c>
      <c r="AM401" s="71">
        <v>2424449.0129642719</v>
      </c>
      <c r="AN401" s="71">
        <v>0</v>
      </c>
      <c r="AO401" s="71">
        <v>0</v>
      </c>
      <c r="AP401" s="71">
        <v>37721100.2571273</v>
      </c>
      <c r="AQ401" s="72"/>
      <c r="AR401" s="71">
        <v>218</v>
      </c>
      <c r="AS401" s="71">
        <v>50</v>
      </c>
      <c r="AT401" s="71">
        <v>0</v>
      </c>
      <c r="AU401" s="71">
        <v>0</v>
      </c>
      <c r="AV401" s="71">
        <v>0</v>
      </c>
      <c r="AW401" s="71">
        <v>0</v>
      </c>
      <c r="AX401" s="71"/>
      <c r="AY401" s="72"/>
      <c r="AZ401" s="71">
        <v>999.5</v>
      </c>
      <c r="BA401" s="71">
        <v>2508.5</v>
      </c>
      <c r="BB401" s="71">
        <v>0</v>
      </c>
      <c r="BC401" s="71">
        <v>0</v>
      </c>
      <c r="BD401" s="71">
        <v>0</v>
      </c>
      <c r="BE401" s="71">
        <v>0</v>
      </c>
      <c r="BF401" s="71"/>
      <c r="BG401" s="72"/>
      <c r="BH401" s="71">
        <v>0</v>
      </c>
      <c r="BI401" s="71">
        <v>0</v>
      </c>
      <c r="BJ401" s="71">
        <v>0</v>
      </c>
      <c r="BK401" s="71">
        <v>0</v>
      </c>
      <c r="BL401" s="71">
        <v>9.016</v>
      </c>
      <c r="BM401" s="71">
        <v>0</v>
      </c>
      <c r="BN401" s="72"/>
      <c r="BO401" s="71">
        <v>0</v>
      </c>
      <c r="BP401" s="71">
        <v>0</v>
      </c>
      <c r="BQ401" s="71">
        <v>0</v>
      </c>
      <c r="BR401" s="71">
        <v>0</v>
      </c>
      <c r="BS401" s="71">
        <v>1</v>
      </c>
      <c r="BT401" s="71">
        <v>0</v>
      </c>
      <c r="BU401"/>
      <c r="BV401" s="70">
        <v>9.016</v>
      </c>
      <c r="BW401" s="70">
        <v>0</v>
      </c>
      <c r="BX401" s="70">
        <v>0</v>
      </c>
      <c r="BY401" s="70">
        <v>0</v>
      </c>
      <c r="BZ401" s="70">
        <v>0</v>
      </c>
      <c r="CA401" s="70">
        <v>0</v>
      </c>
      <c r="CB401" s="70">
        <v>0</v>
      </c>
      <c r="CC401" s="70">
        <v>0</v>
      </c>
      <c r="CD401" s="70">
        <v>0</v>
      </c>
    </row>
    <row r="402" spans="1:82">
      <c r="A402" s="70" t="s">
        <v>2107</v>
      </c>
      <c r="B402" s="70">
        <v>135</v>
      </c>
      <c r="C402" s="70">
        <v>16</v>
      </c>
      <c r="D402" s="70">
        <v>8</v>
      </c>
      <c r="E402" s="70">
        <v>2019</v>
      </c>
      <c r="F402" s="70" t="s">
        <v>158</v>
      </c>
      <c r="G402" s="70" t="s">
        <v>2091</v>
      </c>
      <c r="H402" s="70" t="s">
        <v>2092</v>
      </c>
      <c r="I402" s="148"/>
      <c r="J402" s="71">
        <v>0.50322096139569916</v>
      </c>
      <c r="K402" s="71">
        <v>2.3864881110302372E-2</v>
      </c>
      <c r="L402" s="71">
        <v>0</v>
      </c>
      <c r="M402" s="71">
        <v>0.47968052091656543</v>
      </c>
      <c r="N402" s="71">
        <v>26.2198896475929</v>
      </c>
      <c r="O402" s="71">
        <v>6.5983351699305768</v>
      </c>
      <c r="P402" s="71">
        <v>10.879192110821441</v>
      </c>
      <c r="Q402" s="71">
        <v>1.05931762869186</v>
      </c>
      <c r="R402" s="71">
        <v>0</v>
      </c>
      <c r="S402" s="71">
        <v>1.1178531226983073</v>
      </c>
      <c r="T402" s="72"/>
      <c r="U402" s="71">
        <v>61805</v>
      </c>
      <c r="V402" s="71">
        <v>11</v>
      </c>
      <c r="W402" s="71">
        <v>0</v>
      </c>
      <c r="X402" s="71">
        <v>106</v>
      </c>
      <c r="Y402" s="71">
        <v>6855</v>
      </c>
      <c r="Z402" s="71">
        <v>4131</v>
      </c>
      <c r="AA402" s="71">
        <v>2259</v>
      </c>
      <c r="AB402" s="71">
        <v>17166</v>
      </c>
      <c r="AC402" s="71">
        <v>0</v>
      </c>
      <c r="AD402" s="71">
        <v>1.1178531226983071</v>
      </c>
      <c r="AE402" s="72"/>
      <c r="AF402" s="71">
        <v>609802.81706673151</v>
      </c>
      <c r="AG402" s="71">
        <v>16786.927874802259</v>
      </c>
      <c r="AH402" s="71">
        <v>0</v>
      </c>
      <c r="AI402" s="71">
        <v>695425.95476132433</v>
      </c>
      <c r="AJ402" s="71">
        <v>35450726.92261219</v>
      </c>
      <c r="AK402" s="71">
        <v>0</v>
      </c>
      <c r="AL402" s="71">
        <v>0</v>
      </c>
      <c r="AM402" s="71">
        <v>2337879.9744211868</v>
      </c>
      <c r="AN402" s="71">
        <v>0</v>
      </c>
      <c r="AO402" s="71">
        <v>0</v>
      </c>
      <c r="AP402" s="71">
        <v>39110622.596736237</v>
      </c>
      <c r="AQ402" s="72"/>
      <c r="AR402" s="71">
        <v>262</v>
      </c>
      <c r="AS402" s="71">
        <v>70</v>
      </c>
      <c r="AT402" s="71">
        <v>0</v>
      </c>
      <c r="AU402" s="71">
        <v>0</v>
      </c>
      <c r="AV402" s="71">
        <v>0</v>
      </c>
      <c r="AW402" s="71">
        <v>0</v>
      </c>
      <c r="AX402" s="71"/>
      <c r="AY402" s="72"/>
      <c r="AZ402" s="71">
        <v>1229.8</v>
      </c>
      <c r="BA402" s="71">
        <v>39144.9</v>
      </c>
      <c r="BB402" s="71">
        <v>0</v>
      </c>
      <c r="BC402" s="71">
        <v>0</v>
      </c>
      <c r="BD402" s="71">
        <v>0</v>
      </c>
      <c r="BE402" s="71">
        <v>0</v>
      </c>
      <c r="BF402" s="71"/>
      <c r="BG402" s="72"/>
      <c r="BH402" s="71">
        <v>0</v>
      </c>
      <c r="BI402" s="71">
        <v>0</v>
      </c>
      <c r="BJ402" s="71">
        <v>0</v>
      </c>
      <c r="BK402" s="71">
        <v>0</v>
      </c>
      <c r="BL402" s="71">
        <v>8.2189999999999994</v>
      </c>
      <c r="BM402" s="71">
        <v>0</v>
      </c>
      <c r="BN402" s="72"/>
      <c r="BO402" s="71">
        <v>0</v>
      </c>
      <c r="BP402" s="71">
        <v>0</v>
      </c>
      <c r="BQ402" s="71">
        <v>0</v>
      </c>
      <c r="BR402" s="71">
        <v>0</v>
      </c>
      <c r="BS402" s="71">
        <v>1</v>
      </c>
      <c r="BT402" s="71">
        <v>0</v>
      </c>
      <c r="BU402"/>
      <c r="BV402" s="70">
        <v>8.2189999999999994</v>
      </c>
      <c r="BW402" s="70">
        <v>0</v>
      </c>
      <c r="BX402" s="70">
        <v>0</v>
      </c>
      <c r="BY402" s="70">
        <v>0</v>
      </c>
      <c r="BZ402" s="70">
        <v>0</v>
      </c>
      <c r="CA402" s="70">
        <v>0</v>
      </c>
      <c r="CB402" s="70">
        <v>0</v>
      </c>
      <c r="CC402" s="70">
        <v>0</v>
      </c>
      <c r="CD402" s="70">
        <v>0</v>
      </c>
    </row>
    <row r="403" spans="1:82">
      <c r="A403" s="70" t="s">
        <v>2108</v>
      </c>
      <c r="B403" s="70">
        <v>136</v>
      </c>
      <c r="C403" s="70">
        <v>17</v>
      </c>
      <c r="D403" s="70">
        <v>8</v>
      </c>
      <c r="E403" s="70">
        <v>2020</v>
      </c>
      <c r="F403" s="70" t="s">
        <v>159</v>
      </c>
      <c r="G403" s="70" t="s">
        <v>2091</v>
      </c>
      <c r="H403" s="70" t="s">
        <v>2092</v>
      </c>
      <c r="I403" s="148"/>
      <c r="J403" s="71">
        <v>0.85455498735264845</v>
      </c>
      <c r="K403" s="71">
        <v>0.6542554987133139</v>
      </c>
      <c r="L403" s="71">
        <v>1.1514404504951297</v>
      </c>
      <c r="M403" s="71">
        <v>3.3946362453066863</v>
      </c>
      <c r="N403" s="71">
        <v>23.261763032671166</v>
      </c>
      <c r="O403" s="71">
        <v>5.5949493720059955</v>
      </c>
      <c r="P403" s="71">
        <v>10.43479986767727</v>
      </c>
      <c r="Q403" s="71">
        <v>0.98570537378314205</v>
      </c>
      <c r="R403" s="71">
        <v>0</v>
      </c>
      <c r="S403" s="71">
        <v>1.0845695121368299</v>
      </c>
      <c r="T403" s="72"/>
      <c r="U403" s="71">
        <v>110801</v>
      </c>
      <c r="V403" s="71">
        <v>299</v>
      </c>
      <c r="W403" s="71">
        <v>29</v>
      </c>
      <c r="X403" s="71">
        <v>898</v>
      </c>
      <c r="Y403" s="71">
        <v>6819</v>
      </c>
      <c r="Z403" s="71">
        <v>3998</v>
      </c>
      <c r="AA403" s="71">
        <v>2303</v>
      </c>
      <c r="AB403" s="71">
        <v>16718</v>
      </c>
      <c r="AC403" s="71">
        <v>0</v>
      </c>
      <c r="AD403" s="71">
        <v>1.0845695121368299</v>
      </c>
      <c r="AE403" s="72"/>
      <c r="AF403" s="71">
        <v>1038152.931782547</v>
      </c>
      <c r="AG403" s="71">
        <v>447682.33917090663</v>
      </c>
      <c r="AH403" s="71">
        <v>237907.04622422613</v>
      </c>
      <c r="AI403" s="71">
        <v>5040621.6315027708</v>
      </c>
      <c r="AJ403" s="71">
        <v>34432895.315466352</v>
      </c>
      <c r="AK403" s="71"/>
      <c r="AL403" s="71"/>
      <c r="AM403" s="71">
        <v>2181884.7408540053</v>
      </c>
      <c r="AN403" s="71"/>
      <c r="AO403" s="71"/>
      <c r="AP403" s="71">
        <v>43379144.005000807</v>
      </c>
      <c r="AQ403" s="72"/>
      <c r="AR403" s="71">
        <v>292</v>
      </c>
      <c r="AS403" s="71">
        <v>88</v>
      </c>
      <c r="AT403" s="71">
        <v>0</v>
      </c>
      <c r="AU403" s="71">
        <v>0</v>
      </c>
      <c r="AV403" s="71">
        <v>0</v>
      </c>
      <c r="AW403" s="71">
        <v>0</v>
      </c>
      <c r="AX403" s="71"/>
      <c r="AY403" s="72"/>
      <c r="AZ403" s="71">
        <v>1398.3</v>
      </c>
      <c r="BA403" s="71">
        <v>80060.899999999994</v>
      </c>
      <c r="BB403" s="71">
        <v>0</v>
      </c>
      <c r="BC403" s="71">
        <v>0</v>
      </c>
      <c r="BD403" s="71">
        <v>0</v>
      </c>
      <c r="BE403" s="71">
        <v>0</v>
      </c>
      <c r="BF403" s="71"/>
      <c r="BG403" s="72"/>
      <c r="BH403" s="71">
        <v>0</v>
      </c>
      <c r="BI403" s="71">
        <v>0</v>
      </c>
      <c r="BJ403" s="71">
        <v>0</v>
      </c>
      <c r="BK403" s="71">
        <v>0</v>
      </c>
      <c r="BL403" s="71">
        <v>9.8360000000000003</v>
      </c>
      <c r="BM403" s="71">
        <v>0</v>
      </c>
      <c r="BN403" s="72"/>
      <c r="BO403" s="71">
        <v>0</v>
      </c>
      <c r="BP403" s="71">
        <v>0</v>
      </c>
      <c r="BQ403" s="71">
        <v>0</v>
      </c>
      <c r="BR403" s="71">
        <v>0</v>
      </c>
      <c r="BS403" s="71">
        <v>1</v>
      </c>
      <c r="BT403" s="71">
        <v>0</v>
      </c>
      <c r="BU403"/>
      <c r="BV403" s="70">
        <v>9.8360000000000003</v>
      </c>
      <c r="BW403" s="70">
        <v>0</v>
      </c>
      <c r="BX403" s="70">
        <v>0</v>
      </c>
      <c r="BY403" s="70">
        <v>0</v>
      </c>
      <c r="BZ403" s="70">
        <v>0</v>
      </c>
      <c r="CA403" s="70">
        <v>0</v>
      </c>
      <c r="CB403" s="70">
        <v>0</v>
      </c>
      <c r="CC403" s="70">
        <v>0</v>
      </c>
      <c r="CD403" s="70">
        <v>0</v>
      </c>
    </row>
    <row r="404" spans="1:82">
      <c r="A404" s="70" t="s">
        <v>2109</v>
      </c>
      <c r="B404" s="70">
        <v>136</v>
      </c>
      <c r="C404" s="70">
        <v>18</v>
      </c>
      <c r="D404" s="70">
        <v>8</v>
      </c>
      <c r="E404" s="70">
        <v>2021</v>
      </c>
      <c r="F404" s="70" t="s">
        <v>160</v>
      </c>
      <c r="G404" s="70" t="s">
        <v>2091</v>
      </c>
      <c r="H404" s="70" t="s">
        <v>2092</v>
      </c>
      <c r="I404" s="148"/>
      <c r="J404" s="71">
        <v>0.41741663195955514</v>
      </c>
      <c r="K404" s="71">
        <v>0.71651539087602079</v>
      </c>
      <c r="L404" s="71">
        <v>0.94821557656006483</v>
      </c>
      <c r="M404" s="71">
        <v>3.7235971296916834</v>
      </c>
      <c r="N404" s="71">
        <v>25.746542234575777</v>
      </c>
      <c r="O404" s="71">
        <v>5.3590719359574752</v>
      </c>
      <c r="P404" s="71">
        <v>10.608210405416601</v>
      </c>
      <c r="Q404" s="71">
        <v>0.94633823669764305</v>
      </c>
      <c r="R404" s="71">
        <v>0</v>
      </c>
      <c r="S404" s="71">
        <v>0.87881560127411562</v>
      </c>
      <c r="T404" s="72"/>
      <c r="U404" s="71">
        <v>56135</v>
      </c>
      <c r="V404" s="71">
        <v>299</v>
      </c>
      <c r="W404" s="71">
        <v>29</v>
      </c>
      <c r="X404" s="71">
        <v>898</v>
      </c>
      <c r="Y404" s="71">
        <v>6773</v>
      </c>
      <c r="Z404" s="71">
        <v>3943</v>
      </c>
      <c r="AA404" s="71">
        <v>2283</v>
      </c>
      <c r="AB404" s="71">
        <v>16208</v>
      </c>
      <c r="AC404" s="71">
        <v>0</v>
      </c>
      <c r="AD404" s="71">
        <v>0.87881560127411562</v>
      </c>
      <c r="AE404" s="72"/>
      <c r="AF404" s="71">
        <v>513386.72971469123</v>
      </c>
      <c r="AG404" s="71">
        <v>479381.17773451901</v>
      </c>
      <c r="AH404" s="71">
        <v>189970.5357676782</v>
      </c>
      <c r="AI404" s="71">
        <v>5583338.0470061665</v>
      </c>
      <c r="AJ404" s="71">
        <v>35328636.814292647</v>
      </c>
      <c r="AK404" s="71">
        <v>0</v>
      </c>
      <c r="AL404" s="71">
        <v>0</v>
      </c>
      <c r="AM404" s="71">
        <v>2127525.09358887</v>
      </c>
      <c r="AN404" s="71">
        <v>0</v>
      </c>
      <c r="AO404" s="71">
        <v>0</v>
      </c>
      <c r="AP404" s="71">
        <v>44222238.398104578</v>
      </c>
      <c r="AQ404" s="72"/>
      <c r="AR404" s="71">
        <v>316</v>
      </c>
      <c r="AS404" s="71">
        <v>105</v>
      </c>
      <c r="AT404" s="71">
        <v>0</v>
      </c>
      <c r="AU404" s="71">
        <v>0</v>
      </c>
      <c r="AV404" s="71">
        <v>0</v>
      </c>
      <c r="AW404" s="71">
        <v>0</v>
      </c>
      <c r="AX404" s="71"/>
      <c r="AY404" s="72"/>
      <c r="AZ404" s="71">
        <v>1545.6</v>
      </c>
      <c r="BA404" s="71">
        <v>80786.899999999994</v>
      </c>
      <c r="BB404" s="71">
        <v>0</v>
      </c>
      <c r="BC404" s="71">
        <v>0</v>
      </c>
      <c r="BD404" s="71">
        <v>0</v>
      </c>
      <c r="BE404" s="71">
        <v>0</v>
      </c>
      <c r="BF404" s="71"/>
      <c r="BG404" s="72"/>
      <c r="BH404" s="71">
        <v>0</v>
      </c>
      <c r="BI404" s="71">
        <v>0</v>
      </c>
      <c r="BJ404" s="71">
        <v>0</v>
      </c>
      <c r="BK404" s="71">
        <v>0</v>
      </c>
      <c r="BL404" s="71">
        <v>10.851000000000001</v>
      </c>
      <c r="BM404" s="71">
        <v>0</v>
      </c>
      <c r="BN404" s="72"/>
      <c r="BO404" s="71">
        <v>0</v>
      </c>
      <c r="BP404" s="71">
        <v>0</v>
      </c>
      <c r="BQ404" s="71">
        <v>0</v>
      </c>
      <c r="BR404" s="71">
        <v>0</v>
      </c>
      <c r="BS404" s="71">
        <v>1</v>
      </c>
      <c r="BT404" s="71">
        <v>0</v>
      </c>
      <c r="BU404"/>
      <c r="BV404" s="70">
        <v>6.6769999999999996</v>
      </c>
      <c r="BW404" s="70">
        <v>0</v>
      </c>
      <c r="BX404" s="70">
        <v>3.8180000000000001</v>
      </c>
      <c r="BY404" s="70">
        <v>1E-3</v>
      </c>
      <c r="BZ404" s="70">
        <v>0.35499999999999998</v>
      </c>
      <c r="CA404" s="70">
        <v>0</v>
      </c>
      <c r="CB404" s="70">
        <v>0</v>
      </c>
      <c r="CC404" s="70">
        <v>0</v>
      </c>
      <c r="CD404" s="70">
        <v>0</v>
      </c>
    </row>
    <row r="405" spans="1:82">
      <c r="A405" s="70" t="s">
        <v>2110</v>
      </c>
      <c r="B405" s="70">
        <v>136</v>
      </c>
      <c r="C405" s="70">
        <v>19</v>
      </c>
      <c r="D405" s="70">
        <v>8</v>
      </c>
      <c r="E405" s="70">
        <v>2022</v>
      </c>
      <c r="F405" s="70" t="s">
        <v>161</v>
      </c>
      <c r="G405" s="70" t="s">
        <v>2091</v>
      </c>
      <c r="H405" s="70" t="s">
        <v>2092</v>
      </c>
      <c r="I405" s="148"/>
      <c r="J405" s="71">
        <v>0.29838474792031466</v>
      </c>
      <c r="K405" s="71">
        <v>0.64198914533705143</v>
      </c>
      <c r="L405" s="71">
        <v>0.86860438344644575</v>
      </c>
      <c r="M405" s="71">
        <v>3.7057134880734339</v>
      </c>
      <c r="N405" s="71">
        <v>24.453663976236118</v>
      </c>
      <c r="O405" s="71">
        <v>5.2742782240409278</v>
      </c>
      <c r="P405" s="71">
        <v>10.082775535787476</v>
      </c>
      <c r="Q405" s="71">
        <v>0.91778084468544363</v>
      </c>
      <c r="R405" s="71">
        <v>0</v>
      </c>
      <c r="S405" s="71">
        <v>0.94503443323717329</v>
      </c>
      <c r="T405" s="72"/>
      <c r="U405" s="71">
        <v>48467</v>
      </c>
      <c r="V405" s="71">
        <v>299</v>
      </c>
      <c r="W405" s="71">
        <v>29</v>
      </c>
      <c r="X405" s="71">
        <v>898</v>
      </c>
      <c r="Y405" s="71">
        <v>6666</v>
      </c>
      <c r="Z405" s="71">
        <v>3687</v>
      </c>
      <c r="AA405" s="71">
        <v>2203</v>
      </c>
      <c r="AB405" s="71">
        <v>15590</v>
      </c>
      <c r="AC405" s="71">
        <v>0</v>
      </c>
      <c r="AD405" s="71">
        <v>0.94503443323717329</v>
      </c>
      <c r="AE405" s="72"/>
      <c r="AF405" s="71">
        <v>341119.37964654609</v>
      </c>
      <c r="AG405" s="71">
        <v>466195.35219107883</v>
      </c>
      <c r="AH405" s="71">
        <v>198838.8260374566</v>
      </c>
      <c r="AI405" s="71">
        <v>5326842.0595421726</v>
      </c>
      <c r="AJ405" s="71">
        <v>35057435.584132522</v>
      </c>
      <c r="AK405" s="71">
        <v>0</v>
      </c>
      <c r="AL405" s="71">
        <v>0</v>
      </c>
      <c r="AM405" s="71">
        <v>2013094.5198069315</v>
      </c>
      <c r="AN405" s="71">
        <v>0</v>
      </c>
      <c r="AO405" s="71">
        <v>0</v>
      </c>
      <c r="AP405" s="71">
        <v>43403525.721356705</v>
      </c>
      <c r="AQ405" s="72"/>
      <c r="AR405" s="71">
        <v>346</v>
      </c>
      <c r="AS405" s="71">
        <v>107</v>
      </c>
      <c r="AT405" s="71">
        <v>0</v>
      </c>
      <c r="AU405" s="71">
        <v>0</v>
      </c>
      <c r="AV405" s="71">
        <v>0</v>
      </c>
      <c r="AW405" s="71">
        <v>0</v>
      </c>
      <c r="AX405" s="71"/>
      <c r="AY405" s="72"/>
      <c r="AZ405" s="71">
        <v>1727.9</v>
      </c>
      <c r="BA405" s="71">
        <v>80880.399999999994</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2111</v>
      </c>
      <c r="B406" s="70">
        <v>136</v>
      </c>
      <c r="C406" s="70">
        <v>20</v>
      </c>
      <c r="D406" s="70">
        <v>8</v>
      </c>
      <c r="E406" s="70">
        <v>2023</v>
      </c>
      <c r="F406" s="70" t="s">
        <v>1539</v>
      </c>
      <c r="G406" s="1064" t="s">
        <v>2091</v>
      </c>
      <c r="H406" s="70" t="s">
        <v>2092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361</v>
      </c>
      <c r="AS406" s="71">
        <v>126</v>
      </c>
      <c r="AT406" s="71">
        <v>0</v>
      </c>
      <c r="AU406" s="71">
        <v>0</v>
      </c>
      <c r="AV406" s="71">
        <v>0</v>
      </c>
      <c r="AW406" s="71">
        <v>0</v>
      </c>
      <c r="AX406" s="71"/>
      <c r="AY406" s="72"/>
      <c r="AZ406" s="71">
        <v>1820.7</v>
      </c>
      <c r="BA406" s="71">
        <v>81774.700000000012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2112</v>
      </c>
      <c r="B407" s="70">
        <v>136</v>
      </c>
      <c r="C407" s="70">
        <v>21</v>
      </c>
      <c r="D407" s="70">
        <v>8</v>
      </c>
      <c r="E407" s="70">
        <v>2024</v>
      </c>
      <c r="F407" s="70" t="s">
        <v>1554</v>
      </c>
      <c r="G407" s="1064" t="s">
        <v>2091</v>
      </c>
      <c r="H407" s="70" t="s">
        <v>2092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2113</v>
      </c>
      <c r="B408" s="70">
        <v>1</v>
      </c>
      <c r="C408" s="70">
        <v>1</v>
      </c>
      <c r="D408" s="70">
        <v>1</v>
      </c>
      <c r="E408" s="70">
        <v>1990</v>
      </c>
      <c r="F408" s="70" t="s">
        <v>787</v>
      </c>
      <c r="G408" s="70" t="s">
        <v>2114</v>
      </c>
      <c r="H408" s="70" t="s">
        <v>2115</v>
      </c>
      <c r="I408" s="148" t="s">
        <v>793</v>
      </c>
      <c r="J408" s="71">
        <v>65.025234073272884</v>
      </c>
      <c r="K408" s="71">
        <v>2.7912174841180359</v>
      </c>
      <c r="L408" s="71">
        <v>4.0171627880491814</v>
      </c>
      <c r="M408" s="71">
        <v>13.26438765993233</v>
      </c>
      <c r="N408" s="71">
        <v>15.227010440708691</v>
      </c>
      <c r="O408" s="71">
        <v>18.49692122970265</v>
      </c>
      <c r="P408" s="71">
        <v>29.28202290913384</v>
      </c>
      <c r="Q408" s="71">
        <v>1.46748631066229</v>
      </c>
      <c r="R408" s="71">
        <v>0</v>
      </c>
      <c r="S408" s="71">
        <v>1.852010203931886</v>
      </c>
      <c r="T408" s="72"/>
      <c r="U408" s="71">
        <v>2728530</v>
      </c>
      <c r="V408" s="71">
        <v>1236</v>
      </c>
      <c r="W408" s="71">
        <v>42</v>
      </c>
      <c r="X408" s="71">
        <v>4939</v>
      </c>
      <c r="Y408" s="71">
        <v>6554</v>
      </c>
      <c r="Z408" s="71">
        <v>7608</v>
      </c>
      <c r="AA408" s="71">
        <v>7110</v>
      </c>
      <c r="AB408" s="71">
        <v>23827</v>
      </c>
      <c r="AC408" s="71">
        <v>0</v>
      </c>
      <c r="AD408" s="71">
        <v>1.852010203931886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2116</v>
      </c>
      <c r="B409" s="70">
        <v>2</v>
      </c>
      <c r="C409" s="70">
        <v>2</v>
      </c>
      <c r="D409" s="70">
        <v>1</v>
      </c>
      <c r="E409" s="70">
        <v>2005</v>
      </c>
      <c r="F409" s="70" t="s">
        <v>789</v>
      </c>
      <c r="G409" s="70" t="s">
        <v>2114</v>
      </c>
      <c r="H409" s="70" t="s">
        <v>2115</v>
      </c>
      <c r="I409" s="148"/>
      <c r="J409" s="71">
        <v>56.621143567387954</v>
      </c>
      <c r="K409" s="71">
        <v>2.5274082553924671</v>
      </c>
      <c r="L409" s="71">
        <v>8.3833337379786474</v>
      </c>
      <c r="M409" s="71">
        <v>24.162652854512771</v>
      </c>
      <c r="N409" s="71">
        <v>19.476841745801519</v>
      </c>
      <c r="O409" s="71">
        <v>24.468131474574729</v>
      </c>
      <c r="P409" s="71">
        <v>30.82067864074174</v>
      </c>
      <c r="Q409" s="71">
        <v>1.2684841580454</v>
      </c>
      <c r="R409" s="71">
        <v>0</v>
      </c>
      <c r="S409" s="71">
        <v>2.06328829</v>
      </c>
      <c r="T409" s="72"/>
      <c r="U409" s="71">
        <v>2510823</v>
      </c>
      <c r="V409" s="71">
        <v>1233</v>
      </c>
      <c r="W409" s="71">
        <v>75</v>
      </c>
      <c r="X409" s="71">
        <v>4914</v>
      </c>
      <c r="Y409" s="71">
        <v>7250</v>
      </c>
      <c r="Z409" s="71">
        <v>11646</v>
      </c>
      <c r="AA409" s="71">
        <v>6129</v>
      </c>
      <c r="AB409" s="71">
        <v>21531</v>
      </c>
      <c r="AC409" s="71">
        <v>0</v>
      </c>
      <c r="AD409" s="71">
        <v>2.06328829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2117</v>
      </c>
      <c r="B410" s="70">
        <v>3</v>
      </c>
      <c r="C410" s="70">
        <v>3</v>
      </c>
      <c r="D410" s="70">
        <v>1</v>
      </c>
      <c r="E410" s="70">
        <v>2006</v>
      </c>
      <c r="F410" s="70" t="s">
        <v>790</v>
      </c>
      <c r="G410" s="70" t="s">
        <v>2114</v>
      </c>
      <c r="H410" s="70" t="s">
        <v>2115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2118</v>
      </c>
      <c r="B411" s="70">
        <v>4</v>
      </c>
      <c r="C411" s="70">
        <v>4</v>
      </c>
      <c r="D411" s="70">
        <v>1</v>
      </c>
      <c r="E411" s="70">
        <v>2007</v>
      </c>
      <c r="F411" s="70" t="s">
        <v>791</v>
      </c>
      <c r="G411" s="70" t="s">
        <v>2114</v>
      </c>
      <c r="H411" s="70" t="s">
        <v>2115</v>
      </c>
      <c r="I411" s="148"/>
      <c r="J411" s="71">
        <v>57.067367065710819</v>
      </c>
      <c r="K411" s="71">
        <v>3.137558294347861</v>
      </c>
      <c r="L411" s="71">
        <v>10.36698563816852</v>
      </c>
      <c r="M411" s="71">
        <v>22.062475891373381</v>
      </c>
      <c r="N411" s="71">
        <v>20.552979110053549</v>
      </c>
      <c r="O411" s="71">
        <v>23.21584972507894</v>
      </c>
      <c r="P411" s="71">
        <v>30.11814531846715</v>
      </c>
      <c r="Q411" s="71">
        <v>1.2958259292609799</v>
      </c>
      <c r="R411" s="71">
        <v>0</v>
      </c>
      <c r="S411" s="71">
        <v>1.9375511320000001</v>
      </c>
      <c r="T411" s="72"/>
      <c r="U411" s="71">
        <v>2702239</v>
      </c>
      <c r="V411" s="71">
        <v>1154</v>
      </c>
      <c r="W411" s="71">
        <v>122</v>
      </c>
      <c r="X411" s="71">
        <v>5734</v>
      </c>
      <c r="Y411" s="71">
        <v>7200</v>
      </c>
      <c r="Z411" s="71">
        <v>11487</v>
      </c>
      <c r="AA411" s="71">
        <v>5898</v>
      </c>
      <c r="AB411" s="71">
        <v>20832</v>
      </c>
      <c r="AC411" s="71">
        <v>0</v>
      </c>
      <c r="AD411" s="71">
        <v>1.9375511320000001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2119</v>
      </c>
      <c r="B412" s="70">
        <v>5</v>
      </c>
      <c r="C412" s="70">
        <v>5</v>
      </c>
      <c r="D412" s="70">
        <v>1</v>
      </c>
      <c r="E412" s="70">
        <v>2008</v>
      </c>
      <c r="F412" s="70" t="s">
        <v>792</v>
      </c>
      <c r="G412" s="70" t="s">
        <v>2114</v>
      </c>
      <c r="H412" s="70" t="s">
        <v>2115</v>
      </c>
      <c r="I412" s="148"/>
      <c r="J412" s="71">
        <v>50.236692982796619</v>
      </c>
      <c r="K412" s="71">
        <v>2.4616264681579381</v>
      </c>
      <c r="L412" s="71">
        <v>9.3524800728086337</v>
      </c>
      <c r="M412" s="71">
        <v>24.16053144349339</v>
      </c>
      <c r="N412" s="71">
        <v>18.211002912282218</v>
      </c>
      <c r="O412" s="71">
        <v>22.36030529777576</v>
      </c>
      <c r="P412" s="71">
        <v>29.18100055584048</v>
      </c>
      <c r="Q412" s="71">
        <v>1.2522755294797401</v>
      </c>
      <c r="R412" s="71">
        <v>0</v>
      </c>
      <c r="S412" s="71">
        <v>2.8047125449999988</v>
      </c>
      <c r="T412" s="72"/>
      <c r="U412" s="71">
        <v>2683434</v>
      </c>
      <c r="V412" s="71">
        <v>1154</v>
      </c>
      <c r="W412" s="71">
        <v>122</v>
      </c>
      <c r="X412" s="71">
        <v>5734</v>
      </c>
      <c r="Y412" s="71">
        <v>7124</v>
      </c>
      <c r="Z412" s="71">
        <v>11452</v>
      </c>
      <c r="AA412" s="71">
        <v>5721</v>
      </c>
      <c r="AB412" s="71">
        <v>20463</v>
      </c>
      <c r="AC412" s="71">
        <v>0</v>
      </c>
      <c r="AD412" s="71">
        <v>2.8047125449999988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2120</v>
      </c>
      <c r="B413" s="70">
        <v>6</v>
      </c>
      <c r="C413" s="70">
        <v>6</v>
      </c>
      <c r="D413" s="70">
        <v>1</v>
      </c>
      <c r="E413" s="70">
        <v>2009</v>
      </c>
      <c r="F413" s="70" t="s">
        <v>176</v>
      </c>
      <c r="G413" s="70" t="s">
        <v>2114</v>
      </c>
      <c r="H413" s="70" t="s">
        <v>2115</v>
      </c>
      <c r="I413" s="148"/>
      <c r="J413" s="71">
        <v>49.752505696062883</v>
      </c>
      <c r="K413" s="71">
        <v>1.6243894101603791</v>
      </c>
      <c r="L413" s="71">
        <v>5.3115756968143284</v>
      </c>
      <c r="M413" s="71">
        <v>20.06371550325613</v>
      </c>
      <c r="N413" s="71">
        <v>15.6944451985444</v>
      </c>
      <c r="O413" s="71">
        <v>22.396543985837049</v>
      </c>
      <c r="P413" s="71">
        <v>27.962475311516862</v>
      </c>
      <c r="Q413" s="71">
        <v>1.1696199007083501</v>
      </c>
      <c r="R413" s="71">
        <v>0</v>
      </c>
      <c r="S413" s="71">
        <v>2.235913679999999</v>
      </c>
      <c r="T413" s="72"/>
      <c r="U413" s="71">
        <v>2348811</v>
      </c>
      <c r="V413" s="71">
        <v>1040</v>
      </c>
      <c r="W413" s="71">
        <v>83</v>
      </c>
      <c r="X413" s="71">
        <v>5876</v>
      </c>
      <c r="Y413" s="71">
        <v>7022</v>
      </c>
      <c r="Z413" s="71">
        <v>11322</v>
      </c>
      <c r="AA413" s="71">
        <v>5628</v>
      </c>
      <c r="AB413" s="71">
        <v>20063</v>
      </c>
      <c r="AC413" s="71">
        <v>0</v>
      </c>
      <c r="AD413" s="71">
        <v>2.235913679999999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2.3199999999999998</v>
      </c>
      <c r="BK413" s="71">
        <v>0</v>
      </c>
      <c r="BL413" s="71">
        <v>63.439</v>
      </c>
      <c r="BM413" s="71">
        <v>0</v>
      </c>
      <c r="BN413" s="72"/>
      <c r="BO413" s="71">
        <v>0</v>
      </c>
      <c r="BP413" s="71">
        <v>0</v>
      </c>
      <c r="BQ413" s="71">
        <v>1</v>
      </c>
      <c r="BR413" s="71">
        <v>0</v>
      </c>
      <c r="BS413" s="71">
        <v>1</v>
      </c>
      <c r="BT413" s="71">
        <v>0</v>
      </c>
      <c r="BU413"/>
      <c r="BV413" s="70">
        <v>65.759</v>
      </c>
      <c r="BW413" s="70">
        <v>0</v>
      </c>
      <c r="BX413" s="70">
        <v>0</v>
      </c>
      <c r="BY413" s="70">
        <v>0</v>
      </c>
      <c r="BZ413" s="70">
        <v>0</v>
      </c>
      <c r="CA413" s="70">
        <v>0</v>
      </c>
      <c r="CB413" s="70">
        <v>0</v>
      </c>
      <c r="CC413" s="70">
        <v>0</v>
      </c>
      <c r="CD413" s="70">
        <v>0</v>
      </c>
    </row>
    <row r="414" spans="1:82">
      <c r="A414" s="70" t="s">
        <v>2121</v>
      </c>
      <c r="B414" s="70">
        <v>7</v>
      </c>
      <c r="C414" s="70">
        <v>7</v>
      </c>
      <c r="D414" s="70">
        <v>1</v>
      </c>
      <c r="E414" s="70">
        <v>2010</v>
      </c>
      <c r="F414" s="70" t="s">
        <v>177</v>
      </c>
      <c r="G414" s="70" t="s">
        <v>2114</v>
      </c>
      <c r="H414" s="70" t="s">
        <v>2115</v>
      </c>
      <c r="I414" s="148"/>
      <c r="J414" s="71">
        <v>56.44799585830657</v>
      </c>
      <c r="K414" s="71">
        <v>2.2765366220648269</v>
      </c>
      <c r="L414" s="71">
        <v>4.9405840776398042</v>
      </c>
      <c r="M414" s="71">
        <v>22.03425857230085</v>
      </c>
      <c r="N414" s="71">
        <v>16.97336241433629</v>
      </c>
      <c r="O414" s="71">
        <v>22.379588849565529</v>
      </c>
      <c r="P414" s="71">
        <v>28.32198786105943</v>
      </c>
      <c r="Q414" s="71">
        <v>1.20461153078056</v>
      </c>
      <c r="R414" s="71">
        <v>0</v>
      </c>
      <c r="S414" s="71">
        <v>2.8938155820000011</v>
      </c>
      <c r="T414" s="72"/>
      <c r="U414" s="71">
        <v>2601340</v>
      </c>
      <c r="V414" s="71">
        <v>1040</v>
      </c>
      <c r="W414" s="71">
        <v>83</v>
      </c>
      <c r="X414" s="71">
        <v>5876</v>
      </c>
      <c r="Y414" s="71">
        <v>7007</v>
      </c>
      <c r="Z414" s="71">
        <v>11366</v>
      </c>
      <c r="AA414" s="71">
        <v>5558</v>
      </c>
      <c r="AB414" s="71">
        <v>19800</v>
      </c>
      <c r="AC414" s="71">
        <v>0</v>
      </c>
      <c r="AD414" s="71">
        <v>2.8938155820000011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3.1760000000000002</v>
      </c>
      <c r="BK414" s="71">
        <v>0</v>
      </c>
      <c r="BL414" s="71">
        <v>55.692</v>
      </c>
      <c r="BM414" s="71">
        <v>0</v>
      </c>
      <c r="BN414" s="72"/>
      <c r="BO414" s="71">
        <v>0</v>
      </c>
      <c r="BP414" s="71">
        <v>0</v>
      </c>
      <c r="BQ414" s="71">
        <v>1</v>
      </c>
      <c r="BR414" s="71">
        <v>0</v>
      </c>
      <c r="BS414" s="71">
        <v>1</v>
      </c>
      <c r="BT414" s="71">
        <v>0</v>
      </c>
      <c r="BU414"/>
      <c r="BV414" s="70">
        <v>58.868000000000002</v>
      </c>
      <c r="BW414" s="70">
        <v>0</v>
      </c>
      <c r="BX414" s="70">
        <v>0</v>
      </c>
      <c r="BY414" s="70">
        <v>0</v>
      </c>
      <c r="BZ414" s="70">
        <v>0</v>
      </c>
      <c r="CA414" s="70">
        <v>0</v>
      </c>
      <c r="CB414" s="70">
        <v>0</v>
      </c>
      <c r="CC414" s="70">
        <v>0</v>
      </c>
      <c r="CD414" s="70">
        <v>0</v>
      </c>
    </row>
    <row r="415" spans="1:82">
      <c r="A415" s="70" t="s">
        <v>2122</v>
      </c>
      <c r="B415" s="70">
        <v>8</v>
      </c>
      <c r="C415" s="70">
        <v>8</v>
      </c>
      <c r="D415" s="70">
        <v>1</v>
      </c>
      <c r="E415" s="70">
        <v>2011</v>
      </c>
      <c r="F415" s="70" t="s">
        <v>178</v>
      </c>
      <c r="G415" s="70" t="s">
        <v>2114</v>
      </c>
      <c r="H415" s="70" t="s">
        <v>2115</v>
      </c>
      <c r="I415" s="148"/>
      <c r="J415" s="71">
        <v>52.168127589596892</v>
      </c>
      <c r="K415" s="71">
        <v>2.3977116066717938</v>
      </c>
      <c r="L415" s="71">
        <v>3.76242963859693</v>
      </c>
      <c r="M415" s="71">
        <v>27.632669111949291</v>
      </c>
      <c r="N415" s="71">
        <v>20.232503073159251</v>
      </c>
      <c r="O415" s="71">
        <v>21.992378203235994</v>
      </c>
      <c r="P415" s="71">
        <v>27.048269996963967</v>
      </c>
      <c r="Q415" s="71">
        <v>1.36269779774318</v>
      </c>
      <c r="R415" s="71">
        <v>0</v>
      </c>
      <c r="S415" s="71">
        <v>3.4719895764400008</v>
      </c>
      <c r="T415" s="72"/>
      <c r="U415" s="71">
        <v>2342579</v>
      </c>
      <c r="V415" s="71">
        <v>1040</v>
      </c>
      <c r="W415" s="71">
        <v>83</v>
      </c>
      <c r="X415" s="71">
        <v>5876</v>
      </c>
      <c r="Y415" s="71">
        <v>6908</v>
      </c>
      <c r="Z415" s="71">
        <v>11412</v>
      </c>
      <c r="AA415" s="71">
        <v>5466</v>
      </c>
      <c r="AB415" s="71">
        <v>19418</v>
      </c>
      <c r="AC415" s="71">
        <v>0</v>
      </c>
      <c r="AD415" s="71">
        <v>3.4719895764400008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2.3220000000000001</v>
      </c>
      <c r="BK415" s="71">
        <v>0</v>
      </c>
      <c r="BL415" s="71">
        <v>60.12</v>
      </c>
      <c r="BM415" s="71">
        <v>0</v>
      </c>
      <c r="BN415" s="72"/>
      <c r="BO415" s="71">
        <v>0</v>
      </c>
      <c r="BP415" s="71">
        <v>0</v>
      </c>
      <c r="BQ415" s="71">
        <v>1</v>
      </c>
      <c r="BR415" s="71">
        <v>0</v>
      </c>
      <c r="BS415" s="71">
        <v>1</v>
      </c>
      <c r="BT415" s="71">
        <v>0</v>
      </c>
      <c r="BU415"/>
      <c r="BV415" s="70">
        <v>62.442</v>
      </c>
      <c r="BW415" s="70">
        <v>0</v>
      </c>
      <c r="BX415" s="70">
        <v>0</v>
      </c>
      <c r="BY415" s="70">
        <v>0</v>
      </c>
      <c r="BZ415" s="70">
        <v>0</v>
      </c>
      <c r="CA415" s="70">
        <v>0</v>
      </c>
      <c r="CB415" s="70">
        <v>0</v>
      </c>
      <c r="CC415" s="70">
        <v>0</v>
      </c>
      <c r="CD415" s="70">
        <v>0</v>
      </c>
    </row>
    <row r="416" spans="1:82">
      <c r="A416" s="70" t="s">
        <v>2123</v>
      </c>
      <c r="B416" s="70">
        <v>9</v>
      </c>
      <c r="C416" s="70">
        <v>9</v>
      </c>
      <c r="D416" s="70">
        <v>1</v>
      </c>
      <c r="E416" s="70">
        <v>2012</v>
      </c>
      <c r="F416" s="70" t="s">
        <v>179</v>
      </c>
      <c r="G416" s="70" t="s">
        <v>2114</v>
      </c>
      <c r="H416" s="70" t="s">
        <v>2115</v>
      </c>
      <c r="I416" s="148"/>
      <c r="J416" s="71">
        <v>53.263460949937887</v>
      </c>
      <c r="K416" s="71">
        <v>2.259875573386342</v>
      </c>
      <c r="L416" s="71">
        <v>3.6899980986256709</v>
      </c>
      <c r="M416" s="71">
        <v>29.37428339423456</v>
      </c>
      <c r="N416" s="71">
        <v>20.913131535831301</v>
      </c>
      <c r="O416" s="71">
        <v>21.859468023959128</v>
      </c>
      <c r="P416" s="71">
        <v>26.794079060463176</v>
      </c>
      <c r="Q416" s="71">
        <v>1.4619396890895999</v>
      </c>
      <c r="R416" s="71">
        <v>0</v>
      </c>
      <c r="S416" s="71">
        <v>3.407073860060001</v>
      </c>
      <c r="T416" s="72"/>
      <c r="U416" s="71">
        <v>2338526</v>
      </c>
      <c r="V416" s="71">
        <v>1040</v>
      </c>
      <c r="W416" s="71">
        <v>83</v>
      </c>
      <c r="X416" s="71">
        <v>5876</v>
      </c>
      <c r="Y416" s="71">
        <v>7114</v>
      </c>
      <c r="Z416" s="71">
        <v>11433</v>
      </c>
      <c r="AA416" s="71">
        <v>5384</v>
      </c>
      <c r="AB416" s="71">
        <v>19174</v>
      </c>
      <c r="AC416" s="71">
        <v>0</v>
      </c>
      <c r="AD416" s="71">
        <v>3.407073860060001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3.093</v>
      </c>
      <c r="BK416" s="71">
        <v>0</v>
      </c>
      <c r="BL416" s="71">
        <v>87.171999999999997</v>
      </c>
      <c r="BM416" s="71">
        <v>0</v>
      </c>
      <c r="BN416" s="72"/>
      <c r="BO416" s="71">
        <v>0</v>
      </c>
      <c r="BP416" s="71">
        <v>0</v>
      </c>
      <c r="BQ416" s="71">
        <v>1</v>
      </c>
      <c r="BR416" s="71">
        <v>0</v>
      </c>
      <c r="BS416" s="71">
        <v>1</v>
      </c>
      <c r="BT416" s="71">
        <v>0</v>
      </c>
      <c r="BU416"/>
      <c r="BV416" s="70">
        <v>90.265000000000001</v>
      </c>
      <c r="BW416" s="70">
        <v>0</v>
      </c>
      <c r="BX416" s="70">
        <v>0</v>
      </c>
      <c r="BY416" s="70">
        <v>0</v>
      </c>
      <c r="BZ416" s="70">
        <v>0</v>
      </c>
      <c r="CA416" s="70">
        <v>0</v>
      </c>
      <c r="CB416" s="70">
        <v>0</v>
      </c>
      <c r="CC416" s="70">
        <v>0</v>
      </c>
      <c r="CD416" s="70">
        <v>0</v>
      </c>
    </row>
    <row r="417" spans="1:82">
      <c r="A417" s="70" t="s">
        <v>2124</v>
      </c>
      <c r="B417" s="70">
        <v>10</v>
      </c>
      <c r="C417" s="70">
        <v>10</v>
      </c>
      <c r="D417" s="70">
        <v>1</v>
      </c>
      <c r="E417" s="70">
        <v>2013</v>
      </c>
      <c r="F417" s="70" t="s">
        <v>180</v>
      </c>
      <c r="G417" s="70" t="s">
        <v>2114</v>
      </c>
      <c r="H417" s="70" t="s">
        <v>2115</v>
      </c>
      <c r="I417" s="148"/>
      <c r="J417" s="71">
        <v>56.670667014910137</v>
      </c>
      <c r="K417" s="71">
        <v>1.9338116119391551</v>
      </c>
      <c r="L417" s="71">
        <v>3.685600192472346</v>
      </c>
      <c r="M417" s="71">
        <v>28.712650961158939</v>
      </c>
      <c r="N417" s="71">
        <v>22.427301648013781</v>
      </c>
      <c r="O417" s="71">
        <v>20.934347790515261</v>
      </c>
      <c r="P417" s="71">
        <v>26.125753301010739</v>
      </c>
      <c r="Q417" s="71">
        <v>1.46223955746362</v>
      </c>
      <c r="R417" s="71">
        <v>0</v>
      </c>
      <c r="S417" s="71">
        <v>1.7943026634194901</v>
      </c>
      <c r="T417" s="72"/>
      <c r="U417" s="71">
        <v>2317275</v>
      </c>
      <c r="V417" s="71">
        <v>1040</v>
      </c>
      <c r="W417" s="71">
        <v>83</v>
      </c>
      <c r="X417" s="71">
        <v>5876</v>
      </c>
      <c r="Y417" s="71">
        <v>7061</v>
      </c>
      <c r="Z417" s="71">
        <v>11438</v>
      </c>
      <c r="AA417" s="71">
        <v>5230</v>
      </c>
      <c r="AB417" s="71">
        <v>18903</v>
      </c>
      <c r="AC417" s="71">
        <v>0</v>
      </c>
      <c r="AD417" s="71">
        <v>1.7943026634194901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3.3319999999999999</v>
      </c>
      <c r="BK417" s="71">
        <v>0</v>
      </c>
      <c r="BL417" s="71">
        <v>93.978999999999999</v>
      </c>
      <c r="BM417" s="71">
        <v>0</v>
      </c>
      <c r="BN417" s="72"/>
      <c r="BO417" s="71">
        <v>0</v>
      </c>
      <c r="BP417" s="71">
        <v>0</v>
      </c>
      <c r="BQ417" s="71">
        <v>1</v>
      </c>
      <c r="BR417" s="71">
        <v>0</v>
      </c>
      <c r="BS417" s="71">
        <v>1</v>
      </c>
      <c r="BT417" s="71">
        <v>0</v>
      </c>
      <c r="BU417"/>
      <c r="BV417" s="70">
        <v>97.311000000000007</v>
      </c>
      <c r="BW417" s="70">
        <v>0</v>
      </c>
      <c r="BX417" s="70">
        <v>0</v>
      </c>
      <c r="BY417" s="70">
        <v>0</v>
      </c>
      <c r="BZ417" s="70">
        <v>0</v>
      </c>
      <c r="CA417" s="70">
        <v>0</v>
      </c>
      <c r="CB417" s="70">
        <v>0</v>
      </c>
      <c r="CC417" s="70">
        <v>0</v>
      </c>
      <c r="CD417" s="70">
        <v>0</v>
      </c>
    </row>
    <row r="418" spans="1:82">
      <c r="A418" s="70" t="s">
        <v>2125</v>
      </c>
      <c r="B418" s="70">
        <v>11</v>
      </c>
      <c r="C418" s="70">
        <v>11</v>
      </c>
      <c r="D418" s="70">
        <v>1</v>
      </c>
      <c r="E418" s="70">
        <v>2014</v>
      </c>
      <c r="F418" s="70" t="s">
        <v>181</v>
      </c>
      <c r="G418" s="70" t="s">
        <v>2114</v>
      </c>
      <c r="H418" s="70" t="s">
        <v>2115</v>
      </c>
      <c r="I418" s="148"/>
      <c r="J418" s="71">
        <v>60.897874022351687</v>
      </c>
      <c r="K418" s="71">
        <v>2.182242727347655</v>
      </c>
      <c r="L418" s="71">
        <v>3.8245168140234971</v>
      </c>
      <c r="M418" s="71">
        <v>30.778209506742861</v>
      </c>
      <c r="N418" s="71">
        <v>19.976673456733721</v>
      </c>
      <c r="O418" s="71">
        <v>19.850404984351169</v>
      </c>
      <c r="P418" s="71">
        <v>25.789546044998932</v>
      </c>
      <c r="Q418" s="71">
        <v>1.37406118587584</v>
      </c>
      <c r="R418" s="71">
        <v>0</v>
      </c>
      <c r="S418" s="71">
        <v>2.2942663540600301</v>
      </c>
      <c r="T418" s="72"/>
      <c r="U418" s="71">
        <v>2690388</v>
      </c>
      <c r="V418" s="71">
        <v>959</v>
      </c>
      <c r="W418" s="71">
        <v>83</v>
      </c>
      <c r="X418" s="71">
        <v>5842</v>
      </c>
      <c r="Y418" s="71">
        <v>7031</v>
      </c>
      <c r="Z418" s="71">
        <v>11423</v>
      </c>
      <c r="AA418" s="71">
        <v>5136</v>
      </c>
      <c r="AB418" s="71">
        <v>18514</v>
      </c>
      <c r="AC418" s="71">
        <v>0</v>
      </c>
      <c r="AD418" s="71">
        <v>2.2942663540600301</v>
      </c>
      <c r="AE418" s="72"/>
      <c r="AF418" s="71"/>
      <c r="AG418" s="71"/>
      <c r="AH418" s="71"/>
      <c r="AI418" s="71"/>
      <c r="AJ418" s="71"/>
      <c r="AK418" s="71"/>
      <c r="AL418" s="71"/>
      <c r="AM418" s="71"/>
      <c r="AN418" s="71"/>
      <c r="AO418" s="71"/>
      <c r="AP418" s="71"/>
      <c r="AQ418" s="72"/>
      <c r="AR418" s="71">
        <v>376</v>
      </c>
      <c r="AS418" s="71">
        <v>76</v>
      </c>
      <c r="AT418" s="71">
        <v>0</v>
      </c>
      <c r="AU418" s="71">
        <v>0</v>
      </c>
      <c r="AV418" s="71">
        <v>0</v>
      </c>
      <c r="AW418" s="71">
        <v>1</v>
      </c>
      <c r="AX418" s="71"/>
      <c r="AY418" s="72"/>
      <c r="AZ418" s="71">
        <v>1651.2</v>
      </c>
      <c r="BA418" s="71">
        <v>16756.400000000001</v>
      </c>
      <c r="BB418" s="71">
        <v>0</v>
      </c>
      <c r="BC418" s="71">
        <v>0</v>
      </c>
      <c r="BD418" s="71">
        <v>0</v>
      </c>
      <c r="BE418" s="71">
        <v>495.9</v>
      </c>
      <c r="BF418" s="71"/>
      <c r="BG418" s="72"/>
      <c r="BH418" s="71">
        <v>0</v>
      </c>
      <c r="BI418" s="71">
        <v>0</v>
      </c>
      <c r="BJ418" s="71">
        <v>3.7730000000000001</v>
      </c>
      <c r="BK418" s="71">
        <v>0</v>
      </c>
      <c r="BL418" s="71">
        <v>99.287000000000006</v>
      </c>
      <c r="BM418" s="71">
        <v>0</v>
      </c>
      <c r="BN418" s="72"/>
      <c r="BO418" s="71">
        <v>0</v>
      </c>
      <c r="BP418" s="71">
        <v>0</v>
      </c>
      <c r="BQ418" s="71">
        <v>1</v>
      </c>
      <c r="BR418" s="71">
        <v>0</v>
      </c>
      <c r="BS418" s="71">
        <v>1</v>
      </c>
      <c r="BT418" s="71">
        <v>0</v>
      </c>
      <c r="BU418"/>
      <c r="BV418" s="70">
        <v>103.06</v>
      </c>
      <c r="BW418" s="70">
        <v>0</v>
      </c>
      <c r="BX418" s="70">
        <v>0</v>
      </c>
      <c r="BY418" s="70">
        <v>0</v>
      </c>
      <c r="BZ418" s="70">
        <v>0</v>
      </c>
      <c r="CA418" s="70">
        <v>0</v>
      </c>
      <c r="CB418" s="70">
        <v>0</v>
      </c>
      <c r="CC418" s="70">
        <v>0</v>
      </c>
      <c r="CD418" s="70">
        <v>0</v>
      </c>
    </row>
    <row r="419" spans="1:82">
      <c r="A419" s="70" t="s">
        <v>2126</v>
      </c>
      <c r="B419" s="70">
        <v>12</v>
      </c>
      <c r="C419" s="70">
        <v>12</v>
      </c>
      <c r="D419" s="70">
        <v>1</v>
      </c>
      <c r="E419" s="70">
        <v>2015</v>
      </c>
      <c r="F419" s="70" t="s">
        <v>182</v>
      </c>
      <c r="G419" s="70" t="s">
        <v>2114</v>
      </c>
      <c r="H419" s="70" t="s">
        <v>2115</v>
      </c>
      <c r="I419" s="148"/>
      <c r="J419" s="71">
        <v>56.262627430941301</v>
      </c>
      <c r="K419" s="71">
        <v>2.1009021974269761</v>
      </c>
      <c r="L419" s="71">
        <v>4.4778949507200032</v>
      </c>
      <c r="M419" s="71">
        <v>28.567584753077188</v>
      </c>
      <c r="N419" s="71">
        <v>18.16593115441675</v>
      </c>
      <c r="O419" s="71">
        <v>19.532097886705728</v>
      </c>
      <c r="P419" s="71">
        <v>25.297341080814103</v>
      </c>
      <c r="Q419" s="71">
        <v>1.31881657310764</v>
      </c>
      <c r="R419" s="71">
        <v>0</v>
      </c>
      <c r="S419" s="71">
        <v>2.0427581824090848</v>
      </c>
      <c r="T419" s="72"/>
      <c r="U419" s="71">
        <v>2662538</v>
      </c>
      <c r="V419" s="71">
        <v>959</v>
      </c>
      <c r="W419" s="71">
        <v>83</v>
      </c>
      <c r="X419" s="71">
        <v>5842</v>
      </c>
      <c r="Y419" s="71">
        <v>7004</v>
      </c>
      <c r="Z419" s="71">
        <v>11348</v>
      </c>
      <c r="AA419" s="71">
        <v>5034</v>
      </c>
      <c r="AB419" s="71">
        <v>18152</v>
      </c>
      <c r="AC419" s="71">
        <v>0</v>
      </c>
      <c r="AD419" s="71">
        <v>2.0427581824090848</v>
      </c>
      <c r="AE419" s="72"/>
      <c r="AF419" s="71">
        <v>22385193.263235811</v>
      </c>
      <c r="AG419" s="71">
        <v>1667170.9889472891</v>
      </c>
      <c r="AH419" s="71">
        <v>862341.33429918054</v>
      </c>
      <c r="AI419" s="71">
        <v>39034290.78236571</v>
      </c>
      <c r="AJ419" s="71">
        <v>26252325.187198199</v>
      </c>
      <c r="AK419" s="71">
        <v>0</v>
      </c>
      <c r="AL419" s="71">
        <v>0</v>
      </c>
      <c r="AM419" s="71">
        <v>2487655.4552238588</v>
      </c>
      <c r="AN419" s="71">
        <v>0</v>
      </c>
      <c r="AO419" s="71">
        <v>0</v>
      </c>
      <c r="AP419" s="71">
        <v>92688977.011270046</v>
      </c>
      <c r="AQ419" s="72"/>
      <c r="AR419" s="71">
        <v>404</v>
      </c>
      <c r="AS419" s="71">
        <v>144</v>
      </c>
      <c r="AT419" s="71">
        <v>0</v>
      </c>
      <c r="AU419" s="71">
        <v>0</v>
      </c>
      <c r="AV419" s="71">
        <v>0</v>
      </c>
      <c r="AW419" s="71">
        <v>1</v>
      </c>
      <c r="AX419" s="71"/>
      <c r="AY419" s="72"/>
      <c r="AZ419" s="71">
        <v>1797</v>
      </c>
      <c r="BA419" s="71">
        <v>29926</v>
      </c>
      <c r="BB419" s="71">
        <v>0</v>
      </c>
      <c r="BC419" s="71">
        <v>0</v>
      </c>
      <c r="BD419" s="71">
        <v>0</v>
      </c>
      <c r="BE419" s="71">
        <v>495.9</v>
      </c>
      <c r="BF419" s="71"/>
      <c r="BG419" s="72"/>
      <c r="BH419" s="71">
        <v>0</v>
      </c>
      <c r="BI419" s="71">
        <v>0</v>
      </c>
      <c r="BJ419" s="71">
        <v>3.5920000000000001</v>
      </c>
      <c r="BK419" s="71">
        <v>0</v>
      </c>
      <c r="BL419" s="71">
        <v>95.942999999999998</v>
      </c>
      <c r="BM419" s="71">
        <v>0</v>
      </c>
      <c r="BN419" s="72"/>
      <c r="BO419" s="71">
        <v>0</v>
      </c>
      <c r="BP419" s="71">
        <v>0</v>
      </c>
      <c r="BQ419" s="71">
        <v>1</v>
      </c>
      <c r="BR419" s="71">
        <v>0</v>
      </c>
      <c r="BS419" s="71">
        <v>1</v>
      </c>
      <c r="BT419" s="71">
        <v>0</v>
      </c>
      <c r="BU419"/>
      <c r="BV419" s="70">
        <v>99.534999999999997</v>
      </c>
      <c r="BW419" s="70">
        <v>0</v>
      </c>
      <c r="BX419" s="70">
        <v>0</v>
      </c>
      <c r="BY419" s="70">
        <v>0</v>
      </c>
      <c r="BZ419" s="70">
        <v>0</v>
      </c>
      <c r="CA419" s="70">
        <v>0</v>
      </c>
      <c r="CB419" s="70">
        <v>0</v>
      </c>
      <c r="CC419" s="70">
        <v>0</v>
      </c>
      <c r="CD419" s="70">
        <v>0</v>
      </c>
    </row>
    <row r="420" spans="1:82">
      <c r="A420" s="70" t="s">
        <v>2127</v>
      </c>
      <c r="B420" s="70">
        <v>13</v>
      </c>
      <c r="C420" s="70">
        <v>13</v>
      </c>
      <c r="D420" s="70">
        <v>1</v>
      </c>
      <c r="E420" s="70">
        <v>2016</v>
      </c>
      <c r="F420" s="70" t="s">
        <v>155</v>
      </c>
      <c r="G420" s="70" t="s">
        <v>2114</v>
      </c>
      <c r="H420" s="70" t="s">
        <v>2115</v>
      </c>
      <c r="I420" s="148"/>
      <c r="J420" s="71">
        <v>67.58223924228335</v>
      </c>
      <c r="K420" s="71">
        <v>1.9979241281868851</v>
      </c>
      <c r="L420" s="71">
        <v>4.417857022956535</v>
      </c>
      <c r="M420" s="71">
        <v>25.79304595419957</v>
      </c>
      <c r="N420" s="71">
        <v>16.473154010018177</v>
      </c>
      <c r="O420" s="71">
        <v>19.194593013922081</v>
      </c>
      <c r="P420" s="71">
        <v>24.347055611578259</v>
      </c>
      <c r="Q420" s="71">
        <v>1.250963845274482</v>
      </c>
      <c r="R420" s="71">
        <v>0</v>
      </c>
      <c r="S420" s="71">
        <v>1.8152294418208175</v>
      </c>
      <c r="T420" s="72"/>
      <c r="U420" s="71">
        <v>3204532</v>
      </c>
      <c r="V420" s="71">
        <v>959</v>
      </c>
      <c r="W420" s="71">
        <v>83</v>
      </c>
      <c r="X420" s="71">
        <v>5842</v>
      </c>
      <c r="Y420" s="71">
        <v>6939</v>
      </c>
      <c r="Z420" s="71">
        <v>11289</v>
      </c>
      <c r="AA420" s="71">
        <v>5011</v>
      </c>
      <c r="AB420" s="71">
        <v>17711</v>
      </c>
      <c r="AC420" s="71">
        <v>0</v>
      </c>
      <c r="AD420" s="71">
        <v>1.815229441820817</v>
      </c>
      <c r="AE420" s="72"/>
      <c r="AF420" s="71">
        <v>26867340.38356556</v>
      </c>
      <c r="AG420" s="71">
        <v>1506123.8989977799</v>
      </c>
      <c r="AH420" s="71">
        <v>621672.98165653495</v>
      </c>
      <c r="AI420" s="71">
        <v>38740682.399776459</v>
      </c>
      <c r="AJ420" s="71">
        <v>22586569.94153893</v>
      </c>
      <c r="AK420" s="71">
        <v>0</v>
      </c>
      <c r="AL420" s="71">
        <v>0</v>
      </c>
      <c r="AM420" s="71">
        <v>2429103.9655770129</v>
      </c>
      <c r="AN420" s="71">
        <v>0</v>
      </c>
      <c r="AO420" s="71">
        <v>0</v>
      </c>
      <c r="AP420" s="71">
        <v>92751493.571112275</v>
      </c>
      <c r="AQ420" s="72"/>
      <c r="AR420" s="71">
        <v>425</v>
      </c>
      <c r="AS420" s="71">
        <v>198</v>
      </c>
      <c r="AT420" s="71">
        <v>0</v>
      </c>
      <c r="AU420" s="71">
        <v>0</v>
      </c>
      <c r="AV420" s="71">
        <v>0</v>
      </c>
      <c r="AW420" s="71">
        <v>1</v>
      </c>
      <c r="AX420" s="71"/>
      <c r="AY420" s="72"/>
      <c r="AZ420" s="71">
        <v>1902.8</v>
      </c>
      <c r="BA420" s="71">
        <v>35536.5</v>
      </c>
      <c r="BB420" s="71">
        <v>0</v>
      </c>
      <c r="BC420" s="71">
        <v>0</v>
      </c>
      <c r="BD420" s="71">
        <v>0</v>
      </c>
      <c r="BE420" s="71">
        <v>495.9</v>
      </c>
      <c r="BF420" s="71"/>
      <c r="BG420" s="72"/>
      <c r="BH420" s="71">
        <v>0</v>
      </c>
      <c r="BI420" s="71">
        <v>0</v>
      </c>
      <c r="BJ420" s="71">
        <v>3.7029999999999998</v>
      </c>
      <c r="BK420" s="71">
        <v>0</v>
      </c>
      <c r="BL420" s="71">
        <v>92.016999999999996</v>
      </c>
      <c r="BM420" s="71">
        <v>0</v>
      </c>
      <c r="BN420" s="72"/>
      <c r="BO420" s="71">
        <v>0</v>
      </c>
      <c r="BP420" s="71">
        <v>0</v>
      </c>
      <c r="BQ420" s="71">
        <v>1</v>
      </c>
      <c r="BR420" s="71">
        <v>0</v>
      </c>
      <c r="BS420" s="71">
        <v>1</v>
      </c>
      <c r="BT420" s="71">
        <v>0</v>
      </c>
      <c r="BU420"/>
      <c r="BV420" s="70">
        <v>95.72</v>
      </c>
      <c r="BW420" s="70">
        <v>0</v>
      </c>
      <c r="BX420" s="70">
        <v>0</v>
      </c>
      <c r="BY420" s="70">
        <v>0</v>
      </c>
      <c r="BZ420" s="70">
        <v>0</v>
      </c>
      <c r="CA420" s="70">
        <v>0</v>
      </c>
      <c r="CB420" s="70">
        <v>0</v>
      </c>
      <c r="CC420" s="70">
        <v>0</v>
      </c>
      <c r="CD420" s="70">
        <v>0</v>
      </c>
    </row>
    <row r="421" spans="1:82">
      <c r="A421" s="70" t="s">
        <v>2128</v>
      </c>
      <c r="B421" s="70">
        <v>14</v>
      </c>
      <c r="C421" s="70">
        <v>14</v>
      </c>
      <c r="D421" s="70">
        <v>1</v>
      </c>
      <c r="E421" s="70">
        <v>2017</v>
      </c>
      <c r="F421" s="70" t="s">
        <v>156</v>
      </c>
      <c r="G421" s="70" t="s">
        <v>2114</v>
      </c>
      <c r="H421" s="70" t="s">
        <v>2115</v>
      </c>
      <c r="I421" s="148"/>
      <c r="J421" s="71">
        <v>64.063539811091673</v>
      </c>
      <c r="K421" s="71">
        <v>1.9675162837013984</v>
      </c>
      <c r="L421" s="71">
        <v>3.5515656657810268</v>
      </c>
      <c r="M421" s="71">
        <v>22.465335383489144</v>
      </c>
      <c r="N421" s="71">
        <v>15.968187573461904</v>
      </c>
      <c r="O421" s="71">
        <v>18.762632155306818</v>
      </c>
      <c r="P421" s="71">
        <v>23.685891623410768</v>
      </c>
      <c r="Q421" s="71">
        <v>1.1853258042818999</v>
      </c>
      <c r="R421" s="71">
        <v>0</v>
      </c>
      <c r="S421" s="71">
        <v>1.867158703101425</v>
      </c>
      <c r="T421" s="72"/>
      <c r="U421" s="71">
        <v>3237082</v>
      </c>
      <c r="V421" s="71">
        <v>959</v>
      </c>
      <c r="W421" s="71">
        <v>83</v>
      </c>
      <c r="X421" s="71">
        <v>5842</v>
      </c>
      <c r="Y421" s="71">
        <v>6893</v>
      </c>
      <c r="Z421" s="71">
        <v>11218</v>
      </c>
      <c r="AA421" s="71">
        <v>4906</v>
      </c>
      <c r="AB421" s="71">
        <v>17354</v>
      </c>
      <c r="AC421" s="71">
        <v>0</v>
      </c>
      <c r="AD421" s="71">
        <v>1.867158703101425</v>
      </c>
      <c r="AE421" s="72"/>
      <c r="AF421" s="71">
        <v>26311238.81956337</v>
      </c>
      <c r="AG421" s="71">
        <v>1592422.168267288</v>
      </c>
      <c r="AH421" s="71">
        <v>686329.56502288708</v>
      </c>
      <c r="AI421" s="71">
        <v>39210380.268575244</v>
      </c>
      <c r="AJ421" s="71">
        <v>24984355.81311826</v>
      </c>
      <c r="AK421" s="71">
        <v>0</v>
      </c>
      <c r="AL421" s="71">
        <v>0</v>
      </c>
      <c r="AM421" s="71">
        <v>2383864.8732723971</v>
      </c>
      <c r="AN421" s="71">
        <v>0</v>
      </c>
      <c r="AO421" s="71">
        <v>0</v>
      </c>
      <c r="AP421" s="71">
        <v>95168591.507819459</v>
      </c>
      <c r="AQ421" s="72"/>
      <c r="AR421" s="71">
        <v>447</v>
      </c>
      <c r="AS421" s="71">
        <v>220</v>
      </c>
      <c r="AT421" s="71">
        <v>0</v>
      </c>
      <c r="AU421" s="71">
        <v>0</v>
      </c>
      <c r="AV421" s="71">
        <v>0</v>
      </c>
      <c r="AW421" s="71">
        <v>1</v>
      </c>
      <c r="AX421" s="71"/>
      <c r="AY421" s="72"/>
      <c r="AZ421" s="71">
        <v>2036.5</v>
      </c>
      <c r="BA421" s="71">
        <v>41910.199999999997</v>
      </c>
      <c r="BB421" s="71">
        <v>0</v>
      </c>
      <c r="BC421" s="71">
        <v>0</v>
      </c>
      <c r="BD421" s="71">
        <v>0</v>
      </c>
      <c r="BE421" s="71">
        <v>495.9</v>
      </c>
      <c r="BF421" s="71"/>
      <c r="BG421" s="72"/>
      <c r="BH421" s="71">
        <v>0</v>
      </c>
      <c r="BI421" s="71">
        <v>0</v>
      </c>
      <c r="BJ421" s="71">
        <v>3.8340000000000001</v>
      </c>
      <c r="BK421" s="71">
        <v>0</v>
      </c>
      <c r="BL421" s="71">
        <v>98.569000000000003</v>
      </c>
      <c r="BM421" s="71">
        <v>0</v>
      </c>
      <c r="BN421" s="72"/>
      <c r="BO421" s="71">
        <v>0</v>
      </c>
      <c r="BP421" s="71">
        <v>0</v>
      </c>
      <c r="BQ421" s="71">
        <v>1</v>
      </c>
      <c r="BR421" s="71">
        <v>0</v>
      </c>
      <c r="BS421" s="71">
        <v>1</v>
      </c>
      <c r="BT421" s="71">
        <v>0</v>
      </c>
      <c r="BU421"/>
      <c r="BV421" s="70">
        <v>102.40300000000001</v>
      </c>
      <c r="BW421" s="70">
        <v>0</v>
      </c>
      <c r="BX421" s="70">
        <v>0</v>
      </c>
      <c r="BY421" s="70">
        <v>0</v>
      </c>
      <c r="BZ421" s="70">
        <v>0</v>
      </c>
      <c r="CA421" s="70">
        <v>0</v>
      </c>
      <c r="CB421" s="70">
        <v>0</v>
      </c>
      <c r="CC421" s="70">
        <v>0</v>
      </c>
      <c r="CD421" s="70">
        <v>0</v>
      </c>
    </row>
    <row r="422" spans="1:82">
      <c r="A422" s="70" t="s">
        <v>2129</v>
      </c>
      <c r="B422" s="70">
        <v>15</v>
      </c>
      <c r="C422" s="70">
        <v>15</v>
      </c>
      <c r="D422" s="70">
        <v>1</v>
      </c>
      <c r="E422" s="70">
        <v>2018</v>
      </c>
      <c r="F422" s="70" t="s">
        <v>183</v>
      </c>
      <c r="G422" s="70" t="s">
        <v>2114</v>
      </c>
      <c r="H422" s="70" t="s">
        <v>2115</v>
      </c>
      <c r="I422" s="148"/>
      <c r="J422" s="71">
        <v>56.455843734463073</v>
      </c>
      <c r="K422" s="71">
        <v>1.7151913516376869</v>
      </c>
      <c r="L422" s="71">
        <v>3.2056823564375208</v>
      </c>
      <c r="M422" s="71">
        <v>18.759146967886572</v>
      </c>
      <c r="N422" s="71">
        <v>13.013636493945761</v>
      </c>
      <c r="O422" s="71">
        <v>18.149184611508467</v>
      </c>
      <c r="P422" s="71">
        <v>23.168103411245859</v>
      </c>
      <c r="Q422" s="71">
        <v>1.0757628849621199</v>
      </c>
      <c r="R422" s="71">
        <v>0</v>
      </c>
      <c r="S422" s="71">
        <v>1.9785664511614325</v>
      </c>
      <c r="T422" s="72"/>
      <c r="U422" s="71">
        <v>3217380</v>
      </c>
      <c r="V422" s="71">
        <v>959</v>
      </c>
      <c r="W422" s="71">
        <v>83</v>
      </c>
      <c r="X422" s="71">
        <v>5842</v>
      </c>
      <c r="Y422" s="71">
        <v>6873</v>
      </c>
      <c r="Z422" s="71">
        <v>11059</v>
      </c>
      <c r="AA422" s="71">
        <v>4847</v>
      </c>
      <c r="AB422" s="71">
        <v>16973</v>
      </c>
      <c r="AC422" s="71">
        <v>0</v>
      </c>
      <c r="AD422" s="71">
        <v>1.978566451161432</v>
      </c>
      <c r="AE422" s="72"/>
      <c r="AF422" s="71">
        <v>25085100.911322512</v>
      </c>
      <c r="AG422" s="71">
        <v>1373831.3331906369</v>
      </c>
      <c r="AH422" s="71">
        <v>645653.43322402705</v>
      </c>
      <c r="AI422" s="71">
        <v>36543188.077701584</v>
      </c>
      <c r="AJ422" s="71">
        <v>23707643.568325382</v>
      </c>
      <c r="AK422" s="71">
        <v>0</v>
      </c>
      <c r="AL422" s="71">
        <v>0</v>
      </c>
      <c r="AM422" s="71">
        <v>2336352.3021088159</v>
      </c>
      <c r="AN422" s="71">
        <v>0</v>
      </c>
      <c r="AO422" s="71">
        <v>0</v>
      </c>
      <c r="AP422" s="71">
        <v>89691769.625872955</v>
      </c>
      <c r="AQ422" s="72"/>
      <c r="AR422" s="71">
        <v>462</v>
      </c>
      <c r="AS422" s="71">
        <v>245</v>
      </c>
      <c r="AT422" s="71">
        <v>0</v>
      </c>
      <c r="AU422" s="71">
        <v>0</v>
      </c>
      <c r="AV422" s="71">
        <v>0</v>
      </c>
      <c r="AW422" s="71">
        <v>1</v>
      </c>
      <c r="AX422" s="71"/>
      <c r="AY422" s="72"/>
      <c r="AZ422" s="71">
        <v>2116.8999999999996</v>
      </c>
      <c r="BA422" s="71">
        <v>43201</v>
      </c>
      <c r="BB422" s="71">
        <v>0</v>
      </c>
      <c r="BC422" s="71">
        <v>0</v>
      </c>
      <c r="BD422" s="71">
        <v>0</v>
      </c>
      <c r="BE422" s="71">
        <v>496</v>
      </c>
      <c r="BF422" s="71"/>
      <c r="BG422" s="72"/>
      <c r="BH422" s="71">
        <v>0</v>
      </c>
      <c r="BI422" s="71">
        <v>0</v>
      </c>
      <c r="BJ422" s="71">
        <v>2.8639999999999999</v>
      </c>
      <c r="BK422" s="71">
        <v>0</v>
      </c>
      <c r="BL422" s="71">
        <v>86.421000000000006</v>
      </c>
      <c r="BM422" s="71">
        <v>0</v>
      </c>
      <c r="BN422" s="72"/>
      <c r="BO422" s="71">
        <v>0</v>
      </c>
      <c r="BP422" s="71">
        <v>0</v>
      </c>
      <c r="BQ422" s="71">
        <v>1</v>
      </c>
      <c r="BR422" s="71">
        <v>0</v>
      </c>
      <c r="BS422" s="71">
        <v>1</v>
      </c>
      <c r="BT422" s="71">
        <v>0</v>
      </c>
      <c r="BU422"/>
      <c r="BV422" s="70">
        <v>89.284999999999997</v>
      </c>
      <c r="BW422" s="70">
        <v>0</v>
      </c>
      <c r="BX422" s="70">
        <v>0</v>
      </c>
      <c r="BY422" s="70">
        <v>0</v>
      </c>
      <c r="BZ422" s="70">
        <v>0</v>
      </c>
      <c r="CA422" s="70">
        <v>0</v>
      </c>
      <c r="CB422" s="70">
        <v>0</v>
      </c>
      <c r="CC422" s="70">
        <v>0</v>
      </c>
      <c r="CD422" s="70">
        <v>0</v>
      </c>
    </row>
    <row r="423" spans="1:82">
      <c r="A423" s="70" t="s">
        <v>2130</v>
      </c>
      <c r="B423" s="70">
        <v>16</v>
      </c>
      <c r="C423" s="70">
        <v>16</v>
      </c>
      <c r="D423" s="70">
        <v>1</v>
      </c>
      <c r="E423" s="70">
        <v>2019</v>
      </c>
      <c r="F423" s="70" t="s">
        <v>158</v>
      </c>
      <c r="G423" s="70" t="s">
        <v>2114</v>
      </c>
      <c r="H423" s="70" t="s">
        <v>2115</v>
      </c>
      <c r="I423" s="148"/>
      <c r="J423" s="71">
        <v>51.263807462356624</v>
      </c>
      <c r="K423" s="71">
        <v>1.6001892848787014</v>
      </c>
      <c r="L423" s="71">
        <v>3.233912508358967</v>
      </c>
      <c r="M423" s="71">
        <v>18.123162928218651</v>
      </c>
      <c r="N423" s="71">
        <v>13.587364302873208</v>
      </c>
      <c r="O423" s="71">
        <v>17.486945882449756</v>
      </c>
      <c r="P423" s="71">
        <v>22.451878539464168</v>
      </c>
      <c r="Q423" s="71">
        <v>1.02685805321173</v>
      </c>
      <c r="R423" s="71">
        <v>0</v>
      </c>
      <c r="S423" s="71">
        <v>1.9739999581478882</v>
      </c>
      <c r="T423" s="72"/>
      <c r="U423" s="71">
        <v>3059289</v>
      </c>
      <c r="V423" s="71">
        <v>959</v>
      </c>
      <c r="W423" s="71">
        <v>83</v>
      </c>
      <c r="X423" s="71">
        <v>5842</v>
      </c>
      <c r="Y423" s="71">
        <v>6886</v>
      </c>
      <c r="Z423" s="71">
        <v>10948</v>
      </c>
      <c r="AA423" s="71">
        <v>4662</v>
      </c>
      <c r="AB423" s="71">
        <v>16640</v>
      </c>
      <c r="AC423" s="71">
        <v>0</v>
      </c>
      <c r="AD423" s="71">
        <v>1.973999958147888</v>
      </c>
      <c r="AE423" s="72"/>
      <c r="AF423" s="71">
        <v>22605558.385113642</v>
      </c>
      <c r="AG423" s="71">
        <v>1385306.5587102361</v>
      </c>
      <c r="AH423" s="71">
        <v>691075.69016649819</v>
      </c>
      <c r="AI423" s="71">
        <v>37249164.275701717</v>
      </c>
      <c r="AJ423" s="71">
        <v>25474612.13613227</v>
      </c>
      <c r="AK423" s="71">
        <v>0</v>
      </c>
      <c r="AL423" s="71">
        <v>0</v>
      </c>
      <c r="AM423" s="71">
        <v>2266242.7341470667</v>
      </c>
      <c r="AN423" s="71">
        <v>0</v>
      </c>
      <c r="AO423" s="71">
        <v>0</v>
      </c>
      <c r="AP423" s="71">
        <v>89671959.779971436</v>
      </c>
      <c r="AQ423" s="72"/>
      <c r="AR423" s="71">
        <v>472</v>
      </c>
      <c r="AS423" s="71">
        <v>294</v>
      </c>
      <c r="AT423" s="71">
        <v>0</v>
      </c>
      <c r="AU423" s="71">
        <v>0</v>
      </c>
      <c r="AV423" s="71">
        <v>0</v>
      </c>
      <c r="AW423" s="71">
        <v>1</v>
      </c>
      <c r="AX423" s="71"/>
      <c r="AY423" s="72"/>
      <c r="AZ423" s="71">
        <v>2168.5</v>
      </c>
      <c r="BA423" s="71">
        <v>57019.1</v>
      </c>
      <c r="BB423" s="71">
        <v>0</v>
      </c>
      <c r="BC423" s="71">
        <v>0</v>
      </c>
      <c r="BD423" s="71">
        <v>0</v>
      </c>
      <c r="BE423" s="71">
        <v>495.9</v>
      </c>
      <c r="BF423" s="71"/>
      <c r="BG423" s="72"/>
      <c r="BH423" s="71">
        <v>0</v>
      </c>
      <c r="BI423" s="71">
        <v>0</v>
      </c>
      <c r="BJ423" s="71">
        <v>0</v>
      </c>
      <c r="BK423" s="71">
        <v>0</v>
      </c>
      <c r="BL423" s="71">
        <v>68.888000000000005</v>
      </c>
      <c r="BM423" s="71">
        <v>0</v>
      </c>
      <c r="BN423" s="72"/>
      <c r="BO423" s="71">
        <v>0</v>
      </c>
      <c r="BP423" s="71">
        <v>0</v>
      </c>
      <c r="BQ423" s="71">
        <v>0</v>
      </c>
      <c r="BR423" s="71">
        <v>0</v>
      </c>
      <c r="BS423" s="71">
        <v>1</v>
      </c>
      <c r="BT423" s="71">
        <v>0</v>
      </c>
      <c r="BU423"/>
      <c r="BV423" s="70">
        <v>68.888000000000005</v>
      </c>
      <c r="BW423" s="70">
        <v>0</v>
      </c>
      <c r="BX423" s="70">
        <v>0</v>
      </c>
      <c r="BY423" s="70">
        <v>0</v>
      </c>
      <c r="BZ423" s="70">
        <v>0</v>
      </c>
      <c r="CA423" s="70">
        <v>0</v>
      </c>
      <c r="CB423" s="70">
        <v>0</v>
      </c>
      <c r="CC423" s="70">
        <v>0</v>
      </c>
      <c r="CD423" s="70">
        <v>0</v>
      </c>
    </row>
    <row r="424" spans="1:82">
      <c r="A424" s="70" t="s">
        <v>2131</v>
      </c>
      <c r="B424" s="70">
        <v>17</v>
      </c>
      <c r="C424" s="70">
        <v>17</v>
      </c>
      <c r="D424" s="70">
        <v>1</v>
      </c>
      <c r="E424" s="70">
        <v>2020</v>
      </c>
      <c r="F424" s="70" t="s">
        <v>159</v>
      </c>
      <c r="G424" s="70" t="s">
        <v>2114</v>
      </c>
      <c r="H424" s="70" t="s">
        <v>2115</v>
      </c>
      <c r="I424" s="148"/>
      <c r="J424" s="71">
        <v>42.067765577959797</v>
      </c>
      <c r="K424" s="71">
        <v>1.1557930216276056</v>
      </c>
      <c r="L424" s="71">
        <v>3.9757697484085242</v>
      </c>
      <c r="M424" s="71">
        <v>16.603903524522973</v>
      </c>
      <c r="N424" s="71">
        <v>13.495297040567561</v>
      </c>
      <c r="O424" s="71">
        <v>15.175495495255877</v>
      </c>
      <c r="P424" s="71">
        <v>21.105209632497058</v>
      </c>
      <c r="Q424" s="71">
        <v>0.96070602706200103</v>
      </c>
      <c r="R424" s="71">
        <v>0</v>
      </c>
      <c r="S424" s="71">
        <v>1.8138693237670691</v>
      </c>
      <c r="T424" s="72"/>
      <c r="U424" s="71">
        <v>2436846</v>
      </c>
      <c r="V424" s="71">
        <v>613</v>
      </c>
      <c r="W424" s="71">
        <v>130</v>
      </c>
      <c r="X424" s="71">
        <v>5427</v>
      </c>
      <c r="Y424" s="71">
        <v>6887</v>
      </c>
      <c r="Z424" s="71">
        <v>10844</v>
      </c>
      <c r="AA424" s="71">
        <v>4658</v>
      </c>
      <c r="AB424" s="71">
        <v>16294</v>
      </c>
      <c r="AC424" s="71">
        <v>0</v>
      </c>
      <c r="AD424" s="71">
        <v>1.8138693237670691</v>
      </c>
      <c r="AE424" s="72"/>
      <c r="AF424" s="71">
        <v>19194868.989142299</v>
      </c>
      <c r="AG424" s="71">
        <v>906404.84090917301</v>
      </c>
      <c r="AH424" s="71">
        <v>868980.57537859073</v>
      </c>
      <c r="AI424" s="71">
        <v>32538546.480475716</v>
      </c>
      <c r="AJ424" s="71">
        <v>25146868.44612442</v>
      </c>
      <c r="AK424" s="71"/>
      <c r="AL424" s="71"/>
      <c r="AM424" s="71">
        <v>2126548.0301157534</v>
      </c>
      <c r="AN424" s="71"/>
      <c r="AO424" s="71"/>
      <c r="AP424" s="71">
        <v>80782217.36214596</v>
      </c>
      <c r="AQ424" s="72"/>
      <c r="AR424" s="71">
        <v>495</v>
      </c>
      <c r="AS424" s="71">
        <v>314</v>
      </c>
      <c r="AT424" s="71">
        <v>0</v>
      </c>
      <c r="AU424" s="71">
        <v>0</v>
      </c>
      <c r="AV424" s="71">
        <v>0</v>
      </c>
      <c r="AW424" s="71">
        <v>1</v>
      </c>
      <c r="AX424" s="71"/>
      <c r="AY424" s="72"/>
      <c r="AZ424" s="71">
        <v>2293.9</v>
      </c>
      <c r="BA424" s="71">
        <v>58135.499999999978</v>
      </c>
      <c r="BB424" s="71">
        <v>0</v>
      </c>
      <c r="BC424" s="71">
        <v>0</v>
      </c>
      <c r="BD424" s="71">
        <v>0</v>
      </c>
      <c r="BE424" s="71">
        <v>495.9</v>
      </c>
      <c r="BF424" s="71"/>
      <c r="BG424" s="72"/>
      <c r="BH424" s="71">
        <v>0</v>
      </c>
      <c r="BI424" s="71">
        <v>0</v>
      </c>
      <c r="BJ424" s="71">
        <v>0</v>
      </c>
      <c r="BK424" s="71">
        <v>0</v>
      </c>
      <c r="BL424" s="71">
        <v>77.626999999999995</v>
      </c>
      <c r="BM424" s="71">
        <v>0</v>
      </c>
      <c r="BN424" s="72"/>
      <c r="BO424" s="71">
        <v>0</v>
      </c>
      <c r="BP424" s="71">
        <v>0</v>
      </c>
      <c r="BQ424" s="71">
        <v>0</v>
      </c>
      <c r="BR424" s="71">
        <v>0</v>
      </c>
      <c r="BS424" s="71">
        <v>1</v>
      </c>
      <c r="BT424" s="71">
        <v>0</v>
      </c>
      <c r="BU424"/>
      <c r="BV424" s="70">
        <v>77.626999999999995</v>
      </c>
      <c r="BW424" s="70">
        <v>0</v>
      </c>
      <c r="BX424" s="70">
        <v>0</v>
      </c>
      <c r="BY424" s="70">
        <v>0</v>
      </c>
      <c r="BZ424" s="70">
        <v>0</v>
      </c>
      <c r="CA424" s="70">
        <v>0</v>
      </c>
      <c r="CB424" s="70">
        <v>0</v>
      </c>
      <c r="CC424" s="70">
        <v>0</v>
      </c>
      <c r="CD424" s="70">
        <v>0</v>
      </c>
    </row>
    <row r="425" spans="1:82">
      <c r="A425" s="70" t="s">
        <v>2132</v>
      </c>
      <c r="B425" s="70">
        <v>17</v>
      </c>
      <c r="C425" s="70">
        <v>18</v>
      </c>
      <c r="D425" s="70">
        <v>1</v>
      </c>
      <c r="E425" s="70">
        <v>2021</v>
      </c>
      <c r="F425" s="70" t="s">
        <v>160</v>
      </c>
      <c r="G425" s="1064" t="s">
        <v>2114</v>
      </c>
      <c r="H425" s="70" t="s">
        <v>2115</v>
      </c>
      <c r="I425" s="148"/>
      <c r="J425" s="71">
        <v>39.005867062972378</v>
      </c>
      <c r="K425" s="71">
        <v>1.1803763076542548</v>
      </c>
      <c r="L425" s="71">
        <v>4.1576943041930923</v>
      </c>
      <c r="M425" s="71">
        <v>15.67176457975704</v>
      </c>
      <c r="N425" s="71">
        <v>12.302672659102646</v>
      </c>
      <c r="O425" s="71">
        <v>14.578089166898272</v>
      </c>
      <c r="P425" s="71">
        <v>21.420871646504832</v>
      </c>
      <c r="Q425" s="71">
        <v>0.92654500728991296</v>
      </c>
      <c r="R425" s="71">
        <v>0</v>
      </c>
      <c r="S425" s="71">
        <v>2.0231978141200622</v>
      </c>
      <c r="T425" s="72"/>
      <c r="U425" s="71">
        <v>2411027</v>
      </c>
      <c r="V425" s="71">
        <v>613</v>
      </c>
      <c r="W425" s="71">
        <v>130</v>
      </c>
      <c r="X425" s="71">
        <v>5427</v>
      </c>
      <c r="Y425" s="71">
        <v>6842</v>
      </c>
      <c r="Z425" s="71">
        <v>10726</v>
      </c>
      <c r="AA425" s="71">
        <v>4610</v>
      </c>
      <c r="AB425" s="71">
        <v>15869</v>
      </c>
      <c r="AC425" s="71">
        <v>0</v>
      </c>
      <c r="AD425" s="71">
        <v>2.0231978141200622</v>
      </c>
      <c r="AE425" s="72"/>
      <c r="AF425" s="71">
        <v>17878730.082569268</v>
      </c>
      <c r="AG425" s="71">
        <v>967952.38119584275</v>
      </c>
      <c r="AH425" s="71">
        <v>878772.76113974443</v>
      </c>
      <c r="AI425" s="71">
        <v>35328932.492441416</v>
      </c>
      <c r="AJ425" s="71">
        <v>25679556.267893799</v>
      </c>
      <c r="AK425" s="71">
        <v>0</v>
      </c>
      <c r="AL425" s="71">
        <v>0</v>
      </c>
      <c r="AM425" s="71">
        <v>2083026.6356220245</v>
      </c>
      <c r="AN425" s="71">
        <v>0</v>
      </c>
      <c r="AO425" s="71">
        <v>0</v>
      </c>
      <c r="AP425" s="71">
        <v>82816970.620862097</v>
      </c>
      <c r="AQ425" s="72"/>
      <c r="AR425" s="71">
        <v>508</v>
      </c>
      <c r="AS425" s="71">
        <v>331</v>
      </c>
      <c r="AT425" s="71">
        <v>0</v>
      </c>
      <c r="AU425" s="71">
        <v>0</v>
      </c>
      <c r="AV425" s="71">
        <v>0</v>
      </c>
      <c r="AW425" s="71">
        <v>1</v>
      </c>
      <c r="AX425" s="71"/>
      <c r="AY425" s="72"/>
      <c r="AZ425" s="71">
        <v>2367.6</v>
      </c>
      <c r="BA425" s="71">
        <v>59902.699999999983</v>
      </c>
      <c r="BB425" s="71">
        <v>0</v>
      </c>
      <c r="BC425" s="71">
        <v>0</v>
      </c>
      <c r="BD425" s="71">
        <v>0</v>
      </c>
      <c r="BE425" s="71">
        <v>495.9</v>
      </c>
      <c r="BF425" s="71"/>
      <c r="BG425" s="72"/>
      <c r="BH425" s="71">
        <v>0</v>
      </c>
      <c r="BI425" s="71">
        <v>0</v>
      </c>
      <c r="BJ425" s="71">
        <v>2.379</v>
      </c>
      <c r="BK425" s="71">
        <v>0</v>
      </c>
      <c r="BL425" s="71">
        <v>68.326999999999998</v>
      </c>
      <c r="BM425" s="71">
        <v>0</v>
      </c>
      <c r="BN425" s="72"/>
      <c r="BO425" s="71">
        <v>0</v>
      </c>
      <c r="BP425" s="71">
        <v>0</v>
      </c>
      <c r="BQ425" s="71">
        <v>1</v>
      </c>
      <c r="BR425" s="71">
        <v>0</v>
      </c>
      <c r="BS425" s="71">
        <v>1</v>
      </c>
      <c r="BT425" s="71">
        <v>0</v>
      </c>
      <c r="BU425"/>
      <c r="BV425" s="70">
        <v>70.706000000000003</v>
      </c>
      <c r="BW425" s="70">
        <v>0</v>
      </c>
      <c r="BX425" s="70">
        <v>0</v>
      </c>
      <c r="BY425" s="70">
        <v>0</v>
      </c>
      <c r="BZ425" s="70">
        <v>0</v>
      </c>
      <c r="CA425" s="70">
        <v>0</v>
      </c>
      <c r="CB425" s="70">
        <v>0</v>
      </c>
      <c r="CC425" s="70">
        <v>0</v>
      </c>
      <c r="CD425" s="70">
        <v>0</v>
      </c>
    </row>
    <row r="426" spans="1:82">
      <c r="A426" s="70" t="s">
        <v>2133</v>
      </c>
      <c r="B426" s="70">
        <v>17</v>
      </c>
      <c r="C426" s="70">
        <v>19</v>
      </c>
      <c r="D426" s="70">
        <v>1</v>
      </c>
      <c r="E426" s="70">
        <v>2022</v>
      </c>
      <c r="F426" s="70" t="s">
        <v>161</v>
      </c>
      <c r="G426" s="1064" t="s">
        <v>2114</v>
      </c>
      <c r="H426" s="70" t="s">
        <v>2115</v>
      </c>
      <c r="I426" s="148"/>
      <c r="J426" s="71">
        <v>40.286299539786576</v>
      </c>
      <c r="K426" s="71">
        <v>1.1345052373350883</v>
      </c>
      <c r="L426" s="71">
        <v>3.8026840377350557</v>
      </c>
      <c r="M426" s="71">
        <v>17.651046263429535</v>
      </c>
      <c r="N426" s="71">
        <v>14.34531581009966</v>
      </c>
      <c r="O426" s="71">
        <v>15.103289799138626</v>
      </c>
      <c r="P426" s="71">
        <v>21.094649316588505</v>
      </c>
      <c r="Q426" s="71">
        <v>0.91242368901729898</v>
      </c>
      <c r="R426" s="71">
        <v>0</v>
      </c>
      <c r="S426" s="71">
        <v>1.6800959303048519</v>
      </c>
      <c r="T426" s="72"/>
      <c r="U426" s="71">
        <v>2784398</v>
      </c>
      <c r="V426" s="71">
        <v>613</v>
      </c>
      <c r="W426" s="71">
        <v>130</v>
      </c>
      <c r="X426" s="71">
        <v>5427</v>
      </c>
      <c r="Y426" s="71">
        <v>6850</v>
      </c>
      <c r="Z426" s="71">
        <v>10558</v>
      </c>
      <c r="AA426" s="71">
        <v>4609</v>
      </c>
      <c r="AB426" s="71">
        <v>15499</v>
      </c>
      <c r="AC426" s="71">
        <v>0</v>
      </c>
      <c r="AD426" s="71">
        <v>1.6800959303048519</v>
      </c>
      <c r="AE426" s="72"/>
      <c r="AF426" s="71">
        <v>17592108.398808539</v>
      </c>
      <c r="AG426" s="71">
        <v>957697.90563384851</v>
      </c>
      <c r="AH426" s="71">
        <v>936157.28697083401</v>
      </c>
      <c r="AI426" s="71">
        <v>34218290.698537558</v>
      </c>
      <c r="AJ426" s="71">
        <v>27218091.932617527</v>
      </c>
      <c r="AK426" s="71">
        <v>0</v>
      </c>
      <c r="AL426" s="71">
        <v>0</v>
      </c>
      <c r="AM426" s="71">
        <v>2001343.9360158842</v>
      </c>
      <c r="AN426" s="71">
        <v>0</v>
      </c>
      <c r="AO426" s="71">
        <v>0</v>
      </c>
      <c r="AP426" s="71">
        <v>82923690.158584192</v>
      </c>
      <c r="AQ426" s="72"/>
      <c r="AR426" s="71">
        <v>524</v>
      </c>
      <c r="AS426" s="71">
        <v>351</v>
      </c>
      <c r="AT426" s="71">
        <v>0</v>
      </c>
      <c r="AU426" s="71">
        <v>0</v>
      </c>
      <c r="AV426" s="71">
        <v>0</v>
      </c>
      <c r="AW426" s="71">
        <v>1</v>
      </c>
      <c r="AX426" s="71"/>
      <c r="AY426" s="72"/>
      <c r="AZ426" s="71">
        <v>2460.9000000000005</v>
      </c>
      <c r="BA426" s="71">
        <v>62206.199999999975</v>
      </c>
      <c r="BB426" s="71">
        <v>0</v>
      </c>
      <c r="BC426" s="71">
        <v>0</v>
      </c>
      <c r="BD426" s="71">
        <v>0</v>
      </c>
      <c r="BE426" s="71">
        <v>495.9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2134</v>
      </c>
      <c r="B427" s="70">
        <v>17</v>
      </c>
      <c r="C427" s="70">
        <v>20</v>
      </c>
      <c r="D427" s="70">
        <v>1</v>
      </c>
      <c r="E427" s="70">
        <v>2023</v>
      </c>
      <c r="F427" s="70" t="s">
        <v>1539</v>
      </c>
      <c r="G427" s="70" t="s">
        <v>2114</v>
      </c>
      <c r="H427" s="70" t="s">
        <v>2115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538</v>
      </c>
      <c r="AS427" s="71">
        <v>357</v>
      </c>
      <c r="AT427" s="71">
        <v>0</v>
      </c>
      <c r="AU427" s="71">
        <v>0</v>
      </c>
      <c r="AV427" s="71">
        <v>0</v>
      </c>
      <c r="AW427" s="71">
        <v>1</v>
      </c>
      <c r="AX427" s="71"/>
      <c r="AY427" s="72"/>
      <c r="AZ427" s="71">
        <v>2540.7000000000003</v>
      </c>
      <c r="BA427" s="71">
        <v>64176.199999999975</v>
      </c>
      <c r="BB427" s="71">
        <v>0</v>
      </c>
      <c r="BC427" s="71">
        <v>0</v>
      </c>
      <c r="BD427" s="71">
        <v>0</v>
      </c>
      <c r="BE427" s="71">
        <v>495.9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2135</v>
      </c>
      <c r="B428" s="70">
        <v>17</v>
      </c>
      <c r="C428" s="70">
        <v>21</v>
      </c>
      <c r="D428" s="70">
        <v>1</v>
      </c>
      <c r="E428" s="70">
        <v>2024</v>
      </c>
      <c r="F428" s="70" t="s">
        <v>1554</v>
      </c>
      <c r="G428" s="70" t="s">
        <v>2114</v>
      </c>
      <c r="H428" s="70" t="s">
        <v>2115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2136</v>
      </c>
      <c r="B429" s="70">
        <v>239</v>
      </c>
      <c r="C429" s="70">
        <v>1</v>
      </c>
      <c r="D429" s="70">
        <v>15</v>
      </c>
      <c r="E429" s="70">
        <v>1990</v>
      </c>
      <c r="F429" s="70" t="s">
        <v>787</v>
      </c>
      <c r="G429" s="70" t="s">
        <v>2137</v>
      </c>
      <c r="H429" s="70" t="s">
        <v>2138</v>
      </c>
      <c r="I429" s="148"/>
      <c r="J429" s="71">
        <v>185.19545183919649</v>
      </c>
      <c r="K429" s="71">
        <v>1.2916093920034759</v>
      </c>
      <c r="L429" s="71">
        <v>1.430575914873639</v>
      </c>
      <c r="M429" s="71">
        <v>7.1371079223848994</v>
      </c>
      <c r="N429" s="71">
        <v>10.86440615956019</v>
      </c>
      <c r="O429" s="71">
        <v>11.31745114672264</v>
      </c>
      <c r="P429" s="71">
        <v>15.20523608727456</v>
      </c>
      <c r="Q429" s="71">
        <v>0.76050367079607395</v>
      </c>
      <c r="R429" s="71">
        <v>0</v>
      </c>
      <c r="S429" s="71">
        <v>0.81319965621467949</v>
      </c>
      <c r="T429" s="72"/>
      <c r="U429" s="71">
        <v>11139197</v>
      </c>
      <c r="V429" s="71">
        <v>346</v>
      </c>
      <c r="W429" s="71">
        <v>14</v>
      </c>
      <c r="X429" s="71">
        <v>2181</v>
      </c>
      <c r="Y429" s="71">
        <v>3195</v>
      </c>
      <c r="Z429" s="71">
        <v>4655</v>
      </c>
      <c r="AA429" s="71">
        <v>3692</v>
      </c>
      <c r="AB429" s="71">
        <v>12348</v>
      </c>
      <c r="AC429" s="71">
        <v>0</v>
      </c>
      <c r="AD429" s="71">
        <v>0.81319965621467949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2139</v>
      </c>
      <c r="B430" s="70">
        <v>240</v>
      </c>
      <c r="C430" s="70">
        <v>2</v>
      </c>
      <c r="D430" s="70">
        <v>15</v>
      </c>
      <c r="E430" s="70">
        <v>2005</v>
      </c>
      <c r="F430" s="70" t="s">
        <v>789</v>
      </c>
      <c r="G430" s="70" t="s">
        <v>2137</v>
      </c>
      <c r="H430" s="70" t="s">
        <v>2138</v>
      </c>
      <c r="I430" s="148"/>
      <c r="J430" s="71">
        <v>249.85600625574639</v>
      </c>
      <c r="K430" s="71">
        <v>1.277876790041548</v>
      </c>
      <c r="L430" s="71">
        <v>1.2646648883959981</v>
      </c>
      <c r="M430" s="71">
        <v>13.935654565197989</v>
      </c>
      <c r="N430" s="71">
        <v>19.687253103971901</v>
      </c>
      <c r="O430" s="71">
        <v>18.633681783273509</v>
      </c>
      <c r="P430" s="71">
        <v>17.157799889412761</v>
      </c>
      <c r="Q430" s="71">
        <v>0.88571784088312899</v>
      </c>
      <c r="R430" s="71">
        <v>0</v>
      </c>
      <c r="S430" s="71">
        <v>0.9132121839289995</v>
      </c>
      <c r="T430" s="72"/>
      <c r="U430" s="71">
        <v>18935084</v>
      </c>
      <c r="V430" s="71">
        <v>440</v>
      </c>
      <c r="W430" s="71">
        <v>14</v>
      </c>
      <c r="X430" s="71">
        <v>2361</v>
      </c>
      <c r="Y430" s="71">
        <v>4746</v>
      </c>
      <c r="Z430" s="71">
        <v>8869</v>
      </c>
      <c r="AA430" s="71">
        <v>3412</v>
      </c>
      <c r="AB430" s="71">
        <v>15034</v>
      </c>
      <c r="AC430" s="71">
        <v>0</v>
      </c>
      <c r="AD430" s="71">
        <v>0.9132121839289995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2140</v>
      </c>
      <c r="B431" s="70">
        <v>241</v>
      </c>
      <c r="C431" s="70">
        <v>3</v>
      </c>
      <c r="D431" s="70">
        <v>15</v>
      </c>
      <c r="E431" s="70">
        <v>2006</v>
      </c>
      <c r="F431" s="70" t="s">
        <v>790</v>
      </c>
      <c r="G431" s="70" t="s">
        <v>2137</v>
      </c>
      <c r="H431" s="70" t="s">
        <v>2138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2141</v>
      </c>
      <c r="B432" s="70">
        <v>242</v>
      </c>
      <c r="C432" s="70">
        <v>4</v>
      </c>
      <c r="D432" s="70">
        <v>15</v>
      </c>
      <c r="E432" s="70">
        <v>2007</v>
      </c>
      <c r="F432" s="70" t="s">
        <v>791</v>
      </c>
      <c r="G432" s="70" t="s">
        <v>2137</v>
      </c>
      <c r="H432" s="70" t="s">
        <v>2138</v>
      </c>
      <c r="I432" s="148"/>
      <c r="J432" s="71">
        <v>147.23731835537839</v>
      </c>
      <c r="K432" s="71">
        <v>1.146004457236339</v>
      </c>
      <c r="L432" s="71">
        <v>1.5486249948160269</v>
      </c>
      <c r="M432" s="71">
        <v>13.378348641466809</v>
      </c>
      <c r="N432" s="71">
        <v>20.138042466342199</v>
      </c>
      <c r="O432" s="71">
        <v>18.450203894859019</v>
      </c>
      <c r="P432" s="71">
        <v>17.239548761469159</v>
      </c>
      <c r="Q432" s="71">
        <v>0.94580612780401596</v>
      </c>
      <c r="R432" s="71">
        <v>0</v>
      </c>
      <c r="S432" s="71">
        <v>0.77798797452461232</v>
      </c>
      <c r="T432" s="72"/>
      <c r="U432" s="71">
        <v>13165837</v>
      </c>
      <c r="V432" s="71">
        <v>428</v>
      </c>
      <c r="W432" s="71">
        <v>20</v>
      </c>
      <c r="X432" s="71">
        <v>2792</v>
      </c>
      <c r="Y432" s="71">
        <v>4903</v>
      </c>
      <c r="Z432" s="71">
        <v>9129</v>
      </c>
      <c r="AA432" s="71">
        <v>3376</v>
      </c>
      <c r="AB432" s="71">
        <v>15205</v>
      </c>
      <c r="AC432" s="71">
        <v>0</v>
      </c>
      <c r="AD432" s="71">
        <v>0.77798797452461232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2142</v>
      </c>
      <c r="B433" s="70">
        <v>243</v>
      </c>
      <c r="C433" s="70">
        <v>5</v>
      </c>
      <c r="D433" s="70">
        <v>15</v>
      </c>
      <c r="E433" s="70">
        <v>2008</v>
      </c>
      <c r="F433" s="70" t="s">
        <v>792</v>
      </c>
      <c r="G433" s="70" t="s">
        <v>2137</v>
      </c>
      <c r="H433" s="70" t="s">
        <v>2138</v>
      </c>
      <c r="I433" s="148"/>
      <c r="J433" s="71">
        <v>115.6745376872275</v>
      </c>
      <c r="K433" s="71">
        <v>0.86420687719724998</v>
      </c>
      <c r="L433" s="71">
        <v>1.3243677051592879</v>
      </c>
      <c r="M433" s="71">
        <v>14.123188319361329</v>
      </c>
      <c r="N433" s="71">
        <v>17.815035845389129</v>
      </c>
      <c r="O433" s="71">
        <v>18.15066346909915</v>
      </c>
      <c r="P433" s="71">
        <v>16.964867654033469</v>
      </c>
      <c r="Q433" s="71">
        <v>0.93545832691332698</v>
      </c>
      <c r="R433" s="71">
        <v>0</v>
      </c>
      <c r="S433" s="71">
        <v>1.3169443351898229</v>
      </c>
      <c r="T433" s="72"/>
      <c r="U433" s="71">
        <v>11009145</v>
      </c>
      <c r="V433" s="71">
        <v>428</v>
      </c>
      <c r="W433" s="71">
        <v>20</v>
      </c>
      <c r="X433" s="71">
        <v>2792</v>
      </c>
      <c r="Y433" s="71">
        <v>4998</v>
      </c>
      <c r="Z433" s="71">
        <v>9296</v>
      </c>
      <c r="AA433" s="71">
        <v>3326</v>
      </c>
      <c r="AB433" s="71">
        <v>15286</v>
      </c>
      <c r="AC433" s="71">
        <v>0</v>
      </c>
      <c r="AD433" s="71">
        <v>1.3169443351898229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2143</v>
      </c>
      <c r="B434" s="70">
        <v>244</v>
      </c>
      <c r="C434" s="70">
        <v>6</v>
      </c>
      <c r="D434" s="70">
        <v>15</v>
      </c>
      <c r="E434" s="70">
        <v>2009</v>
      </c>
      <c r="F434" s="70" t="s">
        <v>176</v>
      </c>
      <c r="G434" s="70" t="s">
        <v>2137</v>
      </c>
      <c r="H434" s="70" t="s">
        <v>2138</v>
      </c>
      <c r="I434" s="148"/>
      <c r="J434" s="71">
        <v>96.795422287776049</v>
      </c>
      <c r="K434" s="71">
        <v>1.024302879147875</v>
      </c>
      <c r="L434" s="71">
        <v>2.9249894903347919</v>
      </c>
      <c r="M434" s="71">
        <v>15.942230428234341</v>
      </c>
      <c r="N434" s="71">
        <v>18.732194710593401</v>
      </c>
      <c r="O434" s="71">
        <v>18.68950252412899</v>
      </c>
      <c r="P434" s="71">
        <v>16.202137880393831</v>
      </c>
      <c r="Q434" s="71">
        <v>0.89556401907400396</v>
      </c>
      <c r="R434" s="71">
        <v>0</v>
      </c>
      <c r="S434" s="71">
        <v>1.104870247367824</v>
      </c>
      <c r="T434" s="72"/>
      <c r="U434" s="71">
        <v>7864357</v>
      </c>
      <c r="V434" s="71">
        <v>492</v>
      </c>
      <c r="W434" s="71">
        <v>55</v>
      </c>
      <c r="X434" s="71">
        <v>3302</v>
      </c>
      <c r="Y434" s="71">
        <v>5088</v>
      </c>
      <c r="Z434" s="71">
        <v>9448</v>
      </c>
      <c r="AA434" s="71">
        <v>3261</v>
      </c>
      <c r="AB434" s="71">
        <v>15362</v>
      </c>
      <c r="AC434" s="71">
        <v>0</v>
      </c>
      <c r="AD434" s="71">
        <v>1.104870247367824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38.295000000000002</v>
      </c>
      <c r="BK434" s="71">
        <v>0</v>
      </c>
      <c r="BL434" s="71">
        <v>0</v>
      </c>
      <c r="BM434" s="71">
        <v>0</v>
      </c>
      <c r="BN434" s="72"/>
      <c r="BO434" s="71">
        <v>0</v>
      </c>
      <c r="BP434" s="71">
        <v>0</v>
      </c>
      <c r="BQ434" s="71">
        <v>4</v>
      </c>
      <c r="BR434" s="71">
        <v>0</v>
      </c>
      <c r="BS434" s="71">
        <v>0</v>
      </c>
      <c r="BT434" s="71">
        <v>0</v>
      </c>
      <c r="BU434"/>
      <c r="BV434" s="70">
        <v>38.295000000000002</v>
      </c>
      <c r="BW434" s="70">
        <v>0</v>
      </c>
      <c r="BX434" s="70">
        <v>0</v>
      </c>
      <c r="BY434" s="70">
        <v>0</v>
      </c>
      <c r="BZ434" s="70">
        <v>0</v>
      </c>
      <c r="CA434" s="70">
        <v>0</v>
      </c>
      <c r="CB434" s="70">
        <v>0</v>
      </c>
      <c r="CC434" s="70">
        <v>0</v>
      </c>
      <c r="CD434" s="70">
        <v>0</v>
      </c>
    </row>
    <row r="435" spans="1:82">
      <c r="A435" s="70" t="s">
        <v>2144</v>
      </c>
      <c r="B435" s="70">
        <v>245</v>
      </c>
      <c r="C435" s="70">
        <v>7</v>
      </c>
      <c r="D435" s="70">
        <v>15</v>
      </c>
      <c r="E435" s="70">
        <v>2010</v>
      </c>
      <c r="F435" s="70" t="s">
        <v>177</v>
      </c>
      <c r="G435" s="70" t="s">
        <v>2137</v>
      </c>
      <c r="H435" s="70" t="s">
        <v>2138</v>
      </c>
      <c r="I435" s="148"/>
      <c r="J435" s="71">
        <v>153.31505158928809</v>
      </c>
      <c r="K435" s="71">
        <v>1.070954237560326</v>
      </c>
      <c r="L435" s="71">
        <v>2.7152084431630001</v>
      </c>
      <c r="M435" s="71">
        <v>16.45626302592413</v>
      </c>
      <c r="N435" s="71">
        <v>21.747713893280519</v>
      </c>
      <c r="O435" s="71">
        <v>18.81767821883669</v>
      </c>
      <c r="P435" s="71">
        <v>16.662990339270301</v>
      </c>
      <c r="Q435" s="71">
        <v>0.93704175742840001</v>
      </c>
      <c r="R435" s="71">
        <v>0</v>
      </c>
      <c r="S435" s="71">
        <v>1.76720675164735</v>
      </c>
      <c r="T435" s="72"/>
      <c r="U435" s="71">
        <v>12496893</v>
      </c>
      <c r="V435" s="71">
        <v>492</v>
      </c>
      <c r="W435" s="71">
        <v>55</v>
      </c>
      <c r="X435" s="71">
        <v>3302</v>
      </c>
      <c r="Y435" s="71">
        <v>5200</v>
      </c>
      <c r="Z435" s="71">
        <v>9557</v>
      </c>
      <c r="AA435" s="71">
        <v>3270</v>
      </c>
      <c r="AB435" s="71">
        <v>15402</v>
      </c>
      <c r="AC435" s="71">
        <v>0</v>
      </c>
      <c r="AD435" s="71">
        <v>1.76720675164735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48.828000000000003</v>
      </c>
      <c r="BK435" s="71">
        <v>0</v>
      </c>
      <c r="BL435" s="71">
        <v>0</v>
      </c>
      <c r="BM435" s="71">
        <v>0</v>
      </c>
      <c r="BN435" s="72"/>
      <c r="BO435" s="71">
        <v>0</v>
      </c>
      <c r="BP435" s="71">
        <v>0</v>
      </c>
      <c r="BQ435" s="71">
        <v>4</v>
      </c>
      <c r="BR435" s="71">
        <v>0</v>
      </c>
      <c r="BS435" s="71">
        <v>0</v>
      </c>
      <c r="BT435" s="71">
        <v>0</v>
      </c>
      <c r="BU435"/>
      <c r="BV435" s="70">
        <v>48.828000000000003</v>
      </c>
      <c r="BW435" s="70">
        <v>0</v>
      </c>
      <c r="BX435" s="70">
        <v>0</v>
      </c>
      <c r="BY435" s="70">
        <v>0</v>
      </c>
      <c r="BZ435" s="70">
        <v>0</v>
      </c>
      <c r="CA435" s="70">
        <v>0</v>
      </c>
      <c r="CB435" s="70">
        <v>0</v>
      </c>
      <c r="CC435" s="70">
        <v>0</v>
      </c>
      <c r="CD435" s="70">
        <v>0</v>
      </c>
    </row>
    <row r="436" spans="1:82">
      <c r="A436" s="70" t="s">
        <v>2145</v>
      </c>
      <c r="B436" s="70">
        <v>246</v>
      </c>
      <c r="C436" s="70">
        <v>8</v>
      </c>
      <c r="D436" s="70">
        <v>15</v>
      </c>
      <c r="E436" s="70">
        <v>2011</v>
      </c>
      <c r="F436" s="70" t="s">
        <v>178</v>
      </c>
      <c r="G436" s="70" t="s">
        <v>2137</v>
      </c>
      <c r="H436" s="70" t="s">
        <v>2138</v>
      </c>
      <c r="I436" s="148"/>
      <c r="J436" s="71">
        <v>162.01382597706129</v>
      </c>
      <c r="K436" s="71">
        <v>1.478394756808588</v>
      </c>
      <c r="L436" s="71">
        <v>2.7004772106740602</v>
      </c>
      <c r="M436" s="71">
        <v>19.16571053207776</v>
      </c>
      <c r="N436" s="71">
        <v>22.57944914761153</v>
      </c>
      <c r="O436" s="71">
        <v>18.743241360381464</v>
      </c>
      <c r="P436" s="71">
        <v>15.948879290196647</v>
      </c>
      <c r="Q436" s="71">
        <v>1.0784106013966099</v>
      </c>
      <c r="R436" s="71">
        <v>0</v>
      </c>
      <c r="S436" s="71">
        <v>1.758591570010428</v>
      </c>
      <c r="T436" s="72"/>
      <c r="U436" s="71">
        <v>12247553</v>
      </c>
      <c r="V436" s="71">
        <v>492</v>
      </c>
      <c r="W436" s="71">
        <v>55</v>
      </c>
      <c r="X436" s="71">
        <v>3302</v>
      </c>
      <c r="Y436" s="71">
        <v>5236</v>
      </c>
      <c r="Z436" s="71">
        <v>9726</v>
      </c>
      <c r="AA436" s="71">
        <v>3223</v>
      </c>
      <c r="AB436" s="71">
        <v>15367</v>
      </c>
      <c r="AC436" s="71">
        <v>0</v>
      </c>
      <c r="AD436" s="71">
        <v>1.758591570010428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27.087</v>
      </c>
      <c r="BK436" s="71">
        <v>0</v>
      </c>
      <c r="BL436" s="71">
        <v>0</v>
      </c>
      <c r="BM436" s="71">
        <v>0</v>
      </c>
      <c r="BN436" s="72"/>
      <c r="BO436" s="71">
        <v>0</v>
      </c>
      <c r="BP436" s="71">
        <v>0</v>
      </c>
      <c r="BQ436" s="71">
        <v>3</v>
      </c>
      <c r="BR436" s="71">
        <v>0</v>
      </c>
      <c r="BS436" s="71">
        <v>0</v>
      </c>
      <c r="BT436" s="71">
        <v>0</v>
      </c>
      <c r="BU436"/>
      <c r="BV436" s="70">
        <v>27.087</v>
      </c>
      <c r="BW436" s="70">
        <v>0</v>
      </c>
      <c r="BX436" s="70">
        <v>0</v>
      </c>
      <c r="BY436" s="70">
        <v>0</v>
      </c>
      <c r="BZ436" s="70">
        <v>0</v>
      </c>
      <c r="CA436" s="70">
        <v>0</v>
      </c>
      <c r="CB436" s="70">
        <v>0</v>
      </c>
      <c r="CC436" s="70">
        <v>0</v>
      </c>
      <c r="CD436" s="70">
        <v>0</v>
      </c>
    </row>
    <row r="437" spans="1:82">
      <c r="A437" s="70" t="s">
        <v>2146</v>
      </c>
      <c r="B437" s="70">
        <v>247</v>
      </c>
      <c r="C437" s="70">
        <v>9</v>
      </c>
      <c r="D437" s="70">
        <v>15</v>
      </c>
      <c r="E437" s="70">
        <v>2012</v>
      </c>
      <c r="F437" s="70" t="s">
        <v>179</v>
      </c>
      <c r="G437" s="70" t="s">
        <v>2137</v>
      </c>
      <c r="H437" s="70" t="s">
        <v>2138</v>
      </c>
      <c r="I437" s="148"/>
      <c r="J437" s="71">
        <v>155.11168703341579</v>
      </c>
      <c r="K437" s="71">
        <v>1.3804700508799601</v>
      </c>
      <c r="L437" s="71">
        <v>2.740261069842723</v>
      </c>
      <c r="M437" s="71">
        <v>18.098527056442489</v>
      </c>
      <c r="N437" s="71">
        <v>22.13539272373535</v>
      </c>
      <c r="O437" s="71">
        <v>18.863422682094008</v>
      </c>
      <c r="P437" s="71">
        <v>15.905251983142703</v>
      </c>
      <c r="Q437" s="71">
        <v>1.1830320337912901</v>
      </c>
      <c r="R437" s="71">
        <v>0</v>
      </c>
      <c r="S437" s="71">
        <v>1.552968478563453</v>
      </c>
      <c r="T437" s="72"/>
      <c r="U437" s="71">
        <v>12332313</v>
      </c>
      <c r="V437" s="71">
        <v>492</v>
      </c>
      <c r="W437" s="71">
        <v>55</v>
      </c>
      <c r="X437" s="71">
        <v>3302</v>
      </c>
      <c r="Y437" s="71">
        <v>5467</v>
      </c>
      <c r="Z437" s="71">
        <v>9866</v>
      </c>
      <c r="AA437" s="71">
        <v>3196</v>
      </c>
      <c r="AB437" s="71">
        <v>15516</v>
      </c>
      <c r="AC437" s="71">
        <v>0</v>
      </c>
      <c r="AD437" s="71">
        <v>1.552968478563453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54.45</v>
      </c>
      <c r="BK437" s="71">
        <v>0</v>
      </c>
      <c r="BL437" s="71">
        <v>0</v>
      </c>
      <c r="BM437" s="71">
        <v>0</v>
      </c>
      <c r="BN437" s="72"/>
      <c r="BO437" s="71">
        <v>0</v>
      </c>
      <c r="BP437" s="71">
        <v>0</v>
      </c>
      <c r="BQ437" s="71">
        <v>4</v>
      </c>
      <c r="BR437" s="71">
        <v>0</v>
      </c>
      <c r="BS437" s="71">
        <v>0</v>
      </c>
      <c r="BT437" s="71">
        <v>0</v>
      </c>
      <c r="BU437"/>
      <c r="BV437" s="70">
        <v>54.45</v>
      </c>
      <c r="BW437" s="70">
        <v>0</v>
      </c>
      <c r="BX437" s="70">
        <v>0</v>
      </c>
      <c r="BY437" s="70">
        <v>0</v>
      </c>
      <c r="BZ437" s="70">
        <v>0</v>
      </c>
      <c r="CA437" s="70">
        <v>0</v>
      </c>
      <c r="CB437" s="70">
        <v>0</v>
      </c>
      <c r="CC437" s="70">
        <v>0</v>
      </c>
      <c r="CD437" s="70">
        <v>0</v>
      </c>
    </row>
    <row r="438" spans="1:82">
      <c r="A438" s="70" t="s">
        <v>2147</v>
      </c>
      <c r="B438" s="70">
        <v>248</v>
      </c>
      <c r="C438" s="70">
        <v>10</v>
      </c>
      <c r="D438" s="70">
        <v>15</v>
      </c>
      <c r="E438" s="70">
        <v>2013</v>
      </c>
      <c r="F438" s="70" t="s">
        <v>180</v>
      </c>
      <c r="G438" s="70" t="s">
        <v>2137</v>
      </c>
      <c r="H438" s="70" t="s">
        <v>2138</v>
      </c>
      <c r="I438" s="148"/>
      <c r="J438" s="71">
        <v>155.84075011068899</v>
      </c>
      <c r="K438" s="71">
        <v>1.2079597754758551</v>
      </c>
      <c r="L438" s="71">
        <v>2.5994233734568422</v>
      </c>
      <c r="M438" s="71">
        <v>18.223615994849649</v>
      </c>
      <c r="N438" s="71">
        <v>22.967717793003111</v>
      </c>
      <c r="O438" s="71">
        <v>18.615426768432481</v>
      </c>
      <c r="P438" s="71">
        <v>15.625498341407571</v>
      </c>
      <c r="Q438" s="71">
        <v>1.20650427856742</v>
      </c>
      <c r="R438" s="71">
        <v>0</v>
      </c>
      <c r="S438" s="71">
        <v>1.5383428872742939</v>
      </c>
      <c r="T438" s="72"/>
      <c r="U438" s="71">
        <v>12433894</v>
      </c>
      <c r="V438" s="71">
        <v>492</v>
      </c>
      <c r="W438" s="71">
        <v>55</v>
      </c>
      <c r="X438" s="71">
        <v>3302</v>
      </c>
      <c r="Y438" s="71">
        <v>5540</v>
      </c>
      <c r="Z438" s="71">
        <v>10171</v>
      </c>
      <c r="AA438" s="71">
        <v>3128</v>
      </c>
      <c r="AB438" s="71">
        <v>15597</v>
      </c>
      <c r="AC438" s="71">
        <v>0</v>
      </c>
      <c r="AD438" s="71">
        <v>1.5383428872742939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53.399000000000001</v>
      </c>
      <c r="BK438" s="71">
        <v>0</v>
      </c>
      <c r="BL438" s="71">
        <v>0</v>
      </c>
      <c r="BM438" s="71">
        <v>0</v>
      </c>
      <c r="BN438" s="72"/>
      <c r="BO438" s="71">
        <v>0</v>
      </c>
      <c r="BP438" s="71">
        <v>0</v>
      </c>
      <c r="BQ438" s="71">
        <v>4</v>
      </c>
      <c r="BR438" s="71">
        <v>0</v>
      </c>
      <c r="BS438" s="71">
        <v>0</v>
      </c>
      <c r="BT438" s="71">
        <v>0</v>
      </c>
      <c r="BU438"/>
      <c r="BV438" s="70">
        <v>53.399000000000001</v>
      </c>
      <c r="BW438" s="70">
        <v>0</v>
      </c>
      <c r="BX438" s="70">
        <v>0</v>
      </c>
      <c r="BY438" s="70">
        <v>0</v>
      </c>
      <c r="BZ438" s="70">
        <v>0</v>
      </c>
      <c r="CA438" s="70">
        <v>0</v>
      </c>
      <c r="CB438" s="70">
        <v>0</v>
      </c>
      <c r="CC438" s="70">
        <v>0</v>
      </c>
      <c r="CD438" s="70">
        <v>0</v>
      </c>
    </row>
    <row r="439" spans="1:82">
      <c r="A439" s="70" t="s">
        <v>2148</v>
      </c>
      <c r="B439" s="70">
        <v>249</v>
      </c>
      <c r="C439" s="70">
        <v>11</v>
      </c>
      <c r="D439" s="70">
        <v>15</v>
      </c>
      <c r="E439" s="70">
        <v>2014</v>
      </c>
      <c r="F439" s="70" t="s">
        <v>181</v>
      </c>
      <c r="G439" s="70" t="s">
        <v>2137</v>
      </c>
      <c r="H439" s="70" t="s">
        <v>2138</v>
      </c>
      <c r="I439" s="148"/>
      <c r="J439" s="71">
        <v>144.37444555366159</v>
      </c>
      <c r="K439" s="71">
        <v>1.1452991410314759</v>
      </c>
      <c r="L439" s="71">
        <v>2.4209363555529788</v>
      </c>
      <c r="M439" s="71">
        <v>18.652200609065559</v>
      </c>
      <c r="N439" s="71">
        <v>20.95627991493625</v>
      </c>
      <c r="O439" s="71">
        <v>17.865885813193938</v>
      </c>
      <c r="P439" s="71">
        <v>15.546034765443281</v>
      </c>
      <c r="Q439" s="71">
        <v>1.16899847351897</v>
      </c>
      <c r="R439" s="71">
        <v>0</v>
      </c>
      <c r="S439" s="71">
        <v>1.950500432039433</v>
      </c>
      <c r="T439" s="72"/>
      <c r="U439" s="71">
        <v>12053260</v>
      </c>
      <c r="V439" s="71">
        <v>394</v>
      </c>
      <c r="W439" s="71">
        <v>53</v>
      </c>
      <c r="X439" s="71">
        <v>3311</v>
      </c>
      <c r="Y439" s="71">
        <v>5650</v>
      </c>
      <c r="Z439" s="71">
        <v>10281</v>
      </c>
      <c r="AA439" s="71">
        <v>3096</v>
      </c>
      <c r="AB439" s="71">
        <v>15751</v>
      </c>
      <c r="AC439" s="71">
        <v>0</v>
      </c>
      <c r="AD439" s="71">
        <v>1.950500432039433</v>
      </c>
      <c r="AE439" s="72"/>
      <c r="AF439" s="71"/>
      <c r="AG439" s="71"/>
      <c r="AH439" s="71"/>
      <c r="AI439" s="71"/>
      <c r="AJ439" s="71"/>
      <c r="AK439" s="71"/>
      <c r="AL439" s="71"/>
      <c r="AM439" s="71"/>
      <c r="AN439" s="71"/>
      <c r="AO439" s="71"/>
      <c r="AP439" s="71"/>
      <c r="AQ439" s="72"/>
      <c r="AR439" s="71">
        <v>539</v>
      </c>
      <c r="AS439" s="71">
        <v>88</v>
      </c>
      <c r="AT439" s="71">
        <v>0</v>
      </c>
      <c r="AU439" s="71">
        <v>0</v>
      </c>
      <c r="AV439" s="71">
        <v>0</v>
      </c>
      <c r="AW439" s="71">
        <v>0</v>
      </c>
      <c r="AX439" s="71"/>
      <c r="AY439" s="72"/>
      <c r="AZ439" s="71">
        <v>2323.6</v>
      </c>
      <c r="BA439" s="71">
        <v>2741.6</v>
      </c>
      <c r="BB439" s="71">
        <v>0</v>
      </c>
      <c r="BC439" s="71">
        <v>0</v>
      </c>
      <c r="BD439" s="71">
        <v>0</v>
      </c>
      <c r="BE439" s="71">
        <v>0</v>
      </c>
      <c r="BF439" s="71"/>
      <c r="BG439" s="72"/>
      <c r="BH439" s="71">
        <v>0</v>
      </c>
      <c r="BI439" s="71">
        <v>0</v>
      </c>
      <c r="BJ439" s="71">
        <v>52.156999999999996</v>
      </c>
      <c r="BK439" s="71">
        <v>0</v>
      </c>
      <c r="BL439" s="71">
        <v>0</v>
      </c>
      <c r="BM439" s="71">
        <v>0</v>
      </c>
      <c r="BN439" s="72"/>
      <c r="BO439" s="71">
        <v>0</v>
      </c>
      <c r="BP439" s="71">
        <v>0</v>
      </c>
      <c r="BQ439" s="71">
        <v>4</v>
      </c>
      <c r="BR439" s="71">
        <v>0</v>
      </c>
      <c r="BS439" s="71">
        <v>0</v>
      </c>
      <c r="BT439" s="71">
        <v>0</v>
      </c>
      <c r="BU439"/>
      <c r="BV439" s="70">
        <v>52.156999999999996</v>
      </c>
      <c r="BW439" s="70">
        <v>0</v>
      </c>
      <c r="BX439" s="70">
        <v>0</v>
      </c>
      <c r="BY439" s="70">
        <v>0</v>
      </c>
      <c r="BZ439" s="70">
        <v>0</v>
      </c>
      <c r="CA439" s="70">
        <v>0</v>
      </c>
      <c r="CB439" s="70">
        <v>0</v>
      </c>
      <c r="CC439" s="70">
        <v>0</v>
      </c>
      <c r="CD439" s="70">
        <v>0</v>
      </c>
    </row>
    <row r="440" spans="1:82">
      <c r="A440" s="70" t="s">
        <v>2149</v>
      </c>
      <c r="B440" s="70">
        <v>250</v>
      </c>
      <c r="C440" s="70">
        <v>12</v>
      </c>
      <c r="D440" s="70">
        <v>15</v>
      </c>
      <c r="E440" s="70">
        <v>2015</v>
      </c>
      <c r="F440" s="70" t="s">
        <v>182</v>
      </c>
      <c r="G440" s="70" t="s">
        <v>2137</v>
      </c>
      <c r="H440" s="70" t="s">
        <v>2138</v>
      </c>
      <c r="I440" s="148"/>
      <c r="J440" s="71">
        <v>142.0143663188027</v>
      </c>
      <c r="K440" s="71">
        <v>1.0837108400165461</v>
      </c>
      <c r="L440" s="71">
        <v>4.4821935518903731</v>
      </c>
      <c r="M440" s="71">
        <v>15.245945438555481</v>
      </c>
      <c r="N440" s="71">
        <v>19.672962982412699</v>
      </c>
      <c r="O440" s="71">
        <v>17.878031437188262</v>
      </c>
      <c r="P440" s="71">
        <v>15.523139967944926</v>
      </c>
      <c r="Q440" s="71">
        <v>1.14401089467568</v>
      </c>
      <c r="R440" s="71">
        <v>0</v>
      </c>
      <c r="S440" s="71">
        <v>1.463911080561642</v>
      </c>
      <c r="T440" s="72"/>
      <c r="U440" s="71">
        <v>12357438</v>
      </c>
      <c r="V440" s="71">
        <v>394</v>
      </c>
      <c r="W440" s="71">
        <v>53</v>
      </c>
      <c r="X440" s="71">
        <v>3311</v>
      </c>
      <c r="Y440" s="71">
        <v>5661</v>
      </c>
      <c r="Z440" s="71">
        <v>10387</v>
      </c>
      <c r="AA440" s="71">
        <v>3089</v>
      </c>
      <c r="AB440" s="71">
        <v>15746</v>
      </c>
      <c r="AC440" s="71">
        <v>0</v>
      </c>
      <c r="AD440" s="71">
        <v>1.463911080561642</v>
      </c>
      <c r="AE440" s="72"/>
      <c r="AF440" s="71">
        <v>96775689.954173267</v>
      </c>
      <c r="AG440" s="71">
        <v>807451.92034363188</v>
      </c>
      <c r="AH440" s="71">
        <v>722038.13598659693</v>
      </c>
      <c r="AI440" s="71">
        <v>21883375.407088071</v>
      </c>
      <c r="AJ440" s="71">
        <v>29062786.475028649</v>
      </c>
      <c r="AK440" s="71">
        <v>0</v>
      </c>
      <c r="AL440" s="71">
        <v>0</v>
      </c>
      <c r="AM440" s="71">
        <v>2157923.2480142629</v>
      </c>
      <c r="AN440" s="71">
        <v>0</v>
      </c>
      <c r="AO440" s="71">
        <v>0</v>
      </c>
      <c r="AP440" s="71">
        <v>151409265.14063448</v>
      </c>
      <c r="AQ440" s="72"/>
      <c r="AR440" s="71">
        <v>575</v>
      </c>
      <c r="AS440" s="71">
        <v>131</v>
      </c>
      <c r="AT440" s="71">
        <v>0</v>
      </c>
      <c r="AU440" s="71">
        <v>0</v>
      </c>
      <c r="AV440" s="71">
        <v>0</v>
      </c>
      <c r="AW440" s="71">
        <v>0</v>
      </c>
      <c r="AX440" s="71"/>
      <c r="AY440" s="72"/>
      <c r="AZ440" s="71">
        <v>2497.1</v>
      </c>
      <c r="BA440" s="71">
        <v>6423.3</v>
      </c>
      <c r="BB440" s="71">
        <v>0</v>
      </c>
      <c r="BC440" s="71">
        <v>0</v>
      </c>
      <c r="BD440" s="71">
        <v>0</v>
      </c>
      <c r="BE440" s="71">
        <v>0</v>
      </c>
      <c r="BF440" s="71"/>
      <c r="BG440" s="72"/>
      <c r="BH440" s="71">
        <v>0</v>
      </c>
      <c r="BI440" s="71">
        <v>0</v>
      </c>
      <c r="BJ440" s="71">
        <v>48.87</v>
      </c>
      <c r="BK440" s="71">
        <v>0</v>
      </c>
      <c r="BL440" s="71">
        <v>0</v>
      </c>
      <c r="BM440" s="71">
        <v>0</v>
      </c>
      <c r="BN440" s="72"/>
      <c r="BO440" s="71">
        <v>0</v>
      </c>
      <c r="BP440" s="71">
        <v>0</v>
      </c>
      <c r="BQ440" s="71">
        <v>4</v>
      </c>
      <c r="BR440" s="71">
        <v>0</v>
      </c>
      <c r="BS440" s="71">
        <v>0</v>
      </c>
      <c r="BT440" s="71">
        <v>0</v>
      </c>
      <c r="BU440"/>
      <c r="BV440" s="70">
        <v>48.87</v>
      </c>
      <c r="BW440" s="70">
        <v>0</v>
      </c>
      <c r="BX440" s="70">
        <v>0</v>
      </c>
      <c r="BY440" s="70">
        <v>0</v>
      </c>
      <c r="BZ440" s="70">
        <v>0</v>
      </c>
      <c r="CA440" s="70">
        <v>0</v>
      </c>
      <c r="CB440" s="70">
        <v>0</v>
      </c>
      <c r="CC440" s="70">
        <v>0</v>
      </c>
      <c r="CD440" s="70">
        <v>0</v>
      </c>
    </row>
    <row r="441" spans="1:82">
      <c r="A441" s="70" t="s">
        <v>2150</v>
      </c>
      <c r="B441" s="70">
        <v>251</v>
      </c>
      <c r="C441" s="70">
        <v>13</v>
      </c>
      <c r="D441" s="70">
        <v>15</v>
      </c>
      <c r="E441" s="70">
        <v>2016</v>
      </c>
      <c r="F441" s="70" t="s">
        <v>155</v>
      </c>
      <c r="G441" s="70" t="s">
        <v>2137</v>
      </c>
      <c r="H441" s="70" t="s">
        <v>2138</v>
      </c>
      <c r="I441" s="148"/>
      <c r="J441" s="71">
        <v>144.37151603264863</v>
      </c>
      <c r="K441" s="71">
        <v>1.0143671193955694</v>
      </c>
      <c r="L441" s="71">
        <v>2.6303850238301196</v>
      </c>
      <c r="M441" s="71">
        <v>14.771541418612426</v>
      </c>
      <c r="N441" s="71">
        <v>20.125193790387627</v>
      </c>
      <c r="O441" s="71">
        <v>18.099605158402035</v>
      </c>
      <c r="P441" s="71">
        <v>15.426442140642781</v>
      </c>
      <c r="Q441" s="71">
        <v>1.1098410536275725</v>
      </c>
      <c r="R441" s="71">
        <v>0</v>
      </c>
      <c r="S441" s="71">
        <v>1.373047928525192</v>
      </c>
      <c r="T441" s="72"/>
      <c r="U441" s="71">
        <v>11518750</v>
      </c>
      <c r="V441" s="71">
        <v>394</v>
      </c>
      <c r="W441" s="71">
        <v>53</v>
      </c>
      <c r="X441" s="71">
        <v>3311</v>
      </c>
      <c r="Y441" s="71">
        <v>5702</v>
      </c>
      <c r="Z441" s="71">
        <v>10645</v>
      </c>
      <c r="AA441" s="71">
        <v>3175</v>
      </c>
      <c r="AB441" s="71">
        <v>15713</v>
      </c>
      <c r="AC441" s="71">
        <v>0</v>
      </c>
      <c r="AD441" s="71">
        <v>1.373047928525192</v>
      </c>
      <c r="AE441" s="72"/>
      <c r="AF441" s="71">
        <v>100463508.2563421</v>
      </c>
      <c r="AG441" s="71">
        <v>743152.68253441644</v>
      </c>
      <c r="AH441" s="71">
        <v>341362.41926097829</v>
      </c>
      <c r="AI441" s="71">
        <v>22506546.691969849</v>
      </c>
      <c r="AJ441" s="71">
        <v>29718368.652961981</v>
      </c>
      <c r="AK441" s="71">
        <v>0</v>
      </c>
      <c r="AL441" s="71">
        <v>0</v>
      </c>
      <c r="AM441" s="71">
        <v>2155073.7175264871</v>
      </c>
      <c r="AN441" s="71">
        <v>0</v>
      </c>
      <c r="AO441" s="71">
        <v>0</v>
      </c>
      <c r="AP441" s="71">
        <v>155928012.42059579</v>
      </c>
      <c r="AQ441" s="72"/>
      <c r="AR441" s="71">
        <v>591</v>
      </c>
      <c r="AS441" s="71">
        <v>158</v>
      </c>
      <c r="AT441" s="71">
        <v>0</v>
      </c>
      <c r="AU441" s="71">
        <v>0</v>
      </c>
      <c r="AV441" s="71">
        <v>0</v>
      </c>
      <c r="AW441" s="71">
        <v>0</v>
      </c>
      <c r="AX441" s="71"/>
      <c r="AY441" s="72"/>
      <c r="AZ441" s="71">
        <v>2587</v>
      </c>
      <c r="BA441" s="71">
        <v>7782.7</v>
      </c>
      <c r="BB441" s="71">
        <v>0</v>
      </c>
      <c r="BC441" s="71">
        <v>0</v>
      </c>
      <c r="BD441" s="71">
        <v>0</v>
      </c>
      <c r="BE441" s="71">
        <v>0</v>
      </c>
      <c r="BF441" s="71"/>
      <c r="BG441" s="72"/>
      <c r="BH441" s="71">
        <v>0</v>
      </c>
      <c r="BI441" s="71">
        <v>0</v>
      </c>
      <c r="BJ441" s="71">
        <v>52.572000000000003</v>
      </c>
      <c r="BK441" s="71">
        <v>0</v>
      </c>
      <c r="BL441" s="71">
        <v>0</v>
      </c>
      <c r="BM441" s="71">
        <v>0</v>
      </c>
      <c r="BN441" s="72"/>
      <c r="BO441" s="71">
        <v>0</v>
      </c>
      <c r="BP441" s="71">
        <v>0</v>
      </c>
      <c r="BQ441" s="71">
        <v>4</v>
      </c>
      <c r="BR441" s="71">
        <v>0</v>
      </c>
      <c r="BS441" s="71">
        <v>0</v>
      </c>
      <c r="BT441" s="71">
        <v>0</v>
      </c>
      <c r="BU441"/>
      <c r="BV441" s="70">
        <v>52.572000000000003</v>
      </c>
      <c r="BW441" s="70">
        <v>0</v>
      </c>
      <c r="BX441" s="70">
        <v>0</v>
      </c>
      <c r="BY441" s="70">
        <v>0</v>
      </c>
      <c r="BZ441" s="70">
        <v>0</v>
      </c>
      <c r="CA441" s="70">
        <v>0</v>
      </c>
      <c r="CB441" s="70">
        <v>0</v>
      </c>
      <c r="CC441" s="70">
        <v>0</v>
      </c>
      <c r="CD441" s="70">
        <v>0</v>
      </c>
    </row>
    <row r="442" spans="1:82">
      <c r="A442" s="70" t="s">
        <v>2151</v>
      </c>
      <c r="B442" s="70">
        <v>252</v>
      </c>
      <c r="C442" s="70">
        <v>14</v>
      </c>
      <c r="D442" s="70">
        <v>15</v>
      </c>
      <c r="E442" s="70">
        <v>2017</v>
      </c>
      <c r="F442" s="70" t="s">
        <v>156</v>
      </c>
      <c r="G442" s="70" t="s">
        <v>2137</v>
      </c>
      <c r="H442" s="70" t="s">
        <v>2138</v>
      </c>
      <c r="I442" s="148"/>
      <c r="J442" s="71">
        <v>132.93447572019005</v>
      </c>
      <c r="K442" s="71">
        <v>1.0240822038651587</v>
      </c>
      <c r="L442" s="71">
        <v>2.570386442731766</v>
      </c>
      <c r="M442" s="71">
        <v>13.955807048613508</v>
      </c>
      <c r="N442" s="71">
        <v>19.494902851952645</v>
      </c>
      <c r="O442" s="71">
        <v>18.090268264556833</v>
      </c>
      <c r="P442" s="71">
        <v>15.294925532606056</v>
      </c>
      <c r="Q442" s="71">
        <v>1.0675035723822599</v>
      </c>
      <c r="R442" s="71">
        <v>0</v>
      </c>
      <c r="S442" s="71">
        <v>1.724326276084343</v>
      </c>
      <c r="T442" s="72"/>
      <c r="U442" s="71">
        <v>11334144</v>
      </c>
      <c r="V442" s="71">
        <v>394</v>
      </c>
      <c r="W442" s="71">
        <v>53</v>
      </c>
      <c r="X442" s="71">
        <v>3311</v>
      </c>
      <c r="Y442" s="71">
        <v>5698</v>
      </c>
      <c r="Z442" s="71">
        <v>10816</v>
      </c>
      <c r="AA442" s="71">
        <v>3168</v>
      </c>
      <c r="AB442" s="71">
        <v>15629</v>
      </c>
      <c r="AC442" s="71">
        <v>0</v>
      </c>
      <c r="AD442" s="71">
        <v>1.724326276084343</v>
      </c>
      <c r="AE442" s="72"/>
      <c r="AF442" s="71">
        <v>100908139.9095346</v>
      </c>
      <c r="AG442" s="71">
        <v>782811.00275211059</v>
      </c>
      <c r="AH442" s="71">
        <v>417880.03885758901</v>
      </c>
      <c r="AI442" s="71">
        <v>22127390.138706859</v>
      </c>
      <c r="AJ442" s="71">
        <v>27981297.049792789</v>
      </c>
      <c r="AK442" s="71">
        <v>0</v>
      </c>
      <c r="AL442" s="71">
        <v>0</v>
      </c>
      <c r="AM442" s="71">
        <v>2146907.0015197811</v>
      </c>
      <c r="AN442" s="71">
        <v>0</v>
      </c>
      <c r="AO442" s="71">
        <v>0</v>
      </c>
      <c r="AP442" s="71">
        <v>154364425.14116374</v>
      </c>
      <c r="AQ442" s="72"/>
      <c r="AR442" s="71">
        <v>616</v>
      </c>
      <c r="AS442" s="71">
        <v>205</v>
      </c>
      <c r="AT442" s="71">
        <v>0</v>
      </c>
      <c r="AU442" s="71">
        <v>0</v>
      </c>
      <c r="AV442" s="71">
        <v>0</v>
      </c>
      <c r="AW442" s="71">
        <v>0</v>
      </c>
      <c r="AX442" s="71"/>
      <c r="AY442" s="72"/>
      <c r="AZ442" s="71">
        <v>2713.6</v>
      </c>
      <c r="BA442" s="71">
        <v>9432.7999999999993</v>
      </c>
      <c r="BB442" s="71">
        <v>0</v>
      </c>
      <c r="BC442" s="71">
        <v>0</v>
      </c>
      <c r="BD442" s="71">
        <v>0</v>
      </c>
      <c r="BE442" s="71">
        <v>0</v>
      </c>
      <c r="BF442" s="71"/>
      <c r="BG442" s="72"/>
      <c r="BH442" s="71">
        <v>0</v>
      </c>
      <c r="BI442" s="71">
        <v>0</v>
      </c>
      <c r="BJ442" s="71">
        <v>52.546999999999997</v>
      </c>
      <c r="BK442" s="71">
        <v>0</v>
      </c>
      <c r="BL442" s="71">
        <v>0</v>
      </c>
      <c r="BM442" s="71">
        <v>0</v>
      </c>
      <c r="BN442" s="72"/>
      <c r="BO442" s="71">
        <v>0</v>
      </c>
      <c r="BP442" s="71">
        <v>0</v>
      </c>
      <c r="BQ442" s="71">
        <v>4</v>
      </c>
      <c r="BR442" s="71">
        <v>0</v>
      </c>
      <c r="BS442" s="71">
        <v>0</v>
      </c>
      <c r="BT442" s="71">
        <v>0</v>
      </c>
      <c r="BU442"/>
      <c r="BV442" s="70">
        <v>52.546999999999997</v>
      </c>
      <c r="BW442" s="70">
        <v>0</v>
      </c>
      <c r="BX442" s="70">
        <v>0</v>
      </c>
      <c r="BY442" s="70">
        <v>0</v>
      </c>
      <c r="BZ442" s="70">
        <v>0</v>
      </c>
      <c r="CA442" s="70">
        <v>0</v>
      </c>
      <c r="CB442" s="70">
        <v>0</v>
      </c>
      <c r="CC442" s="70">
        <v>0</v>
      </c>
      <c r="CD442" s="70">
        <v>0</v>
      </c>
    </row>
    <row r="443" spans="1:82">
      <c r="A443" s="70" t="s">
        <v>2152</v>
      </c>
      <c r="B443" s="70">
        <v>253</v>
      </c>
      <c r="C443" s="70">
        <v>15</v>
      </c>
      <c r="D443" s="70">
        <v>15</v>
      </c>
      <c r="E443" s="70">
        <v>2018</v>
      </c>
      <c r="F443" s="70" t="s">
        <v>183</v>
      </c>
      <c r="G443" s="70" t="s">
        <v>2137</v>
      </c>
      <c r="H443" s="70" t="s">
        <v>2138</v>
      </c>
      <c r="I443" s="148"/>
      <c r="J443" s="71">
        <v>127.85145961738547</v>
      </c>
      <c r="K443" s="71">
        <v>0.94854827959896937</v>
      </c>
      <c r="L443" s="71">
        <v>2.3636271122249504</v>
      </c>
      <c r="M443" s="71">
        <v>14.443340550965113</v>
      </c>
      <c r="N443" s="71">
        <v>17.764289484604852</v>
      </c>
      <c r="O443" s="71">
        <v>17.988354510059164</v>
      </c>
      <c r="P443" s="71">
        <v>14.994499773277957</v>
      </c>
      <c r="Q443" s="71">
        <v>0.98683957572970105</v>
      </c>
      <c r="R443" s="71">
        <v>0</v>
      </c>
      <c r="S443" s="71">
        <v>1.7095394306233784</v>
      </c>
      <c r="T443" s="72"/>
      <c r="U443" s="71">
        <v>11362707</v>
      </c>
      <c r="V443" s="71">
        <v>394</v>
      </c>
      <c r="W443" s="71">
        <v>53</v>
      </c>
      <c r="X443" s="71">
        <v>3311</v>
      </c>
      <c r="Y443" s="71">
        <v>5757</v>
      </c>
      <c r="Z443" s="71">
        <v>10961</v>
      </c>
      <c r="AA443" s="71">
        <v>3137</v>
      </c>
      <c r="AB443" s="71">
        <v>15570</v>
      </c>
      <c r="AC443" s="71">
        <v>0</v>
      </c>
      <c r="AD443" s="71">
        <v>1.709539430623378</v>
      </c>
      <c r="AE443" s="72"/>
      <c r="AF443" s="71">
        <v>102866181.24544241</v>
      </c>
      <c r="AG443" s="71">
        <v>709560.96063721681</v>
      </c>
      <c r="AH443" s="71">
        <v>386747.94281428488</v>
      </c>
      <c r="AI443" s="71">
        <v>22519825.266926169</v>
      </c>
      <c r="AJ443" s="71">
        <v>26325648.480691019</v>
      </c>
      <c r="AK443" s="71">
        <v>0</v>
      </c>
      <c r="AL443" s="71">
        <v>0</v>
      </c>
      <c r="AM443" s="71">
        <v>2143227.793780372</v>
      </c>
      <c r="AN443" s="71">
        <v>0</v>
      </c>
      <c r="AO443" s="71">
        <v>0</v>
      </c>
      <c r="AP443" s="71">
        <v>154951191.69029149</v>
      </c>
      <c r="AQ443" s="72"/>
      <c r="AR443" s="71">
        <v>644</v>
      </c>
      <c r="AS443" s="71">
        <v>249</v>
      </c>
      <c r="AT443" s="71">
        <v>0</v>
      </c>
      <c r="AU443" s="71">
        <v>0</v>
      </c>
      <c r="AV443" s="71">
        <v>0</v>
      </c>
      <c r="AW443" s="71">
        <v>0</v>
      </c>
      <c r="AX443" s="71"/>
      <c r="AY443" s="72"/>
      <c r="AZ443" s="71">
        <v>2861.6000000000004</v>
      </c>
      <c r="BA443" s="71">
        <v>12859</v>
      </c>
      <c r="BB443" s="71">
        <v>0</v>
      </c>
      <c r="BC443" s="71">
        <v>0</v>
      </c>
      <c r="BD443" s="71">
        <v>0</v>
      </c>
      <c r="BE443" s="71">
        <v>0</v>
      </c>
      <c r="BF443" s="71"/>
      <c r="BG443" s="72"/>
      <c r="BH443" s="71">
        <v>0</v>
      </c>
      <c r="BI443" s="71">
        <v>0</v>
      </c>
      <c r="BJ443" s="71">
        <v>48.719000000000001</v>
      </c>
      <c r="BK443" s="71">
        <v>0</v>
      </c>
      <c r="BL443" s="71">
        <v>0</v>
      </c>
      <c r="BM443" s="71">
        <v>0</v>
      </c>
      <c r="BN443" s="72"/>
      <c r="BO443" s="71">
        <v>0</v>
      </c>
      <c r="BP443" s="71">
        <v>0</v>
      </c>
      <c r="BQ443" s="71">
        <v>4</v>
      </c>
      <c r="BR443" s="71">
        <v>0</v>
      </c>
      <c r="BS443" s="71">
        <v>0</v>
      </c>
      <c r="BT443" s="71">
        <v>0</v>
      </c>
      <c r="BU443"/>
      <c r="BV443" s="70">
        <v>48.719000000000001</v>
      </c>
      <c r="BW443" s="70">
        <v>0</v>
      </c>
      <c r="BX443" s="70">
        <v>0</v>
      </c>
      <c r="BY443" s="70">
        <v>0</v>
      </c>
      <c r="BZ443" s="70">
        <v>0</v>
      </c>
      <c r="CA443" s="70">
        <v>0</v>
      </c>
      <c r="CB443" s="70">
        <v>0</v>
      </c>
      <c r="CC443" s="70">
        <v>0</v>
      </c>
      <c r="CD443" s="70">
        <v>0</v>
      </c>
    </row>
    <row r="444" spans="1:82">
      <c r="A444" s="70" t="s">
        <v>2153</v>
      </c>
      <c r="B444" s="70">
        <v>254</v>
      </c>
      <c r="C444" s="70">
        <v>16</v>
      </c>
      <c r="D444" s="70">
        <v>15</v>
      </c>
      <c r="E444" s="70">
        <v>2019</v>
      </c>
      <c r="F444" s="70" t="s">
        <v>158</v>
      </c>
      <c r="G444" s="1064" t="s">
        <v>2137</v>
      </c>
      <c r="H444" s="70" t="s">
        <v>2138</v>
      </c>
      <c r="I444" s="148"/>
      <c r="J444" s="71">
        <v>148.37739867060117</v>
      </c>
      <c r="K444" s="71">
        <v>0.88437198244650794</v>
      </c>
      <c r="L444" s="71">
        <v>2.380428445512536</v>
      </c>
      <c r="M444" s="71">
        <v>12.877920819329402</v>
      </c>
      <c r="N444" s="71">
        <v>16.642861803556372</v>
      </c>
      <c r="O444" s="71">
        <v>17.49972406723781</v>
      </c>
      <c r="P444" s="71">
        <v>14.943839362496206</v>
      </c>
      <c r="Q444" s="71">
        <v>0.95354631239349197</v>
      </c>
      <c r="R444" s="71">
        <v>0</v>
      </c>
      <c r="S444" s="71">
        <v>1.7532462990644324</v>
      </c>
      <c r="T444" s="72"/>
      <c r="U444" s="71">
        <v>12977060</v>
      </c>
      <c r="V444" s="71">
        <v>394</v>
      </c>
      <c r="W444" s="71">
        <v>53</v>
      </c>
      <c r="X444" s="71">
        <v>3311</v>
      </c>
      <c r="Y444" s="71">
        <v>5810</v>
      </c>
      <c r="Z444" s="71">
        <v>10956</v>
      </c>
      <c r="AA444" s="71">
        <v>3103</v>
      </c>
      <c r="AB444" s="71">
        <v>15452</v>
      </c>
      <c r="AC444" s="71">
        <v>0</v>
      </c>
      <c r="AD444" s="71">
        <v>1.753246299064432</v>
      </c>
      <c r="AE444" s="72"/>
      <c r="AF444" s="71">
        <v>124586832.5877199</v>
      </c>
      <c r="AG444" s="71">
        <v>696988.50361002411</v>
      </c>
      <c r="AH444" s="71">
        <v>425367.87298025371</v>
      </c>
      <c r="AI444" s="71">
        <v>21607738.083094399</v>
      </c>
      <c r="AJ444" s="71">
        <v>25924441.25471051</v>
      </c>
      <c r="AK444" s="71">
        <v>0</v>
      </c>
      <c r="AL444" s="71">
        <v>0</v>
      </c>
      <c r="AM444" s="71">
        <v>2104446.0774062783</v>
      </c>
      <c r="AN444" s="71">
        <v>0</v>
      </c>
      <c r="AO444" s="71">
        <v>0</v>
      </c>
      <c r="AP444" s="71">
        <v>175345814.37952137</v>
      </c>
      <c r="AQ444" s="72"/>
      <c r="AR444" s="71">
        <v>672</v>
      </c>
      <c r="AS444" s="71">
        <v>293</v>
      </c>
      <c r="AT444" s="71">
        <v>0</v>
      </c>
      <c r="AU444" s="71">
        <v>0</v>
      </c>
      <c r="AV444" s="71">
        <v>0</v>
      </c>
      <c r="AW444" s="71">
        <v>0</v>
      </c>
      <c r="AX444" s="71"/>
      <c r="AY444" s="72"/>
      <c r="AZ444" s="71">
        <v>3007.2000000000012</v>
      </c>
      <c r="BA444" s="71">
        <v>18353.5</v>
      </c>
      <c r="BB444" s="71">
        <v>0</v>
      </c>
      <c r="BC444" s="71">
        <v>0</v>
      </c>
      <c r="BD444" s="71">
        <v>0</v>
      </c>
      <c r="BE444" s="71">
        <v>0</v>
      </c>
      <c r="BF444" s="71"/>
      <c r="BG444" s="72"/>
      <c r="BH444" s="71">
        <v>0</v>
      </c>
      <c r="BI444" s="71">
        <v>0</v>
      </c>
      <c r="BJ444" s="71">
        <v>49.487000000000002</v>
      </c>
      <c r="BK444" s="71">
        <v>0</v>
      </c>
      <c r="BL444" s="71">
        <v>0</v>
      </c>
      <c r="BM444" s="71">
        <v>0</v>
      </c>
      <c r="BN444" s="72"/>
      <c r="BO444" s="71">
        <v>0</v>
      </c>
      <c r="BP444" s="71">
        <v>0</v>
      </c>
      <c r="BQ444" s="71">
        <v>4</v>
      </c>
      <c r="BR444" s="71">
        <v>0</v>
      </c>
      <c r="BS444" s="71">
        <v>0</v>
      </c>
      <c r="BT444" s="71">
        <v>0</v>
      </c>
      <c r="BU444"/>
      <c r="BV444" s="70">
        <v>49.487000000000002</v>
      </c>
      <c r="BW444" s="70">
        <v>0</v>
      </c>
      <c r="BX444" s="70">
        <v>0</v>
      </c>
      <c r="BY444" s="70">
        <v>0</v>
      </c>
      <c r="BZ444" s="70">
        <v>0</v>
      </c>
      <c r="CA444" s="70">
        <v>0</v>
      </c>
      <c r="CB444" s="70">
        <v>0</v>
      </c>
      <c r="CC444" s="70">
        <v>0</v>
      </c>
      <c r="CD444" s="70">
        <v>0</v>
      </c>
    </row>
    <row r="445" spans="1:82">
      <c r="A445" s="70" t="s">
        <v>2154</v>
      </c>
      <c r="B445" s="70">
        <v>255</v>
      </c>
      <c r="C445" s="70">
        <v>17</v>
      </c>
      <c r="D445" s="70">
        <v>15</v>
      </c>
      <c r="E445" s="70">
        <v>2020</v>
      </c>
      <c r="F445" s="70" t="s">
        <v>159</v>
      </c>
      <c r="G445" s="1064" t="s">
        <v>2137</v>
      </c>
      <c r="H445" s="70" t="s">
        <v>2138</v>
      </c>
      <c r="I445" s="148"/>
      <c r="J445" s="71">
        <v>123.22727328641911</v>
      </c>
      <c r="K445" s="71">
        <v>0.84911740367381194</v>
      </c>
      <c r="L445" s="71">
        <v>4.2168797769320037</v>
      </c>
      <c r="M445" s="71">
        <v>13.080822877844433</v>
      </c>
      <c r="N445" s="71">
        <v>16.571450330987059</v>
      </c>
      <c r="O445" s="71">
        <v>15.189489865871201</v>
      </c>
      <c r="P445" s="71">
        <v>14.023319839540232</v>
      </c>
      <c r="Q445" s="71">
        <v>0.90669800442859005</v>
      </c>
      <c r="R445" s="71">
        <v>0</v>
      </c>
      <c r="S445" s="71">
        <v>1.2809090992222789</v>
      </c>
      <c r="T445" s="72"/>
      <c r="U445" s="71">
        <v>10982088</v>
      </c>
      <c r="V445" s="71">
        <v>360</v>
      </c>
      <c r="W445" s="71">
        <v>100</v>
      </c>
      <c r="X445" s="71">
        <v>3731</v>
      </c>
      <c r="Y445" s="71">
        <v>5823</v>
      </c>
      <c r="Z445" s="71">
        <v>10854</v>
      </c>
      <c r="AA445" s="71">
        <v>3095</v>
      </c>
      <c r="AB445" s="71">
        <v>15378</v>
      </c>
      <c r="AC445" s="71">
        <v>0</v>
      </c>
      <c r="AD445" s="71">
        <v>1.2809090992222789</v>
      </c>
      <c r="AE445" s="72"/>
      <c r="AF445" s="71">
        <v>107279898.8060032</v>
      </c>
      <c r="AG445" s="71">
        <v>652331.43915823859</v>
      </c>
      <c r="AH445" s="71">
        <v>785893.50594790594</v>
      </c>
      <c r="AI445" s="71">
        <v>23520717.017036587</v>
      </c>
      <c r="AJ445" s="71">
        <v>29657494.721225079</v>
      </c>
      <c r="AK445" s="71"/>
      <c r="AL445" s="71"/>
      <c r="AM445" s="71">
        <v>2006999.8531434918</v>
      </c>
      <c r="AN445" s="71"/>
      <c r="AO445" s="71"/>
      <c r="AP445" s="71">
        <v>163903335.34251449</v>
      </c>
      <c r="AQ445" s="72"/>
      <c r="AR445" s="71">
        <v>703</v>
      </c>
      <c r="AS445" s="71">
        <v>310</v>
      </c>
      <c r="AT445" s="71">
        <v>0</v>
      </c>
      <c r="AU445" s="71">
        <v>0</v>
      </c>
      <c r="AV445" s="71">
        <v>0</v>
      </c>
      <c r="AW445" s="71">
        <v>0</v>
      </c>
      <c r="AX445" s="71"/>
      <c r="AY445" s="72"/>
      <c r="AZ445" s="71">
        <v>3180.5000000000009</v>
      </c>
      <c r="BA445" s="71">
        <v>19170.400000000001</v>
      </c>
      <c r="BB445" s="71">
        <v>0</v>
      </c>
      <c r="BC445" s="71">
        <v>0</v>
      </c>
      <c r="BD445" s="71">
        <v>0</v>
      </c>
      <c r="BE445" s="71">
        <v>0</v>
      </c>
      <c r="BF445" s="71"/>
      <c r="BG445" s="72"/>
      <c r="BH445" s="71">
        <v>0</v>
      </c>
      <c r="BI445" s="71">
        <v>0</v>
      </c>
      <c r="BJ445" s="71">
        <v>42.127000000000002</v>
      </c>
      <c r="BK445" s="71">
        <v>0</v>
      </c>
      <c r="BL445" s="71">
        <v>0</v>
      </c>
      <c r="BM445" s="71">
        <v>0</v>
      </c>
      <c r="BN445" s="72"/>
      <c r="BO445" s="71">
        <v>0</v>
      </c>
      <c r="BP445" s="71">
        <v>0</v>
      </c>
      <c r="BQ445" s="71">
        <v>4</v>
      </c>
      <c r="BR445" s="71">
        <v>0</v>
      </c>
      <c r="BS445" s="71">
        <v>0</v>
      </c>
      <c r="BT445" s="71">
        <v>0</v>
      </c>
      <c r="BU445"/>
      <c r="BV445" s="70">
        <v>42.127000000000002</v>
      </c>
      <c r="BW445" s="70">
        <v>0</v>
      </c>
      <c r="BX445" s="70">
        <v>0</v>
      </c>
      <c r="BY445" s="70">
        <v>0</v>
      </c>
      <c r="BZ445" s="70">
        <v>0</v>
      </c>
      <c r="CA445" s="70">
        <v>0</v>
      </c>
      <c r="CB445" s="70">
        <v>0</v>
      </c>
      <c r="CC445" s="70">
        <v>0</v>
      </c>
      <c r="CD445" s="70">
        <v>0</v>
      </c>
    </row>
    <row r="446" spans="1:82">
      <c r="A446" s="70" t="s">
        <v>2155</v>
      </c>
      <c r="B446" s="70">
        <v>255</v>
      </c>
      <c r="C446" s="70">
        <v>18</v>
      </c>
      <c r="D446" s="70">
        <v>15</v>
      </c>
      <c r="E446" s="70">
        <v>2021</v>
      </c>
      <c r="F446" s="70" t="s">
        <v>160</v>
      </c>
      <c r="G446" s="70" t="s">
        <v>2137</v>
      </c>
      <c r="H446" s="70" t="s">
        <v>2138</v>
      </c>
      <c r="I446" s="148"/>
      <c r="J446" s="71">
        <v>153.42068945706745</v>
      </c>
      <c r="K446" s="71">
        <v>0.93065699692639348</v>
      </c>
      <c r="L446" s="71">
        <v>4.0337162265487638</v>
      </c>
      <c r="M446" s="71">
        <v>15.010874269130632</v>
      </c>
      <c r="N446" s="71">
        <v>17.231875842913499</v>
      </c>
      <c r="O446" s="71">
        <v>14.599835337574234</v>
      </c>
      <c r="P446" s="71">
        <v>14.399844085145006</v>
      </c>
      <c r="Q446" s="71">
        <v>0.89162951706624605</v>
      </c>
      <c r="R446" s="71">
        <v>0</v>
      </c>
      <c r="S446" s="71">
        <v>1.874365041156429</v>
      </c>
      <c r="T446" s="72"/>
      <c r="U446" s="71">
        <v>13490253</v>
      </c>
      <c r="V446" s="71">
        <v>360</v>
      </c>
      <c r="W446" s="71">
        <v>100</v>
      </c>
      <c r="X446" s="71">
        <v>3731</v>
      </c>
      <c r="Y446" s="71">
        <v>5836</v>
      </c>
      <c r="Z446" s="71">
        <v>10742</v>
      </c>
      <c r="AA446" s="71">
        <v>3099</v>
      </c>
      <c r="AB446" s="71">
        <v>15271</v>
      </c>
      <c r="AC446" s="71">
        <v>0</v>
      </c>
      <c r="AD446" s="71">
        <v>1.874365041156429</v>
      </c>
      <c r="AE446" s="72"/>
      <c r="AF446" s="71">
        <v>133928576.78993508</v>
      </c>
      <c r="AG446" s="71">
        <v>691317.11490590835</v>
      </c>
      <c r="AH446" s="71">
        <v>717998.96442018286</v>
      </c>
      <c r="AI446" s="71">
        <v>25172471.348371681</v>
      </c>
      <c r="AJ446" s="71">
        <v>28667643.921067432</v>
      </c>
      <c r="AK446" s="71">
        <v>0</v>
      </c>
      <c r="AL446" s="71">
        <v>0</v>
      </c>
      <c r="AM446" s="71">
        <v>2004530.8307129582</v>
      </c>
      <c r="AN446" s="71">
        <v>0</v>
      </c>
      <c r="AO446" s="71">
        <v>0</v>
      </c>
      <c r="AP446" s="71">
        <v>191182538.96941325</v>
      </c>
      <c r="AQ446" s="72"/>
      <c r="AR446" s="71">
        <v>720</v>
      </c>
      <c r="AS446" s="71">
        <v>321</v>
      </c>
      <c r="AT446" s="71">
        <v>0</v>
      </c>
      <c r="AU446" s="71">
        <v>0</v>
      </c>
      <c r="AV446" s="71">
        <v>0</v>
      </c>
      <c r="AW446" s="71">
        <v>0</v>
      </c>
      <c r="AX446" s="71"/>
      <c r="AY446" s="72"/>
      <c r="AZ446" s="71">
        <v>3294.400000000001</v>
      </c>
      <c r="BA446" s="71">
        <v>20109.900000000001</v>
      </c>
      <c r="BB446" s="71">
        <v>0</v>
      </c>
      <c r="BC446" s="71">
        <v>0</v>
      </c>
      <c r="BD446" s="71">
        <v>0</v>
      </c>
      <c r="BE446" s="71">
        <v>0</v>
      </c>
      <c r="BF446" s="71"/>
      <c r="BG446" s="72"/>
      <c r="BH446" s="71">
        <v>0</v>
      </c>
      <c r="BI446" s="71">
        <v>0</v>
      </c>
      <c r="BJ446" s="71">
        <v>45.857999999999997</v>
      </c>
      <c r="BK446" s="71">
        <v>0</v>
      </c>
      <c r="BL446" s="71">
        <v>0</v>
      </c>
      <c r="BM446" s="71">
        <v>0</v>
      </c>
      <c r="BN446" s="72"/>
      <c r="BO446" s="71">
        <v>0</v>
      </c>
      <c r="BP446" s="71">
        <v>0</v>
      </c>
      <c r="BQ446" s="71">
        <v>4</v>
      </c>
      <c r="BR446" s="71">
        <v>0</v>
      </c>
      <c r="BS446" s="71">
        <v>0</v>
      </c>
      <c r="BT446" s="71">
        <v>0</v>
      </c>
      <c r="BU446"/>
      <c r="BV446" s="70">
        <v>45.857999999999997</v>
      </c>
      <c r="BW446" s="70">
        <v>0</v>
      </c>
      <c r="BX446" s="70">
        <v>0</v>
      </c>
      <c r="BY446" s="70">
        <v>0</v>
      </c>
      <c r="BZ446" s="70">
        <v>0</v>
      </c>
      <c r="CA446" s="70">
        <v>0</v>
      </c>
      <c r="CB446" s="70">
        <v>0</v>
      </c>
      <c r="CC446" s="70">
        <v>0</v>
      </c>
      <c r="CD446" s="70">
        <v>0</v>
      </c>
    </row>
    <row r="447" spans="1:82">
      <c r="A447" s="70" t="s">
        <v>2156</v>
      </c>
      <c r="B447" s="70">
        <v>255</v>
      </c>
      <c r="C447" s="70">
        <v>19</v>
      </c>
      <c r="D447" s="70">
        <v>15</v>
      </c>
      <c r="E447" s="70">
        <v>2022</v>
      </c>
      <c r="F447" s="70" t="s">
        <v>161</v>
      </c>
      <c r="G447" s="70" t="s">
        <v>2137</v>
      </c>
      <c r="H447" s="70" t="s">
        <v>2138</v>
      </c>
      <c r="I447" s="148"/>
      <c r="J447" s="71">
        <v>152.87974865098349</v>
      </c>
      <c r="K447" s="71">
        <v>0.87213467780566656</v>
      </c>
      <c r="L447" s="71">
        <v>3.6553895120146498</v>
      </c>
      <c r="M447" s="71">
        <v>13.841246959524451</v>
      </c>
      <c r="N447" s="71">
        <v>16.048725532938892</v>
      </c>
      <c r="O447" s="71">
        <v>15.409418234165683</v>
      </c>
      <c r="P447" s="71">
        <v>14.110393543728001</v>
      </c>
      <c r="Q447" s="71">
        <v>0.89258455209241161</v>
      </c>
      <c r="R447" s="71">
        <v>0</v>
      </c>
      <c r="S447" s="71">
        <v>1.783093080232967</v>
      </c>
      <c r="T447" s="72"/>
      <c r="U447" s="71">
        <v>15201303</v>
      </c>
      <c r="V447" s="71">
        <v>360</v>
      </c>
      <c r="W447" s="71">
        <v>100</v>
      </c>
      <c r="X447" s="71">
        <v>3731</v>
      </c>
      <c r="Y447" s="71">
        <v>5864</v>
      </c>
      <c r="Z447" s="71">
        <v>10772</v>
      </c>
      <c r="AA447" s="71">
        <v>3083</v>
      </c>
      <c r="AB447" s="71">
        <v>15162</v>
      </c>
      <c r="AC447" s="71">
        <v>0</v>
      </c>
      <c r="AD447" s="71">
        <v>1.783093080232967</v>
      </c>
      <c r="AE447" s="72"/>
      <c r="AF447" s="71">
        <v>136022952.63821438</v>
      </c>
      <c r="AG447" s="71">
        <v>696972.12225348002</v>
      </c>
      <c r="AH447" s="71">
        <v>797034.53867750429</v>
      </c>
      <c r="AI447" s="71">
        <v>22973259.902327545</v>
      </c>
      <c r="AJ447" s="71">
        <v>26331631.345779896</v>
      </c>
      <c r="AK447" s="71">
        <v>0</v>
      </c>
      <c r="AL447" s="71">
        <v>0</v>
      </c>
      <c r="AM447" s="71">
        <v>1957828.037800686</v>
      </c>
      <c r="AN447" s="71">
        <v>0</v>
      </c>
      <c r="AO447" s="71">
        <v>0</v>
      </c>
      <c r="AP447" s="71">
        <v>188779678.5850535</v>
      </c>
      <c r="AQ447" s="72"/>
      <c r="AR447" s="71">
        <v>752</v>
      </c>
      <c r="AS447" s="71">
        <v>333</v>
      </c>
      <c r="AT447" s="71">
        <v>0</v>
      </c>
      <c r="AU447" s="71">
        <v>0</v>
      </c>
      <c r="AV447" s="71">
        <v>0</v>
      </c>
      <c r="AW447" s="71">
        <v>0</v>
      </c>
      <c r="AX447" s="71"/>
      <c r="AY447" s="72"/>
      <c r="AZ447" s="71">
        <v>3509.6000000000022</v>
      </c>
      <c r="BA447" s="71">
        <v>22627.999999999996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2157</v>
      </c>
      <c r="B448" s="70">
        <v>255</v>
      </c>
      <c r="C448" s="70">
        <v>20</v>
      </c>
      <c r="D448" s="70">
        <v>15</v>
      </c>
      <c r="E448" s="70">
        <v>2023</v>
      </c>
      <c r="F448" s="70" t="s">
        <v>1539</v>
      </c>
      <c r="G448" s="70" t="s">
        <v>2137</v>
      </c>
      <c r="H448" s="70" t="s">
        <v>2138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805</v>
      </c>
      <c r="AS448" s="71">
        <v>336</v>
      </c>
      <c r="AT448" s="71">
        <v>0</v>
      </c>
      <c r="AU448" s="71">
        <v>0</v>
      </c>
      <c r="AV448" s="71">
        <v>0</v>
      </c>
      <c r="AW448" s="71">
        <v>0</v>
      </c>
      <c r="AX448" s="71"/>
      <c r="AY448" s="72"/>
      <c r="AZ448" s="71">
        <v>3856.0000000000059</v>
      </c>
      <c r="BA448" s="71">
        <v>22910.899999999998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2158</v>
      </c>
      <c r="B449" s="70">
        <v>255</v>
      </c>
      <c r="C449" s="70">
        <v>21</v>
      </c>
      <c r="D449" s="70">
        <v>15</v>
      </c>
      <c r="E449" s="70">
        <v>2024</v>
      </c>
      <c r="F449" s="70" t="s">
        <v>1554</v>
      </c>
      <c r="G449" s="70" t="s">
        <v>2137</v>
      </c>
      <c r="H449" s="70" t="s">
        <v>2138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2159</v>
      </c>
      <c r="B450" s="70">
        <v>103</v>
      </c>
      <c r="C450" s="70">
        <v>1</v>
      </c>
      <c r="D450" s="70">
        <v>7</v>
      </c>
      <c r="E450" s="70">
        <v>1990</v>
      </c>
      <c r="F450" s="70" t="s">
        <v>787</v>
      </c>
      <c r="G450" s="70" t="s">
        <v>2160</v>
      </c>
      <c r="H450" s="70" t="s">
        <v>2161</v>
      </c>
      <c r="I450" s="148"/>
      <c r="J450" s="71">
        <v>89.550308696130699</v>
      </c>
      <c r="K450" s="71">
        <v>4.2587295839696093</v>
      </c>
      <c r="L450" s="71">
        <v>11.084247481762681</v>
      </c>
      <c r="M450" s="71">
        <v>10.8277488416183</v>
      </c>
      <c r="N450" s="71">
        <v>16.086403048751549</v>
      </c>
      <c r="O450" s="71">
        <v>12.66436155172465</v>
      </c>
      <c r="P450" s="71">
        <v>28.746627272257971</v>
      </c>
      <c r="Q450" s="71">
        <v>1.3972746015023101</v>
      </c>
      <c r="R450" s="71">
        <v>0</v>
      </c>
      <c r="S450" s="71">
        <v>1.4416330814871039</v>
      </c>
      <c r="T450" s="72"/>
      <c r="U450" s="71">
        <v>2305908</v>
      </c>
      <c r="V450" s="71">
        <v>1441</v>
      </c>
      <c r="W450" s="71">
        <v>125</v>
      </c>
      <c r="X450" s="71">
        <v>4248</v>
      </c>
      <c r="Y450" s="71">
        <v>6985</v>
      </c>
      <c r="Z450" s="71">
        <v>5209</v>
      </c>
      <c r="AA450" s="71">
        <v>6980</v>
      </c>
      <c r="AB450" s="71">
        <v>22687</v>
      </c>
      <c r="AC450" s="71">
        <v>0</v>
      </c>
      <c r="AD450" s="71">
        <v>1.4416330814871039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2162</v>
      </c>
      <c r="B451" s="70">
        <v>104</v>
      </c>
      <c r="C451" s="70">
        <v>2</v>
      </c>
      <c r="D451" s="70">
        <v>7</v>
      </c>
      <c r="E451" s="70">
        <v>2005</v>
      </c>
      <c r="F451" s="70" t="s">
        <v>789</v>
      </c>
      <c r="G451" s="70" t="s">
        <v>2160</v>
      </c>
      <c r="H451" s="70" t="s">
        <v>2161</v>
      </c>
      <c r="I451" s="148"/>
      <c r="J451" s="71">
        <v>49.741550786912903</v>
      </c>
      <c r="K451" s="71">
        <v>2.6022247777172272</v>
      </c>
      <c r="L451" s="71">
        <v>12.9197638141928</v>
      </c>
      <c r="M451" s="71">
        <v>15.080064426241091</v>
      </c>
      <c r="N451" s="71">
        <v>22.4987936016772</v>
      </c>
      <c r="O451" s="71">
        <v>19.167333285466711</v>
      </c>
      <c r="P451" s="71">
        <v>29.005331114341381</v>
      </c>
      <c r="Q451" s="71">
        <v>1.19737457749825</v>
      </c>
      <c r="R451" s="71">
        <v>0</v>
      </c>
      <c r="S451" s="71">
        <v>1.3135265091890731</v>
      </c>
      <c r="T451" s="72"/>
      <c r="U451" s="71">
        <v>1554676</v>
      </c>
      <c r="V451" s="71">
        <v>1186</v>
      </c>
      <c r="W451" s="71">
        <v>152</v>
      </c>
      <c r="X451" s="71">
        <v>3386</v>
      </c>
      <c r="Y451" s="71">
        <v>7278</v>
      </c>
      <c r="Z451" s="71">
        <v>9123</v>
      </c>
      <c r="AA451" s="71">
        <v>5768</v>
      </c>
      <c r="AB451" s="71">
        <v>20324</v>
      </c>
      <c r="AC451" s="71">
        <v>0</v>
      </c>
      <c r="AD451" s="71">
        <v>1.3135265091890731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2163</v>
      </c>
      <c r="B452" s="70">
        <v>105</v>
      </c>
      <c r="C452" s="70">
        <v>3</v>
      </c>
      <c r="D452" s="70">
        <v>7</v>
      </c>
      <c r="E452" s="70">
        <v>2006</v>
      </c>
      <c r="F452" s="70" t="s">
        <v>790</v>
      </c>
      <c r="G452" s="70" t="s">
        <v>2160</v>
      </c>
      <c r="H452" s="70" t="s">
        <v>2161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2164</v>
      </c>
      <c r="B453" s="70">
        <v>106</v>
      </c>
      <c r="C453" s="70">
        <v>4</v>
      </c>
      <c r="D453" s="70">
        <v>7</v>
      </c>
      <c r="E453" s="70">
        <v>2007</v>
      </c>
      <c r="F453" s="70" t="s">
        <v>791</v>
      </c>
      <c r="G453" s="70" t="s">
        <v>2160</v>
      </c>
      <c r="H453" s="70" t="s">
        <v>2161</v>
      </c>
      <c r="I453" s="148"/>
      <c r="J453" s="71">
        <v>36.445087326493507</v>
      </c>
      <c r="K453" s="71">
        <v>2.2492192828712292</v>
      </c>
      <c r="L453" s="71">
        <v>14.69989724000485</v>
      </c>
      <c r="M453" s="71">
        <v>17.200683600381272</v>
      </c>
      <c r="N453" s="71">
        <v>22.618774770099051</v>
      </c>
      <c r="O453" s="71">
        <v>18.500730250141249</v>
      </c>
      <c r="P453" s="71">
        <v>28.157248776878241</v>
      </c>
      <c r="Q453" s="71">
        <v>1.2218658183791</v>
      </c>
      <c r="R453" s="71">
        <v>0</v>
      </c>
      <c r="S453" s="71">
        <v>1.371368290281479</v>
      </c>
      <c r="T453" s="72"/>
      <c r="U453" s="71">
        <v>1471896</v>
      </c>
      <c r="V453" s="71">
        <v>1012</v>
      </c>
      <c r="W453" s="71">
        <v>166</v>
      </c>
      <c r="X453" s="71">
        <v>4364</v>
      </c>
      <c r="Y453" s="71">
        <v>7281</v>
      </c>
      <c r="Z453" s="71">
        <v>9154</v>
      </c>
      <c r="AA453" s="71">
        <v>5514</v>
      </c>
      <c r="AB453" s="71">
        <v>19643</v>
      </c>
      <c r="AC453" s="71">
        <v>0</v>
      </c>
      <c r="AD453" s="71">
        <v>1.371368290281479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2165</v>
      </c>
      <c r="B454" s="70">
        <v>107</v>
      </c>
      <c r="C454" s="70">
        <v>5</v>
      </c>
      <c r="D454" s="70">
        <v>7</v>
      </c>
      <c r="E454" s="70">
        <v>2008</v>
      </c>
      <c r="F454" s="70" t="s">
        <v>792</v>
      </c>
      <c r="G454" s="70" t="s">
        <v>2160</v>
      </c>
      <c r="H454" s="70" t="s">
        <v>2161</v>
      </c>
      <c r="I454" s="148"/>
      <c r="J454" s="71">
        <v>35.893384095725487</v>
      </c>
      <c r="K454" s="71">
        <v>1.6646254255412309</v>
      </c>
      <c r="L454" s="71">
        <v>12.76328238470118</v>
      </c>
      <c r="M454" s="71">
        <v>18.284079993498171</v>
      </c>
      <c r="N454" s="71">
        <v>23.989650709239189</v>
      </c>
      <c r="O454" s="71">
        <v>17.855832339168639</v>
      </c>
      <c r="P454" s="71">
        <v>27.533480335680292</v>
      </c>
      <c r="Q454" s="71">
        <v>1.1824496789623999</v>
      </c>
      <c r="R454" s="71">
        <v>0</v>
      </c>
      <c r="S454" s="71">
        <v>1.535585584868012</v>
      </c>
      <c r="T454" s="72"/>
      <c r="U454" s="71">
        <v>1573786</v>
      </c>
      <c r="V454" s="71">
        <v>1012</v>
      </c>
      <c r="W454" s="71">
        <v>166</v>
      </c>
      <c r="X454" s="71">
        <v>4364</v>
      </c>
      <c r="Y454" s="71">
        <v>7316</v>
      </c>
      <c r="Z454" s="71">
        <v>9145</v>
      </c>
      <c r="AA454" s="71">
        <v>5398</v>
      </c>
      <c r="AB454" s="71">
        <v>19322</v>
      </c>
      <c r="AC454" s="71">
        <v>0</v>
      </c>
      <c r="AD454" s="71">
        <v>1.535585584868012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2166</v>
      </c>
      <c r="B455" s="70">
        <v>108</v>
      </c>
      <c r="C455" s="70">
        <v>6</v>
      </c>
      <c r="D455" s="70">
        <v>7</v>
      </c>
      <c r="E455" s="70">
        <v>2009</v>
      </c>
      <c r="F455" s="70" t="s">
        <v>176</v>
      </c>
      <c r="G455" s="70" t="s">
        <v>2160</v>
      </c>
      <c r="H455" s="70" t="s">
        <v>2161</v>
      </c>
      <c r="I455" s="148"/>
      <c r="J455" s="71">
        <v>40.248743315438901</v>
      </c>
      <c r="K455" s="71">
        <v>1.379998004461908</v>
      </c>
      <c r="L455" s="71">
        <v>18.756237283067669</v>
      </c>
      <c r="M455" s="71">
        <v>18.92940604958693</v>
      </c>
      <c r="N455" s="71">
        <v>22.246073460489018</v>
      </c>
      <c r="O455" s="71">
        <v>18.169250707464521</v>
      </c>
      <c r="P455" s="71">
        <v>26.387474481070718</v>
      </c>
      <c r="Q455" s="71">
        <v>1.11149743442683</v>
      </c>
      <c r="R455" s="71">
        <v>0</v>
      </c>
      <c r="S455" s="71">
        <v>1.5316619378965119</v>
      </c>
      <c r="T455" s="72"/>
      <c r="U455" s="71">
        <v>1509596</v>
      </c>
      <c r="V455" s="71">
        <v>758</v>
      </c>
      <c r="W455" s="71">
        <v>292</v>
      </c>
      <c r="X455" s="71">
        <v>4478</v>
      </c>
      <c r="Y455" s="71">
        <v>7357</v>
      </c>
      <c r="Z455" s="71">
        <v>9185</v>
      </c>
      <c r="AA455" s="71">
        <v>5311</v>
      </c>
      <c r="AB455" s="71">
        <v>19066</v>
      </c>
      <c r="AC455" s="71">
        <v>0</v>
      </c>
      <c r="AD455" s="71">
        <v>1.5316619378965119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13.3</v>
      </c>
      <c r="BK455" s="71">
        <v>0</v>
      </c>
      <c r="BL455" s="71">
        <v>0</v>
      </c>
      <c r="BM455" s="71">
        <v>0</v>
      </c>
      <c r="BN455" s="72"/>
      <c r="BO455" s="71">
        <v>0</v>
      </c>
      <c r="BP455" s="71">
        <v>0</v>
      </c>
      <c r="BQ455" s="71">
        <v>1</v>
      </c>
      <c r="BR455" s="71">
        <v>0</v>
      </c>
      <c r="BS455" s="71">
        <v>0</v>
      </c>
      <c r="BT455" s="71">
        <v>0</v>
      </c>
      <c r="BU455"/>
      <c r="BV455" s="70">
        <v>13.3</v>
      </c>
      <c r="BW455" s="70">
        <v>0</v>
      </c>
      <c r="BX455" s="70">
        <v>0</v>
      </c>
      <c r="BY455" s="70">
        <v>0</v>
      </c>
      <c r="BZ455" s="70">
        <v>0</v>
      </c>
      <c r="CA455" s="70">
        <v>0</v>
      </c>
      <c r="CB455" s="70">
        <v>0</v>
      </c>
      <c r="CC455" s="70">
        <v>0</v>
      </c>
      <c r="CD455" s="70">
        <v>0</v>
      </c>
    </row>
    <row r="456" spans="1:82">
      <c r="A456" s="70" t="s">
        <v>2167</v>
      </c>
      <c r="B456" s="70">
        <v>109</v>
      </c>
      <c r="C456" s="70">
        <v>7</v>
      </c>
      <c r="D456" s="70">
        <v>7</v>
      </c>
      <c r="E456" s="70">
        <v>2010</v>
      </c>
      <c r="F456" s="70" t="s">
        <v>177</v>
      </c>
      <c r="G456" s="70" t="s">
        <v>2160</v>
      </c>
      <c r="H456" s="70" t="s">
        <v>2161</v>
      </c>
      <c r="I456" s="148"/>
      <c r="J456" s="71">
        <v>38.051808609845629</v>
      </c>
      <c r="K456" s="71">
        <v>1.331078856486311</v>
      </c>
      <c r="L456" s="71">
        <v>17.47354862029875</v>
      </c>
      <c r="M456" s="71">
        <v>16.900372903020529</v>
      </c>
      <c r="N456" s="71">
        <v>20.108965588049919</v>
      </c>
      <c r="O456" s="71">
        <v>18.051739448602572</v>
      </c>
      <c r="P456" s="71">
        <v>26.543583081730581</v>
      </c>
      <c r="Q456" s="71">
        <v>1.14121732799908</v>
      </c>
      <c r="R456" s="71">
        <v>0</v>
      </c>
      <c r="S456" s="71">
        <v>1.1548528399994229</v>
      </c>
      <c r="T456" s="72"/>
      <c r="U456" s="71">
        <v>1570658</v>
      </c>
      <c r="V456" s="71">
        <v>758</v>
      </c>
      <c r="W456" s="71">
        <v>292</v>
      </c>
      <c r="X456" s="71">
        <v>4478</v>
      </c>
      <c r="Y456" s="71">
        <v>7336</v>
      </c>
      <c r="Z456" s="71">
        <v>9168</v>
      </c>
      <c r="AA456" s="71">
        <v>5209</v>
      </c>
      <c r="AB456" s="71">
        <v>18758</v>
      </c>
      <c r="AC456" s="71">
        <v>0</v>
      </c>
      <c r="AD456" s="71">
        <v>1.1548528399994229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13.2</v>
      </c>
      <c r="BK456" s="71">
        <v>0</v>
      </c>
      <c r="BL456" s="71">
        <v>0</v>
      </c>
      <c r="BM456" s="71">
        <v>0</v>
      </c>
      <c r="BN456" s="72"/>
      <c r="BO456" s="71">
        <v>0</v>
      </c>
      <c r="BP456" s="71">
        <v>0</v>
      </c>
      <c r="BQ456" s="71">
        <v>1</v>
      </c>
      <c r="BR456" s="71">
        <v>0</v>
      </c>
      <c r="BS456" s="71">
        <v>0</v>
      </c>
      <c r="BT456" s="71">
        <v>0</v>
      </c>
      <c r="BU456"/>
      <c r="BV456" s="70">
        <v>13.2</v>
      </c>
      <c r="BW456" s="70">
        <v>0</v>
      </c>
      <c r="BX456" s="70">
        <v>0</v>
      </c>
      <c r="BY456" s="70">
        <v>0</v>
      </c>
      <c r="BZ456" s="70">
        <v>0</v>
      </c>
      <c r="CA456" s="70">
        <v>0</v>
      </c>
      <c r="CB456" s="70">
        <v>0</v>
      </c>
      <c r="CC456" s="70">
        <v>0</v>
      </c>
      <c r="CD456" s="70">
        <v>0</v>
      </c>
    </row>
    <row r="457" spans="1:82">
      <c r="A457" s="70" t="s">
        <v>2168</v>
      </c>
      <c r="B457" s="70">
        <v>110</v>
      </c>
      <c r="C457" s="70">
        <v>8</v>
      </c>
      <c r="D457" s="70">
        <v>7</v>
      </c>
      <c r="E457" s="70">
        <v>2011</v>
      </c>
      <c r="F457" s="70" t="s">
        <v>178</v>
      </c>
      <c r="G457" s="70" t="s">
        <v>2160</v>
      </c>
      <c r="H457" s="70" t="s">
        <v>2161</v>
      </c>
      <c r="I457" s="148"/>
      <c r="J457" s="71">
        <v>41.388391407576663</v>
      </c>
      <c r="K457" s="71">
        <v>1.913873527923678</v>
      </c>
      <c r="L457" s="71">
        <v>14.00354610625075</v>
      </c>
      <c r="M457" s="71">
        <v>23.453543076378029</v>
      </c>
      <c r="N457" s="71">
        <v>28.67221972391113</v>
      </c>
      <c r="O457" s="71">
        <v>17.675612765517048</v>
      </c>
      <c r="P457" s="71">
        <v>25.157959140974171</v>
      </c>
      <c r="Q457" s="71">
        <v>1.2976436799911999</v>
      </c>
      <c r="R457" s="71">
        <v>0</v>
      </c>
      <c r="S457" s="71">
        <v>1.3078112076554771</v>
      </c>
      <c r="T457" s="72"/>
      <c r="U457" s="71">
        <v>1608428</v>
      </c>
      <c r="V457" s="71">
        <v>758</v>
      </c>
      <c r="W457" s="71">
        <v>292</v>
      </c>
      <c r="X457" s="71">
        <v>4478</v>
      </c>
      <c r="Y457" s="71">
        <v>7307</v>
      </c>
      <c r="Z457" s="71">
        <v>9172</v>
      </c>
      <c r="AA457" s="71">
        <v>5084</v>
      </c>
      <c r="AB457" s="71">
        <v>18491</v>
      </c>
      <c r="AC457" s="71">
        <v>0</v>
      </c>
      <c r="AD457" s="71">
        <v>1.3078112076554771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10</v>
      </c>
      <c r="BK457" s="71">
        <v>0</v>
      </c>
      <c r="BL457" s="71">
        <v>0</v>
      </c>
      <c r="BM457" s="71">
        <v>0</v>
      </c>
      <c r="BN457" s="72"/>
      <c r="BO457" s="71">
        <v>0</v>
      </c>
      <c r="BP457" s="71">
        <v>0</v>
      </c>
      <c r="BQ457" s="71">
        <v>1</v>
      </c>
      <c r="BR457" s="71">
        <v>0</v>
      </c>
      <c r="BS457" s="71">
        <v>0</v>
      </c>
      <c r="BT457" s="71">
        <v>0</v>
      </c>
      <c r="BU457"/>
      <c r="BV457" s="70">
        <v>10</v>
      </c>
      <c r="BW457" s="70">
        <v>0</v>
      </c>
      <c r="BX457" s="70">
        <v>0</v>
      </c>
      <c r="BY457" s="70">
        <v>0</v>
      </c>
      <c r="BZ457" s="70">
        <v>0</v>
      </c>
      <c r="CA457" s="70">
        <v>0</v>
      </c>
      <c r="CB457" s="70">
        <v>0</v>
      </c>
      <c r="CC457" s="70">
        <v>0</v>
      </c>
      <c r="CD457" s="70">
        <v>0</v>
      </c>
    </row>
    <row r="458" spans="1:82">
      <c r="A458" s="70" t="s">
        <v>2169</v>
      </c>
      <c r="B458" s="70">
        <v>111</v>
      </c>
      <c r="C458" s="70">
        <v>9</v>
      </c>
      <c r="D458" s="70">
        <v>7</v>
      </c>
      <c r="E458" s="70">
        <v>2012</v>
      </c>
      <c r="F458" s="70" t="s">
        <v>179</v>
      </c>
      <c r="G458" s="70" t="s">
        <v>2160</v>
      </c>
      <c r="H458" s="70" t="s">
        <v>2161</v>
      </c>
      <c r="I458" s="148"/>
      <c r="J458" s="71">
        <v>47.496208625820827</v>
      </c>
      <c r="K458" s="71">
        <v>1.9261509132463459</v>
      </c>
      <c r="L458" s="71">
        <v>13.917698595330689</v>
      </c>
      <c r="M458" s="71">
        <v>26.298516206662999</v>
      </c>
      <c r="N458" s="71">
        <v>32.525224792104737</v>
      </c>
      <c r="O458" s="71">
        <v>17.593879537870365</v>
      </c>
      <c r="P458" s="71">
        <v>24.808410868575212</v>
      </c>
      <c r="Q458" s="71">
        <v>1.38645620665512</v>
      </c>
      <c r="R458" s="71">
        <v>0</v>
      </c>
      <c r="S458" s="71">
        <v>1.8583209292195031</v>
      </c>
      <c r="T458" s="72"/>
      <c r="U458" s="71">
        <v>1448908</v>
      </c>
      <c r="V458" s="71">
        <v>758</v>
      </c>
      <c r="W458" s="71">
        <v>292</v>
      </c>
      <c r="X458" s="71">
        <v>4478</v>
      </c>
      <c r="Y458" s="71">
        <v>7290</v>
      </c>
      <c r="Z458" s="71">
        <v>9202</v>
      </c>
      <c r="AA458" s="71">
        <v>4985</v>
      </c>
      <c r="AB458" s="71">
        <v>18184</v>
      </c>
      <c r="AC458" s="71">
        <v>0</v>
      </c>
      <c r="AD458" s="71">
        <v>1.8583209292195031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9.52</v>
      </c>
      <c r="BK458" s="71">
        <v>0</v>
      </c>
      <c r="BL458" s="71">
        <v>3.7530000000000001</v>
      </c>
      <c r="BM458" s="71">
        <v>0</v>
      </c>
      <c r="BN458" s="72"/>
      <c r="BO458" s="71">
        <v>0</v>
      </c>
      <c r="BP458" s="71">
        <v>0</v>
      </c>
      <c r="BQ458" s="71">
        <v>1</v>
      </c>
      <c r="BR458" s="71">
        <v>0</v>
      </c>
      <c r="BS458" s="71">
        <v>1</v>
      </c>
      <c r="BT458" s="71">
        <v>0</v>
      </c>
      <c r="BU458"/>
      <c r="BV458" s="70">
        <v>9.52</v>
      </c>
      <c r="BW458" s="70">
        <v>0</v>
      </c>
      <c r="BX458" s="70">
        <v>3.67</v>
      </c>
      <c r="BY458" s="70">
        <v>7.0000000000000001E-3</v>
      </c>
      <c r="BZ458" s="70">
        <v>7.5999999999999998E-2</v>
      </c>
      <c r="CA458" s="70">
        <v>0</v>
      </c>
      <c r="CB458" s="70">
        <v>0</v>
      </c>
      <c r="CC458" s="70">
        <v>0</v>
      </c>
      <c r="CD458" s="70">
        <v>0</v>
      </c>
    </row>
    <row r="459" spans="1:82">
      <c r="A459" s="70" t="s">
        <v>2170</v>
      </c>
      <c r="B459" s="70">
        <v>112</v>
      </c>
      <c r="C459" s="70">
        <v>10</v>
      </c>
      <c r="D459" s="70">
        <v>7</v>
      </c>
      <c r="E459" s="70">
        <v>2013</v>
      </c>
      <c r="F459" s="70" t="s">
        <v>180</v>
      </c>
      <c r="G459" s="70" t="s">
        <v>2160</v>
      </c>
      <c r="H459" s="70" t="s">
        <v>2161</v>
      </c>
      <c r="I459" s="148"/>
      <c r="J459" s="71">
        <v>46.420865513138907</v>
      </c>
      <c r="K459" s="71">
        <v>1.6054090077315599</v>
      </c>
      <c r="L459" s="71">
        <v>14.38537712852391</v>
      </c>
      <c r="M459" s="71">
        <v>26.70489959386293</v>
      </c>
      <c r="N459" s="71">
        <v>34.032472093325289</v>
      </c>
      <c r="O459" s="71">
        <v>16.81263497146994</v>
      </c>
      <c r="P459" s="71">
        <v>24.582185849765555</v>
      </c>
      <c r="Q459" s="71">
        <v>1.3959464134787301</v>
      </c>
      <c r="R459" s="71">
        <v>0</v>
      </c>
      <c r="S459" s="71">
        <v>1.9906451838362811</v>
      </c>
      <c r="T459" s="72"/>
      <c r="U459" s="71">
        <v>1566709</v>
      </c>
      <c r="V459" s="71">
        <v>758</v>
      </c>
      <c r="W459" s="71">
        <v>292</v>
      </c>
      <c r="X459" s="71">
        <v>4478</v>
      </c>
      <c r="Y459" s="71">
        <v>7292</v>
      </c>
      <c r="Z459" s="71">
        <v>9186</v>
      </c>
      <c r="AA459" s="71">
        <v>4921</v>
      </c>
      <c r="AB459" s="71">
        <v>18046</v>
      </c>
      <c r="AC459" s="71">
        <v>0</v>
      </c>
      <c r="AD459" s="71">
        <v>1.9906451838362811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10.721</v>
      </c>
      <c r="BK459" s="71">
        <v>0</v>
      </c>
      <c r="BL459" s="71">
        <v>0</v>
      </c>
      <c r="BM459" s="71">
        <v>0</v>
      </c>
      <c r="BN459" s="72"/>
      <c r="BO459" s="71">
        <v>0</v>
      </c>
      <c r="BP459" s="71">
        <v>0</v>
      </c>
      <c r="BQ459" s="71">
        <v>1</v>
      </c>
      <c r="BR459" s="71">
        <v>0</v>
      </c>
      <c r="BS459" s="71">
        <v>0</v>
      </c>
      <c r="BT459" s="71">
        <v>0</v>
      </c>
      <c r="BU459"/>
      <c r="BV459" s="70">
        <v>10.721</v>
      </c>
      <c r="BW459" s="70">
        <v>0</v>
      </c>
      <c r="BX459" s="70">
        <v>0</v>
      </c>
      <c r="BY459" s="70">
        <v>0</v>
      </c>
      <c r="BZ459" s="70">
        <v>0</v>
      </c>
      <c r="CA459" s="70">
        <v>0</v>
      </c>
      <c r="CB459" s="70">
        <v>0</v>
      </c>
      <c r="CC459" s="70">
        <v>0</v>
      </c>
      <c r="CD459" s="70">
        <v>0</v>
      </c>
    </row>
    <row r="460" spans="1:82">
      <c r="A460" s="70" t="s">
        <v>2171</v>
      </c>
      <c r="B460" s="70">
        <v>113</v>
      </c>
      <c r="C460" s="70">
        <v>11</v>
      </c>
      <c r="D460" s="70">
        <v>7</v>
      </c>
      <c r="E460" s="70">
        <v>2014</v>
      </c>
      <c r="F460" s="70" t="s">
        <v>181</v>
      </c>
      <c r="G460" s="70" t="s">
        <v>2160</v>
      </c>
      <c r="H460" s="70" t="s">
        <v>2161</v>
      </c>
      <c r="I460" s="148"/>
      <c r="J460" s="71">
        <v>41.871694834279843</v>
      </c>
      <c r="K460" s="71">
        <v>1.617402031924956</v>
      </c>
      <c r="L460" s="71">
        <v>15.13899484137737</v>
      </c>
      <c r="M460" s="71">
        <v>24.688594982224281</v>
      </c>
      <c r="N460" s="71">
        <v>31.163049593655241</v>
      </c>
      <c r="O460" s="71">
        <v>15.978681067242317</v>
      </c>
      <c r="P460" s="71">
        <v>24.182720746245106</v>
      </c>
      <c r="Q460" s="71">
        <v>1.32277695343335</v>
      </c>
      <c r="R460" s="71">
        <v>0</v>
      </c>
      <c r="S460" s="71">
        <v>3.8684632363200002</v>
      </c>
      <c r="T460" s="72"/>
      <c r="U460" s="71">
        <v>1622197</v>
      </c>
      <c r="V460" s="71">
        <v>645</v>
      </c>
      <c r="W460" s="71">
        <v>262</v>
      </c>
      <c r="X460" s="71">
        <v>4317</v>
      </c>
      <c r="Y460" s="71">
        <v>7272</v>
      </c>
      <c r="Z460" s="71">
        <v>9195</v>
      </c>
      <c r="AA460" s="71">
        <v>4816</v>
      </c>
      <c r="AB460" s="71">
        <v>17823</v>
      </c>
      <c r="AC460" s="71">
        <v>0</v>
      </c>
      <c r="AD460" s="71">
        <v>3.8684632363200002</v>
      </c>
      <c r="AE460" s="72"/>
      <c r="AF460" s="71"/>
      <c r="AG460" s="71"/>
      <c r="AH460" s="71"/>
      <c r="AI460" s="71"/>
      <c r="AJ460" s="71"/>
      <c r="AK460" s="71"/>
      <c r="AL460" s="71"/>
      <c r="AM460" s="71"/>
      <c r="AN460" s="71"/>
      <c r="AO460" s="71"/>
      <c r="AP460" s="71"/>
      <c r="AQ460" s="72"/>
      <c r="AR460" s="71">
        <v>232</v>
      </c>
      <c r="AS460" s="71">
        <v>53</v>
      </c>
      <c r="AT460" s="71">
        <v>0</v>
      </c>
      <c r="AU460" s="71">
        <v>0</v>
      </c>
      <c r="AV460" s="71">
        <v>0</v>
      </c>
      <c r="AW460" s="71">
        <v>0</v>
      </c>
      <c r="AX460" s="71"/>
      <c r="AY460" s="72"/>
      <c r="AZ460" s="71">
        <v>1033.9000000000001</v>
      </c>
      <c r="BA460" s="71">
        <v>2262.4</v>
      </c>
      <c r="BB460" s="71">
        <v>0</v>
      </c>
      <c r="BC460" s="71">
        <v>0</v>
      </c>
      <c r="BD460" s="71">
        <v>0</v>
      </c>
      <c r="BE460" s="71">
        <v>0</v>
      </c>
      <c r="BF460" s="71"/>
      <c r="BG460" s="72"/>
      <c r="BH460" s="71">
        <v>0</v>
      </c>
      <c r="BI460" s="71">
        <v>0</v>
      </c>
      <c r="BJ460" s="71">
        <v>9.5619999999999994</v>
      </c>
      <c r="BK460" s="71">
        <v>0</v>
      </c>
      <c r="BL460" s="71">
        <v>3.1360000000000001</v>
      </c>
      <c r="BM460" s="71">
        <v>0</v>
      </c>
      <c r="BN460" s="72"/>
      <c r="BO460" s="71">
        <v>0</v>
      </c>
      <c r="BP460" s="71">
        <v>0</v>
      </c>
      <c r="BQ460" s="71">
        <v>1</v>
      </c>
      <c r="BR460" s="71">
        <v>0</v>
      </c>
      <c r="BS460" s="71">
        <v>1</v>
      </c>
      <c r="BT460" s="71">
        <v>0</v>
      </c>
      <c r="BU460"/>
      <c r="BV460" s="70">
        <v>9.5619999999999994</v>
      </c>
      <c r="BW460" s="70">
        <v>0</v>
      </c>
      <c r="BX460" s="70">
        <v>3.1360000000000001</v>
      </c>
      <c r="BY460" s="70">
        <v>0</v>
      </c>
      <c r="BZ460" s="70">
        <v>0</v>
      </c>
      <c r="CA460" s="70">
        <v>0</v>
      </c>
      <c r="CB460" s="70">
        <v>0</v>
      </c>
      <c r="CC460" s="70">
        <v>0</v>
      </c>
      <c r="CD460" s="70">
        <v>0</v>
      </c>
    </row>
    <row r="461" spans="1:82">
      <c r="A461" s="70" t="s">
        <v>2172</v>
      </c>
      <c r="B461" s="70">
        <v>114</v>
      </c>
      <c r="C461" s="70">
        <v>12</v>
      </c>
      <c r="D461" s="70">
        <v>7</v>
      </c>
      <c r="E461" s="70">
        <v>2015</v>
      </c>
      <c r="F461" s="70" t="s">
        <v>182</v>
      </c>
      <c r="G461" s="70" t="s">
        <v>2160</v>
      </c>
      <c r="H461" s="70" t="s">
        <v>2161</v>
      </c>
      <c r="I461" s="148"/>
      <c r="J461" s="71">
        <v>49.541858010099311</v>
      </c>
      <c r="K461" s="71">
        <v>1.5184014216935291</v>
      </c>
      <c r="L461" s="71">
        <v>12.148108002361949</v>
      </c>
      <c r="M461" s="71">
        <v>23.19708641618066</v>
      </c>
      <c r="N461" s="71">
        <v>27.093646239551031</v>
      </c>
      <c r="O461" s="71">
        <v>15.778176006999594</v>
      </c>
      <c r="P461" s="71">
        <v>23.824929293631239</v>
      </c>
      <c r="Q461" s="71">
        <v>1.2745702480182599</v>
      </c>
      <c r="R461" s="71">
        <v>0</v>
      </c>
      <c r="S461" s="71">
        <v>3.1792537639199998</v>
      </c>
      <c r="T461" s="72"/>
      <c r="U461" s="71">
        <v>1827179</v>
      </c>
      <c r="V461" s="71">
        <v>645</v>
      </c>
      <c r="W461" s="71">
        <v>262</v>
      </c>
      <c r="X461" s="71">
        <v>4317</v>
      </c>
      <c r="Y461" s="71">
        <v>7259</v>
      </c>
      <c r="Z461" s="71">
        <v>9167</v>
      </c>
      <c r="AA461" s="71">
        <v>4741</v>
      </c>
      <c r="AB461" s="71">
        <v>17543</v>
      </c>
      <c r="AC461" s="71">
        <v>0</v>
      </c>
      <c r="AD461" s="71">
        <v>3.1792537639199998</v>
      </c>
      <c r="AE461" s="72"/>
      <c r="AF461" s="71">
        <v>22882198.44547341</v>
      </c>
      <c r="AG461" s="71">
        <v>1092225.9470434079</v>
      </c>
      <c r="AH461" s="71">
        <v>2541209.2687878469</v>
      </c>
      <c r="AI461" s="71">
        <v>25364289.93908105</v>
      </c>
      <c r="AJ461" s="71">
        <v>36283278.887305953</v>
      </c>
      <c r="AK461" s="71">
        <v>0</v>
      </c>
      <c r="AL461" s="71">
        <v>0</v>
      </c>
      <c r="AM461" s="71">
        <v>2404194.5598827768</v>
      </c>
      <c r="AN461" s="71">
        <v>0</v>
      </c>
      <c r="AO461" s="71">
        <v>0</v>
      </c>
      <c r="AP461" s="71">
        <v>90567397.047574446</v>
      </c>
      <c r="AQ461" s="72"/>
      <c r="AR461" s="71">
        <v>248</v>
      </c>
      <c r="AS461" s="71">
        <v>75</v>
      </c>
      <c r="AT461" s="71">
        <v>0</v>
      </c>
      <c r="AU461" s="71">
        <v>0</v>
      </c>
      <c r="AV461" s="71">
        <v>0</v>
      </c>
      <c r="AW461" s="71">
        <v>0</v>
      </c>
      <c r="AX461" s="71"/>
      <c r="AY461" s="72"/>
      <c r="AZ461" s="71">
        <v>1112.5</v>
      </c>
      <c r="BA461" s="71">
        <v>2916</v>
      </c>
      <c r="BB461" s="71">
        <v>0</v>
      </c>
      <c r="BC461" s="71">
        <v>0</v>
      </c>
      <c r="BD461" s="71">
        <v>0</v>
      </c>
      <c r="BE461" s="71">
        <v>0</v>
      </c>
      <c r="BF461" s="71"/>
      <c r="BG461" s="72"/>
      <c r="BH461" s="71">
        <v>0</v>
      </c>
      <c r="BI461" s="71">
        <v>0</v>
      </c>
      <c r="BJ461" s="71">
        <v>10.865</v>
      </c>
      <c r="BK461" s="71">
        <v>0</v>
      </c>
      <c r="BL461" s="71">
        <v>3.819</v>
      </c>
      <c r="BM461" s="71">
        <v>0</v>
      </c>
      <c r="BN461" s="72"/>
      <c r="BO461" s="71">
        <v>0</v>
      </c>
      <c r="BP461" s="71">
        <v>0</v>
      </c>
      <c r="BQ461" s="71">
        <v>1</v>
      </c>
      <c r="BR461" s="71">
        <v>0</v>
      </c>
      <c r="BS461" s="71">
        <v>1</v>
      </c>
      <c r="BT461" s="71">
        <v>0</v>
      </c>
      <c r="BU461"/>
      <c r="BV461" s="70">
        <v>10.865</v>
      </c>
      <c r="BW461" s="70">
        <v>0</v>
      </c>
      <c r="BX461" s="70">
        <v>3.819</v>
      </c>
      <c r="BY461" s="70">
        <v>0</v>
      </c>
      <c r="BZ461" s="70">
        <v>0</v>
      </c>
      <c r="CA461" s="70">
        <v>0</v>
      </c>
      <c r="CB461" s="70">
        <v>0</v>
      </c>
      <c r="CC461" s="70">
        <v>0</v>
      </c>
      <c r="CD461" s="70">
        <v>0</v>
      </c>
    </row>
    <row r="462" spans="1:82">
      <c r="A462" s="70" t="s">
        <v>2173</v>
      </c>
      <c r="B462" s="70">
        <v>115</v>
      </c>
      <c r="C462" s="70">
        <v>13</v>
      </c>
      <c r="D462" s="70">
        <v>7</v>
      </c>
      <c r="E462" s="70">
        <v>2016</v>
      </c>
      <c r="F462" s="70" t="s">
        <v>155</v>
      </c>
      <c r="G462" s="1064" t="s">
        <v>2160</v>
      </c>
      <c r="H462" s="70" t="s">
        <v>2161</v>
      </c>
      <c r="I462" s="148"/>
      <c r="J462" s="71">
        <v>45.821245539045478</v>
      </c>
      <c r="K462" s="71">
        <v>1.4094849387562276</v>
      </c>
      <c r="L462" s="71">
        <v>12.142639766917908</v>
      </c>
      <c r="M462" s="71">
        <v>17.65770372116339</v>
      </c>
      <c r="N462" s="71">
        <v>22.593296423483881</v>
      </c>
      <c r="O462" s="71">
        <v>15.630781608378573</v>
      </c>
      <c r="P462" s="71">
        <v>23.049776855184049</v>
      </c>
      <c r="Q462" s="71">
        <v>1.2120455979284124</v>
      </c>
      <c r="R462" s="71">
        <v>0</v>
      </c>
      <c r="S462" s="71">
        <v>2.1361477823999997</v>
      </c>
      <c r="T462" s="72"/>
      <c r="U462" s="71">
        <v>1748707</v>
      </c>
      <c r="V462" s="71">
        <v>645</v>
      </c>
      <c r="W462" s="71">
        <v>262</v>
      </c>
      <c r="X462" s="71">
        <v>4317</v>
      </c>
      <c r="Y462" s="71">
        <v>7210</v>
      </c>
      <c r="Z462" s="71">
        <v>9193</v>
      </c>
      <c r="AA462" s="71">
        <v>4744</v>
      </c>
      <c r="AB462" s="71">
        <v>17160</v>
      </c>
      <c r="AC462" s="71">
        <v>0</v>
      </c>
      <c r="AD462" s="71">
        <v>2.1361477824000001</v>
      </c>
      <c r="AE462" s="72"/>
      <c r="AF462" s="71">
        <v>21031555.269939341</v>
      </c>
      <c r="AG462" s="71">
        <v>1062942.695465547</v>
      </c>
      <c r="AH462" s="71">
        <v>2062843.915854665</v>
      </c>
      <c r="AI462" s="71">
        <v>25478368.523364499</v>
      </c>
      <c r="AJ462" s="71">
        <v>37696396.650301278</v>
      </c>
      <c r="AK462" s="71">
        <v>0</v>
      </c>
      <c r="AL462" s="71">
        <v>0</v>
      </c>
      <c r="AM462" s="71">
        <v>2353533.0613348512</v>
      </c>
      <c r="AN462" s="71">
        <v>0</v>
      </c>
      <c r="AO462" s="71">
        <v>0</v>
      </c>
      <c r="AP462" s="71">
        <v>89685640.116260171</v>
      </c>
      <c r="AQ462" s="72"/>
      <c r="AR462" s="71">
        <v>260</v>
      </c>
      <c r="AS462" s="71">
        <v>83</v>
      </c>
      <c r="AT462" s="71">
        <v>0</v>
      </c>
      <c r="AU462" s="71">
        <v>0</v>
      </c>
      <c r="AV462" s="71">
        <v>0</v>
      </c>
      <c r="AW462" s="71">
        <v>0</v>
      </c>
      <c r="AX462" s="71"/>
      <c r="AY462" s="72"/>
      <c r="AZ462" s="71">
        <v>1179.5999999999999</v>
      </c>
      <c r="BA462" s="71">
        <v>3094.8</v>
      </c>
      <c r="BB462" s="71">
        <v>0</v>
      </c>
      <c r="BC462" s="71">
        <v>0</v>
      </c>
      <c r="BD462" s="71">
        <v>0</v>
      </c>
      <c r="BE462" s="71">
        <v>0</v>
      </c>
      <c r="BF462" s="71"/>
      <c r="BG462" s="72"/>
      <c r="BH462" s="71">
        <v>0</v>
      </c>
      <c r="BI462" s="71">
        <v>0</v>
      </c>
      <c r="BJ462" s="71">
        <v>10.657</v>
      </c>
      <c r="BK462" s="71">
        <v>0</v>
      </c>
      <c r="BL462" s="71">
        <v>0</v>
      </c>
      <c r="BM462" s="71">
        <v>0</v>
      </c>
      <c r="BN462" s="72"/>
      <c r="BO462" s="71">
        <v>0</v>
      </c>
      <c r="BP462" s="71">
        <v>0</v>
      </c>
      <c r="BQ462" s="71">
        <v>1</v>
      </c>
      <c r="BR462" s="71">
        <v>0</v>
      </c>
      <c r="BS462" s="71">
        <v>0</v>
      </c>
      <c r="BT462" s="71">
        <v>0</v>
      </c>
      <c r="BU462"/>
      <c r="BV462" s="70">
        <v>10.657</v>
      </c>
      <c r="BW462" s="70">
        <v>0</v>
      </c>
      <c r="BX462" s="70">
        <v>0</v>
      </c>
      <c r="BY462" s="70">
        <v>0</v>
      </c>
      <c r="BZ462" s="70">
        <v>0</v>
      </c>
      <c r="CA462" s="70">
        <v>0</v>
      </c>
      <c r="CB462" s="70">
        <v>0</v>
      </c>
      <c r="CC462" s="70">
        <v>0</v>
      </c>
      <c r="CD462" s="70">
        <v>0</v>
      </c>
    </row>
    <row r="463" spans="1:82">
      <c r="A463" s="70" t="s">
        <v>2174</v>
      </c>
      <c r="B463" s="70">
        <v>116</v>
      </c>
      <c r="C463" s="70">
        <v>14</v>
      </c>
      <c r="D463" s="70">
        <v>7</v>
      </c>
      <c r="E463" s="70">
        <v>2017</v>
      </c>
      <c r="F463" s="70" t="s">
        <v>156</v>
      </c>
      <c r="G463" s="1064" t="s">
        <v>2160</v>
      </c>
      <c r="H463" s="70" t="s">
        <v>2161</v>
      </c>
      <c r="I463" s="148"/>
      <c r="J463" s="71">
        <v>43.033034547140247</v>
      </c>
      <c r="K463" s="71">
        <v>1.416843787290097</v>
      </c>
      <c r="L463" s="71">
        <v>11.11776932141116</v>
      </c>
      <c r="M463" s="71">
        <v>17.139142554504815</v>
      </c>
      <c r="N463" s="71">
        <v>23.989535673903312</v>
      </c>
      <c r="O463" s="71">
        <v>15.432591094403278</v>
      </c>
      <c r="P463" s="71">
        <v>22.63822784797658</v>
      </c>
      <c r="Q463" s="71">
        <v>1.15616053296529</v>
      </c>
      <c r="R463" s="71">
        <v>0</v>
      </c>
      <c r="S463" s="71">
        <v>2.0996372212000001</v>
      </c>
      <c r="T463" s="72"/>
      <c r="U463" s="71">
        <v>1848084</v>
      </c>
      <c r="V463" s="71">
        <v>645</v>
      </c>
      <c r="W463" s="71">
        <v>262</v>
      </c>
      <c r="X463" s="71">
        <v>4317</v>
      </c>
      <c r="Y463" s="71">
        <v>7186</v>
      </c>
      <c r="Z463" s="71">
        <v>9227</v>
      </c>
      <c r="AA463" s="71">
        <v>4689</v>
      </c>
      <c r="AB463" s="71">
        <v>16927</v>
      </c>
      <c r="AC463" s="71">
        <v>0</v>
      </c>
      <c r="AD463" s="71">
        <v>2.0996372212000001</v>
      </c>
      <c r="AE463" s="72"/>
      <c r="AF463" s="71">
        <v>19152396.719692599</v>
      </c>
      <c r="AG463" s="71">
        <v>1070088.2441975251</v>
      </c>
      <c r="AH463" s="71">
        <v>2407995.3807114619</v>
      </c>
      <c r="AI463" s="71">
        <v>24973234.856696829</v>
      </c>
      <c r="AJ463" s="71">
        <v>39507075.275119327</v>
      </c>
      <c r="AK463" s="71">
        <v>0</v>
      </c>
      <c r="AL463" s="71">
        <v>0</v>
      </c>
      <c r="AM463" s="71">
        <v>2325209.2145834891</v>
      </c>
      <c r="AN463" s="71">
        <v>0</v>
      </c>
      <c r="AO463" s="71">
        <v>0</v>
      </c>
      <c r="AP463" s="71">
        <v>89435999.691001236</v>
      </c>
      <c r="AQ463" s="72"/>
      <c r="AR463" s="71">
        <v>279</v>
      </c>
      <c r="AS463" s="71">
        <v>87</v>
      </c>
      <c r="AT463" s="71">
        <v>0</v>
      </c>
      <c r="AU463" s="71">
        <v>0</v>
      </c>
      <c r="AV463" s="71">
        <v>0</v>
      </c>
      <c r="AW463" s="71">
        <v>0</v>
      </c>
      <c r="AX463" s="71"/>
      <c r="AY463" s="72"/>
      <c r="AZ463" s="71">
        <v>1311.9960000000001</v>
      </c>
      <c r="BA463" s="71">
        <v>3192.2</v>
      </c>
      <c r="BB463" s="71">
        <v>0</v>
      </c>
      <c r="BC463" s="71">
        <v>0</v>
      </c>
      <c r="BD463" s="71">
        <v>0</v>
      </c>
      <c r="BE463" s="71">
        <v>0</v>
      </c>
      <c r="BF463" s="71"/>
      <c r="BG463" s="72"/>
      <c r="BH463" s="71">
        <v>0</v>
      </c>
      <c r="BI463" s="71">
        <v>0</v>
      </c>
      <c r="BJ463" s="71">
        <v>8.6959999999999997</v>
      </c>
      <c r="BK463" s="71">
        <v>0</v>
      </c>
      <c r="BL463" s="71">
        <v>0</v>
      </c>
      <c r="BM463" s="71">
        <v>0</v>
      </c>
      <c r="BN463" s="72"/>
      <c r="BO463" s="71">
        <v>0</v>
      </c>
      <c r="BP463" s="71">
        <v>0</v>
      </c>
      <c r="BQ463" s="71">
        <v>1</v>
      </c>
      <c r="BR463" s="71">
        <v>0</v>
      </c>
      <c r="BS463" s="71">
        <v>0</v>
      </c>
      <c r="BT463" s="71">
        <v>0</v>
      </c>
      <c r="BU463"/>
      <c r="BV463" s="70">
        <v>8.6959999999999997</v>
      </c>
      <c r="BW463" s="70">
        <v>0</v>
      </c>
      <c r="BX463" s="70">
        <v>0</v>
      </c>
      <c r="BY463" s="70">
        <v>0</v>
      </c>
      <c r="BZ463" s="70">
        <v>0</v>
      </c>
      <c r="CA463" s="70">
        <v>0</v>
      </c>
      <c r="CB463" s="70">
        <v>0</v>
      </c>
      <c r="CC463" s="70">
        <v>0</v>
      </c>
      <c r="CD463" s="70">
        <v>0</v>
      </c>
    </row>
    <row r="464" spans="1:82">
      <c r="A464" s="70" t="s">
        <v>2175</v>
      </c>
      <c r="B464" s="70">
        <v>117</v>
      </c>
      <c r="C464" s="70">
        <v>15</v>
      </c>
      <c r="D464" s="70">
        <v>7</v>
      </c>
      <c r="E464" s="70">
        <v>2018</v>
      </c>
      <c r="F464" s="70" t="s">
        <v>183</v>
      </c>
      <c r="G464" s="70" t="s">
        <v>2160</v>
      </c>
      <c r="H464" s="70" t="s">
        <v>2161</v>
      </c>
      <c r="I464" s="148"/>
      <c r="J464" s="71">
        <v>41.121252750239663</v>
      </c>
      <c r="K464" s="71">
        <v>1.3336864953095409</v>
      </c>
      <c r="L464" s="71">
        <v>10.047855808379815</v>
      </c>
      <c r="M464" s="71">
        <v>17.118205910629435</v>
      </c>
      <c r="N464" s="71">
        <v>20.641854931316363</v>
      </c>
      <c r="O464" s="71">
        <v>15.101618301392614</v>
      </c>
      <c r="P464" s="71">
        <v>22.255145344081022</v>
      </c>
      <c r="Q464" s="71">
        <v>1.05979091495031</v>
      </c>
      <c r="R464" s="71">
        <v>0</v>
      </c>
      <c r="S464" s="71">
        <v>2.1548126626000004</v>
      </c>
      <c r="T464" s="72"/>
      <c r="U464" s="71">
        <v>1827777</v>
      </c>
      <c r="V464" s="71">
        <v>645</v>
      </c>
      <c r="W464" s="71">
        <v>262</v>
      </c>
      <c r="X464" s="71">
        <v>4317</v>
      </c>
      <c r="Y464" s="71">
        <v>7186</v>
      </c>
      <c r="Z464" s="71">
        <v>9202</v>
      </c>
      <c r="AA464" s="71">
        <v>4656</v>
      </c>
      <c r="AB464" s="71">
        <v>16721</v>
      </c>
      <c r="AC464" s="71">
        <v>0</v>
      </c>
      <c r="AD464" s="71">
        <v>2.1548126625999999</v>
      </c>
      <c r="AE464" s="72"/>
      <c r="AF464" s="71">
        <v>19943629.67442878</v>
      </c>
      <c r="AG464" s="71">
        <v>954237.87740031758</v>
      </c>
      <c r="AH464" s="71">
        <v>2108190.680685719</v>
      </c>
      <c r="AI464" s="71">
        <v>24534448.94523916</v>
      </c>
      <c r="AJ464" s="71">
        <v>33397129.054811481</v>
      </c>
      <c r="AK464" s="71">
        <v>0</v>
      </c>
      <c r="AL464" s="71">
        <v>0</v>
      </c>
      <c r="AM464" s="71">
        <v>2301664.2222094811</v>
      </c>
      <c r="AN464" s="71">
        <v>0</v>
      </c>
      <c r="AO464" s="71">
        <v>0</v>
      </c>
      <c r="AP464" s="71">
        <v>83239300.454774946</v>
      </c>
      <c r="AQ464" s="72"/>
      <c r="AR464" s="71">
        <v>295</v>
      </c>
      <c r="AS464" s="71">
        <v>91</v>
      </c>
      <c r="AT464" s="71">
        <v>0</v>
      </c>
      <c r="AU464" s="71">
        <v>0</v>
      </c>
      <c r="AV464" s="71">
        <v>0</v>
      </c>
      <c r="AW464" s="71">
        <v>0</v>
      </c>
      <c r="AX464" s="71"/>
      <c r="AY464" s="72"/>
      <c r="AZ464" s="71">
        <v>1405.8959999999997</v>
      </c>
      <c r="BA464" s="71">
        <v>3341</v>
      </c>
      <c r="BB464" s="71">
        <v>0</v>
      </c>
      <c r="BC464" s="71">
        <v>0</v>
      </c>
      <c r="BD464" s="71">
        <v>0</v>
      </c>
      <c r="BE464" s="71">
        <v>0</v>
      </c>
      <c r="BF464" s="71"/>
      <c r="BG464" s="72"/>
      <c r="BH464" s="71">
        <v>0</v>
      </c>
      <c r="BI464" s="71">
        <v>0</v>
      </c>
      <c r="BJ464" s="71">
        <v>9.7669999999999995</v>
      </c>
      <c r="BK464" s="71">
        <v>0</v>
      </c>
      <c r="BL464" s="71">
        <v>0</v>
      </c>
      <c r="BM464" s="71">
        <v>0</v>
      </c>
      <c r="BN464" s="72"/>
      <c r="BO464" s="71">
        <v>0</v>
      </c>
      <c r="BP464" s="71">
        <v>0</v>
      </c>
      <c r="BQ464" s="71">
        <v>1</v>
      </c>
      <c r="BR464" s="71">
        <v>0</v>
      </c>
      <c r="BS464" s="71">
        <v>0</v>
      </c>
      <c r="BT464" s="71">
        <v>0</v>
      </c>
      <c r="BU464"/>
      <c r="BV464" s="70">
        <v>9.7669999999999995</v>
      </c>
      <c r="BW464" s="70">
        <v>0</v>
      </c>
      <c r="BX464" s="70">
        <v>0</v>
      </c>
      <c r="BY464" s="70">
        <v>0</v>
      </c>
      <c r="BZ464" s="70">
        <v>0</v>
      </c>
      <c r="CA464" s="70">
        <v>0</v>
      </c>
      <c r="CB464" s="70">
        <v>0</v>
      </c>
      <c r="CC464" s="70">
        <v>0</v>
      </c>
      <c r="CD464" s="70">
        <v>0</v>
      </c>
    </row>
    <row r="465" spans="1:82">
      <c r="A465" s="70" t="s">
        <v>2176</v>
      </c>
      <c r="B465" s="70">
        <v>118</v>
      </c>
      <c r="C465" s="70">
        <v>16</v>
      </c>
      <c r="D465" s="70">
        <v>7</v>
      </c>
      <c r="E465" s="70">
        <v>2019</v>
      </c>
      <c r="F465" s="70" t="s">
        <v>158</v>
      </c>
      <c r="G465" s="70" t="s">
        <v>2160</v>
      </c>
      <c r="H465" s="70" t="s">
        <v>2161</v>
      </c>
      <c r="I465" s="148"/>
      <c r="J465" s="71">
        <v>39.226535160186792</v>
      </c>
      <c r="K465" s="71">
        <v>1.1181503220929792</v>
      </c>
      <c r="L465" s="71">
        <v>9.8922490943669388</v>
      </c>
      <c r="M465" s="71">
        <v>13.740608606794872</v>
      </c>
      <c r="N465" s="71">
        <v>16.721377317875259</v>
      </c>
      <c r="O465" s="71">
        <v>14.654980678797637</v>
      </c>
      <c r="P465" s="71">
        <v>21.912494070047615</v>
      </c>
      <c r="Q465" s="71">
        <v>1.00890037932443</v>
      </c>
      <c r="R465" s="71">
        <v>0</v>
      </c>
      <c r="S465" s="71">
        <v>1.4533659324400003</v>
      </c>
      <c r="T465" s="72"/>
      <c r="U465" s="71">
        <v>1835986</v>
      </c>
      <c r="V465" s="71">
        <v>645</v>
      </c>
      <c r="W465" s="71">
        <v>262</v>
      </c>
      <c r="X465" s="71">
        <v>4317</v>
      </c>
      <c r="Y465" s="71">
        <v>7109</v>
      </c>
      <c r="Z465" s="71">
        <v>9175</v>
      </c>
      <c r="AA465" s="71">
        <v>4550</v>
      </c>
      <c r="AB465" s="71">
        <v>16349</v>
      </c>
      <c r="AC465" s="71">
        <v>0</v>
      </c>
      <c r="AD465" s="71">
        <v>1.4533659324399999</v>
      </c>
      <c r="AE465" s="72"/>
      <c r="AF465" s="71">
        <v>19566149.186204631</v>
      </c>
      <c r="AG465" s="71">
        <v>921038.97490209911</v>
      </c>
      <c r="AH465" s="71">
        <v>2460627.653937154</v>
      </c>
      <c r="AI465" s="71">
        <v>24615049.164397791</v>
      </c>
      <c r="AJ465" s="71">
        <v>32920379.130604692</v>
      </c>
      <c r="AK465" s="71">
        <v>0</v>
      </c>
      <c r="AL465" s="71">
        <v>0</v>
      </c>
      <c r="AM465" s="71">
        <v>2226610.7247938942</v>
      </c>
      <c r="AN465" s="71">
        <v>0</v>
      </c>
      <c r="AO465" s="71">
        <v>0</v>
      </c>
      <c r="AP465" s="71">
        <v>82709854.834840253</v>
      </c>
      <c r="AQ465" s="72"/>
      <c r="AR465" s="71">
        <v>312</v>
      </c>
      <c r="AS465" s="71">
        <v>92</v>
      </c>
      <c r="AT465" s="71">
        <v>0</v>
      </c>
      <c r="AU465" s="71">
        <v>0</v>
      </c>
      <c r="AV465" s="71">
        <v>0</v>
      </c>
      <c r="AW465" s="71">
        <v>1</v>
      </c>
      <c r="AX465" s="71"/>
      <c r="AY465" s="72"/>
      <c r="AZ465" s="71">
        <v>1499.2940000000001</v>
      </c>
      <c r="BA465" s="71">
        <v>3391</v>
      </c>
      <c r="BB465" s="71">
        <v>0</v>
      </c>
      <c r="BC465" s="71">
        <v>0</v>
      </c>
      <c r="BD465" s="71">
        <v>0</v>
      </c>
      <c r="BE465" s="71">
        <v>1115</v>
      </c>
      <c r="BF465" s="71"/>
      <c r="BG465" s="72"/>
      <c r="BH465" s="71">
        <v>0</v>
      </c>
      <c r="BI465" s="71">
        <v>0</v>
      </c>
      <c r="BJ465" s="71">
        <v>9.64</v>
      </c>
      <c r="BK465" s="71">
        <v>0</v>
      </c>
      <c r="BL465" s="71">
        <v>0</v>
      </c>
      <c r="BM465" s="71">
        <v>0</v>
      </c>
      <c r="BN465" s="72"/>
      <c r="BO465" s="71">
        <v>0</v>
      </c>
      <c r="BP465" s="71">
        <v>0</v>
      </c>
      <c r="BQ465" s="71">
        <v>1</v>
      </c>
      <c r="BR465" s="71">
        <v>0</v>
      </c>
      <c r="BS465" s="71">
        <v>0</v>
      </c>
      <c r="BT465" s="71">
        <v>0</v>
      </c>
      <c r="BU465"/>
      <c r="BV465" s="70">
        <v>9.64</v>
      </c>
      <c r="BW465" s="70">
        <v>0</v>
      </c>
      <c r="BX465" s="70">
        <v>0</v>
      </c>
      <c r="BY465" s="70">
        <v>0</v>
      </c>
      <c r="BZ465" s="70">
        <v>0</v>
      </c>
      <c r="CA465" s="70">
        <v>0</v>
      </c>
      <c r="CB465" s="70">
        <v>0</v>
      </c>
      <c r="CC465" s="70">
        <v>0</v>
      </c>
      <c r="CD465" s="70">
        <v>0</v>
      </c>
    </row>
    <row r="466" spans="1:82">
      <c r="A466" s="70" t="s">
        <v>2177</v>
      </c>
      <c r="B466" s="70">
        <v>119</v>
      </c>
      <c r="C466" s="70">
        <v>17</v>
      </c>
      <c r="D466" s="70">
        <v>7</v>
      </c>
      <c r="E466" s="70">
        <v>2020</v>
      </c>
      <c r="F466" s="70" t="s">
        <v>159</v>
      </c>
      <c r="G466" s="70" t="s">
        <v>2160</v>
      </c>
      <c r="H466" s="70" t="s">
        <v>2161</v>
      </c>
      <c r="I466" s="148"/>
      <c r="J466" s="71">
        <v>41.650822485818829</v>
      </c>
      <c r="K466" s="71">
        <v>1.208343859382937</v>
      </c>
      <c r="L466" s="71">
        <v>10.023921095515854</v>
      </c>
      <c r="M466" s="71">
        <v>15.065494791864191</v>
      </c>
      <c r="N466" s="71">
        <v>22.878598775431691</v>
      </c>
      <c r="O466" s="71">
        <v>12.792254179466433</v>
      </c>
      <c r="P466" s="71">
        <v>20.579618323486827</v>
      </c>
      <c r="Q466" s="71">
        <v>0.94667337489305803</v>
      </c>
      <c r="R466" s="71">
        <v>0</v>
      </c>
      <c r="S466" s="71">
        <v>1.33153313334</v>
      </c>
      <c r="T466" s="72"/>
      <c r="U466" s="71">
        <v>1701102</v>
      </c>
      <c r="V466" s="71">
        <v>559</v>
      </c>
      <c r="W466" s="71">
        <v>218</v>
      </c>
      <c r="X466" s="71">
        <v>3766</v>
      </c>
      <c r="Y466" s="71">
        <v>7097</v>
      </c>
      <c r="Z466" s="71">
        <v>9141</v>
      </c>
      <c r="AA466" s="71">
        <v>4542</v>
      </c>
      <c r="AB466" s="71">
        <v>16056</v>
      </c>
      <c r="AC466" s="71">
        <v>0</v>
      </c>
      <c r="AD466" s="71">
        <v>1.33153313334</v>
      </c>
      <c r="AE466" s="72"/>
      <c r="AF466" s="71">
        <v>19995034.687165819</v>
      </c>
      <c r="AG466" s="71">
        <v>824286.82397986739</v>
      </c>
      <c r="AH466" s="71">
        <v>2840815.9707897161</v>
      </c>
      <c r="AI466" s="71">
        <v>20827456.523890615</v>
      </c>
      <c r="AJ466" s="71">
        <v>36342593.909160808</v>
      </c>
      <c r="AK466" s="71"/>
      <c r="AL466" s="71"/>
      <c r="AM466" s="71">
        <v>2095486.3858806028</v>
      </c>
      <c r="AN466" s="71"/>
      <c r="AO466" s="71"/>
      <c r="AP466" s="71">
        <v>82925674.300867423</v>
      </c>
      <c r="AQ466" s="72"/>
      <c r="AR466" s="71">
        <v>333</v>
      </c>
      <c r="AS466" s="71">
        <v>94</v>
      </c>
      <c r="AT466" s="71">
        <v>0</v>
      </c>
      <c r="AU466" s="71">
        <v>0</v>
      </c>
      <c r="AV466" s="71">
        <v>0</v>
      </c>
      <c r="AW466" s="71">
        <v>1</v>
      </c>
      <c r="AX466" s="71"/>
      <c r="AY466" s="72"/>
      <c r="AZ466" s="71">
        <v>1638.3979999999999</v>
      </c>
      <c r="BA466" s="71">
        <v>3490</v>
      </c>
      <c r="BB466" s="71">
        <v>0</v>
      </c>
      <c r="BC466" s="71">
        <v>0</v>
      </c>
      <c r="BD466" s="71">
        <v>0</v>
      </c>
      <c r="BE466" s="71">
        <v>1115</v>
      </c>
      <c r="BF466" s="71"/>
      <c r="BG466" s="72"/>
      <c r="BH466" s="71">
        <v>0</v>
      </c>
      <c r="BI466" s="71">
        <v>0</v>
      </c>
      <c r="BJ466" s="71">
        <v>8.1050000000000004</v>
      </c>
      <c r="BK466" s="71">
        <v>0</v>
      </c>
      <c r="BL466" s="71">
        <v>0</v>
      </c>
      <c r="BM466" s="71">
        <v>0</v>
      </c>
      <c r="BN466" s="72"/>
      <c r="BO466" s="71">
        <v>0</v>
      </c>
      <c r="BP466" s="71">
        <v>0</v>
      </c>
      <c r="BQ466" s="71">
        <v>1</v>
      </c>
      <c r="BR466" s="71">
        <v>0</v>
      </c>
      <c r="BS466" s="71">
        <v>0</v>
      </c>
      <c r="BT466" s="71">
        <v>0</v>
      </c>
      <c r="BU466"/>
      <c r="BV466" s="70">
        <v>8.1050000000000004</v>
      </c>
      <c r="BW466" s="70">
        <v>0</v>
      </c>
      <c r="BX466" s="70">
        <v>0</v>
      </c>
      <c r="BY466" s="70">
        <v>0</v>
      </c>
      <c r="BZ466" s="70">
        <v>0</v>
      </c>
      <c r="CA466" s="70">
        <v>0</v>
      </c>
      <c r="CB466" s="70">
        <v>0</v>
      </c>
      <c r="CC466" s="70">
        <v>0</v>
      </c>
      <c r="CD466" s="70">
        <v>0</v>
      </c>
    </row>
    <row r="467" spans="1:82">
      <c r="A467" s="70" t="s">
        <v>2178</v>
      </c>
      <c r="B467" s="70">
        <v>119</v>
      </c>
      <c r="C467" s="70">
        <v>18</v>
      </c>
      <c r="D467" s="70">
        <v>7</v>
      </c>
      <c r="E467" s="70">
        <v>2021</v>
      </c>
      <c r="F467" s="70" t="s">
        <v>160</v>
      </c>
      <c r="G467" s="70" t="s">
        <v>2160</v>
      </c>
      <c r="H467" s="70" t="s">
        <v>2161</v>
      </c>
      <c r="I467" s="148"/>
      <c r="J467" s="71">
        <v>39.491232747496319</v>
      </c>
      <c r="K467" s="71">
        <v>1.2346752219979134</v>
      </c>
      <c r="L467" s="71">
        <v>9.2896252035346905</v>
      </c>
      <c r="M467" s="71">
        <v>14.492245064806113</v>
      </c>
      <c r="N467" s="71">
        <v>21.712315647553627</v>
      </c>
      <c r="O467" s="71">
        <v>12.205038291883877</v>
      </c>
      <c r="P467" s="71">
        <v>20.867925068211104</v>
      </c>
      <c r="Q467" s="71">
        <v>0.92006403836879702</v>
      </c>
      <c r="R467" s="71">
        <v>0</v>
      </c>
      <c r="S467" s="71">
        <v>1.7631466920000001</v>
      </c>
      <c r="T467" s="72"/>
      <c r="U467" s="71">
        <v>2024923</v>
      </c>
      <c r="V467" s="71">
        <v>559</v>
      </c>
      <c r="W467" s="71">
        <v>218</v>
      </c>
      <c r="X467" s="71">
        <v>3766</v>
      </c>
      <c r="Y467" s="71">
        <v>7073</v>
      </c>
      <c r="Z467" s="71">
        <v>8980</v>
      </c>
      <c r="AA467" s="71">
        <v>4491</v>
      </c>
      <c r="AB467" s="71">
        <v>15758</v>
      </c>
      <c r="AC467" s="71">
        <v>0</v>
      </c>
      <c r="AD467" s="71">
        <v>1.7631466920000001</v>
      </c>
      <c r="AE467" s="72"/>
      <c r="AF467" s="71">
        <v>18819096.764240608</v>
      </c>
      <c r="AG467" s="71">
        <v>881119.01402563753</v>
      </c>
      <c r="AH467" s="71">
        <v>2792867.3549977476</v>
      </c>
      <c r="AI467" s="71">
        <v>22465147.464872945</v>
      </c>
      <c r="AJ467" s="71">
        <v>34919951.581829168</v>
      </c>
      <c r="AK467" s="71">
        <v>0</v>
      </c>
      <c r="AL467" s="71">
        <v>0</v>
      </c>
      <c r="AM467" s="71">
        <v>2068456.3440753582</v>
      </c>
      <c r="AN467" s="71">
        <v>0</v>
      </c>
      <c r="AO467" s="71">
        <v>0</v>
      </c>
      <c r="AP467" s="71">
        <v>81946638.524041459</v>
      </c>
      <c r="AQ467" s="72"/>
      <c r="AR467" s="71">
        <v>365</v>
      </c>
      <c r="AS467" s="71">
        <v>96</v>
      </c>
      <c r="AT467" s="71">
        <v>0</v>
      </c>
      <c r="AU467" s="71">
        <v>0</v>
      </c>
      <c r="AV467" s="71">
        <v>0</v>
      </c>
      <c r="AW467" s="71">
        <v>1</v>
      </c>
      <c r="AX467" s="71"/>
      <c r="AY467" s="72"/>
      <c r="AZ467" s="71">
        <v>1872.898000000001</v>
      </c>
      <c r="BA467" s="71">
        <v>3589</v>
      </c>
      <c r="BB467" s="71">
        <v>0</v>
      </c>
      <c r="BC467" s="71">
        <v>0</v>
      </c>
      <c r="BD467" s="71">
        <v>0</v>
      </c>
      <c r="BE467" s="71">
        <v>1115</v>
      </c>
      <c r="BF467" s="71"/>
      <c r="BG467" s="72"/>
      <c r="BH467" s="71">
        <v>0</v>
      </c>
      <c r="BI467" s="71">
        <v>0</v>
      </c>
      <c r="BJ467" s="71">
        <v>8.4120000000000008</v>
      </c>
      <c r="BK467" s="71">
        <v>0</v>
      </c>
      <c r="BL467" s="71">
        <v>0</v>
      </c>
      <c r="BM467" s="71">
        <v>0</v>
      </c>
      <c r="BN467" s="72"/>
      <c r="BO467" s="71">
        <v>0</v>
      </c>
      <c r="BP467" s="71">
        <v>0</v>
      </c>
      <c r="BQ467" s="71">
        <v>1</v>
      </c>
      <c r="BR467" s="71">
        <v>0</v>
      </c>
      <c r="BS467" s="71">
        <v>0</v>
      </c>
      <c r="BT467" s="71">
        <v>0</v>
      </c>
      <c r="BU467"/>
      <c r="BV467" s="70">
        <v>8.4120000000000008</v>
      </c>
      <c r="BW467" s="70">
        <v>0</v>
      </c>
      <c r="BX467" s="70">
        <v>0</v>
      </c>
      <c r="BY467" s="70">
        <v>0</v>
      </c>
      <c r="BZ467" s="70">
        <v>0</v>
      </c>
      <c r="CA467" s="70">
        <v>0</v>
      </c>
      <c r="CB467" s="70">
        <v>0</v>
      </c>
      <c r="CC467" s="70">
        <v>0</v>
      </c>
      <c r="CD467" s="70">
        <v>0</v>
      </c>
    </row>
    <row r="468" spans="1:82">
      <c r="A468" s="70" t="s">
        <v>2179</v>
      </c>
      <c r="B468" s="70">
        <v>119</v>
      </c>
      <c r="C468" s="70">
        <v>19</v>
      </c>
      <c r="D468" s="70">
        <v>7</v>
      </c>
      <c r="E468" s="70">
        <v>2022</v>
      </c>
      <c r="F468" s="70" t="s">
        <v>161</v>
      </c>
      <c r="G468" s="70" t="s">
        <v>2160</v>
      </c>
      <c r="H468" s="70" t="s">
        <v>2161</v>
      </c>
      <c r="I468" s="148"/>
      <c r="J468" s="71">
        <v>25.99121479489871</v>
      </c>
      <c r="K468" s="71">
        <v>1.0495326342126947</v>
      </c>
      <c r="L468" s="71">
        <v>8.6279406750264691</v>
      </c>
      <c r="M468" s="71">
        <v>11.951485994376441</v>
      </c>
      <c r="N468" s="71">
        <v>17.96147108016098</v>
      </c>
      <c r="O468" s="71">
        <v>12.744384241383409</v>
      </c>
      <c r="P468" s="71">
        <v>20.536275001851298</v>
      </c>
      <c r="Q468" s="71">
        <v>0.90694879366414016</v>
      </c>
      <c r="R468" s="71">
        <v>0</v>
      </c>
      <c r="S468" s="71">
        <v>1.4969874261360001</v>
      </c>
      <c r="T468" s="72"/>
      <c r="U468" s="71">
        <v>1824281</v>
      </c>
      <c r="V468" s="71">
        <v>559</v>
      </c>
      <c r="W468" s="71">
        <v>218</v>
      </c>
      <c r="X468" s="71">
        <v>3766</v>
      </c>
      <c r="Y468" s="71">
        <v>7021</v>
      </c>
      <c r="Z468" s="71">
        <v>8909</v>
      </c>
      <c r="AA468" s="71">
        <v>4487</v>
      </c>
      <c r="AB468" s="71">
        <v>15406</v>
      </c>
      <c r="AC468" s="71">
        <v>0</v>
      </c>
      <c r="AD468" s="71">
        <v>1.4969874261360001</v>
      </c>
      <c r="AE468" s="72"/>
      <c r="AF468" s="71">
        <v>16253036.421146885</v>
      </c>
      <c r="AG468" s="71">
        <v>870620.30012140144</v>
      </c>
      <c r="AH468" s="71">
        <v>3017795.7413162664</v>
      </c>
      <c r="AI468" s="71">
        <v>20569102.841815569</v>
      </c>
      <c r="AJ468" s="71">
        <v>36857410.238145366</v>
      </c>
      <c r="AK468" s="71">
        <v>0</v>
      </c>
      <c r="AL468" s="71">
        <v>0</v>
      </c>
      <c r="AM468" s="71">
        <v>1989335.0976360221</v>
      </c>
      <c r="AN468" s="71">
        <v>0</v>
      </c>
      <c r="AO468" s="71">
        <v>0</v>
      </c>
      <c r="AP468" s="71">
        <v>79557300.640181512</v>
      </c>
      <c r="AQ468" s="72"/>
      <c r="AR468" s="71">
        <v>381</v>
      </c>
      <c r="AS468" s="71">
        <v>96</v>
      </c>
      <c r="AT468" s="71">
        <v>0</v>
      </c>
      <c r="AU468" s="71">
        <v>0</v>
      </c>
      <c r="AV468" s="71">
        <v>0</v>
      </c>
      <c r="AW468" s="71">
        <v>2</v>
      </c>
      <c r="AX468" s="71"/>
      <c r="AY468" s="72"/>
      <c r="AZ468" s="71">
        <v>1955.6740000000013</v>
      </c>
      <c r="BA468" s="71">
        <v>3613.8000000000006</v>
      </c>
      <c r="BB468" s="71">
        <v>0</v>
      </c>
      <c r="BC468" s="71">
        <v>0</v>
      </c>
      <c r="BD468" s="71">
        <v>0</v>
      </c>
      <c r="BE468" s="71">
        <v>1478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2180</v>
      </c>
      <c r="B469" s="70">
        <v>119</v>
      </c>
      <c r="C469" s="70">
        <v>20</v>
      </c>
      <c r="D469" s="70">
        <v>7</v>
      </c>
      <c r="E469" s="70">
        <v>2023</v>
      </c>
      <c r="F469" s="70" t="s">
        <v>1539</v>
      </c>
      <c r="G469" s="70" t="s">
        <v>2160</v>
      </c>
      <c r="H469" s="70" t="s">
        <v>2161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396</v>
      </c>
      <c r="AS469" s="71">
        <v>98</v>
      </c>
      <c r="AT469" s="71">
        <v>0</v>
      </c>
      <c r="AU469" s="71">
        <v>0</v>
      </c>
      <c r="AV469" s="71">
        <v>0</v>
      </c>
      <c r="AW469" s="71">
        <v>2</v>
      </c>
      <c r="AX469" s="71"/>
      <c r="AY469" s="72"/>
      <c r="AZ469" s="71">
        <v>2053.1590000000015</v>
      </c>
      <c r="BA469" s="71">
        <v>3712.8000000000006</v>
      </c>
      <c r="BB469" s="71">
        <v>0</v>
      </c>
      <c r="BC469" s="71">
        <v>0</v>
      </c>
      <c r="BD469" s="71">
        <v>0</v>
      </c>
      <c r="BE469" s="71">
        <v>1478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2181</v>
      </c>
      <c r="B470" s="70">
        <v>119</v>
      </c>
      <c r="C470" s="70">
        <v>21</v>
      </c>
      <c r="D470" s="70">
        <v>7</v>
      </c>
      <c r="E470" s="70">
        <v>2024</v>
      </c>
      <c r="F470" s="70" t="s">
        <v>1554</v>
      </c>
      <c r="G470" s="70" t="s">
        <v>2160</v>
      </c>
      <c r="H470" s="70" t="s">
        <v>2161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2182</v>
      </c>
      <c r="B471" s="70">
        <v>52</v>
      </c>
      <c r="C471" s="70">
        <v>1</v>
      </c>
      <c r="D471" s="70">
        <v>4</v>
      </c>
      <c r="E471" s="70">
        <v>1990</v>
      </c>
      <c r="F471" s="70" t="s">
        <v>787</v>
      </c>
      <c r="G471" s="70" t="s">
        <v>2183</v>
      </c>
      <c r="H471" s="70" t="s">
        <v>2184</v>
      </c>
      <c r="I471" s="148"/>
      <c r="J471" s="71">
        <v>10.380123183301579</v>
      </c>
      <c r="K471" s="71">
        <v>3.3101554068790762</v>
      </c>
      <c r="L471" s="71">
        <v>31.600994629836219</v>
      </c>
      <c r="M471" s="71">
        <v>8.2792606830093067</v>
      </c>
      <c r="N471" s="71">
        <v>23.852570907539739</v>
      </c>
      <c r="O471" s="71">
        <v>11.818287867716171</v>
      </c>
      <c r="P471" s="71">
        <v>20.291494637595271</v>
      </c>
      <c r="Q471" s="71">
        <v>1.4043573616368701</v>
      </c>
      <c r="R471" s="71">
        <v>0.32159019151716062</v>
      </c>
      <c r="S471" s="71">
        <v>1.2817135695532871</v>
      </c>
      <c r="T471" s="72"/>
      <c r="U471" s="71">
        <v>772729</v>
      </c>
      <c r="V471" s="71">
        <v>966</v>
      </c>
      <c r="W471" s="71">
        <v>341</v>
      </c>
      <c r="X471" s="71">
        <v>3114</v>
      </c>
      <c r="Y471" s="71">
        <v>6189</v>
      </c>
      <c r="Z471" s="71">
        <v>4861</v>
      </c>
      <c r="AA471" s="71">
        <v>4927</v>
      </c>
      <c r="AB471" s="71">
        <v>22802</v>
      </c>
      <c r="AC471" s="71">
        <v>55700</v>
      </c>
      <c r="AD471" s="71">
        <v>1.2817135695532871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2185</v>
      </c>
      <c r="B472" s="70">
        <v>53</v>
      </c>
      <c r="C472" s="70">
        <v>2</v>
      </c>
      <c r="D472" s="70">
        <v>4</v>
      </c>
      <c r="E472" s="70">
        <v>2005</v>
      </c>
      <c r="F472" s="70" t="s">
        <v>789</v>
      </c>
      <c r="G472" s="70" t="s">
        <v>2183</v>
      </c>
      <c r="H472" s="70" t="s">
        <v>2184</v>
      </c>
      <c r="I472" s="148"/>
      <c r="J472" s="71">
        <v>4.5679568252467524</v>
      </c>
      <c r="K472" s="71">
        <v>2.6061773935398498</v>
      </c>
      <c r="L472" s="71">
        <v>27.58108818067544</v>
      </c>
      <c r="M472" s="71">
        <v>13.040428067147531</v>
      </c>
      <c r="N472" s="71">
        <v>38.738607958357044</v>
      </c>
      <c r="O472" s="71">
        <v>19.39424022340712</v>
      </c>
      <c r="P472" s="71">
        <v>22.684301084742369</v>
      </c>
      <c r="Q472" s="71">
        <v>1.2220596762963101</v>
      </c>
      <c r="R472" s="71">
        <v>0.1791219048778796</v>
      </c>
      <c r="S472" s="71">
        <v>1.50337953584242</v>
      </c>
      <c r="T472" s="72"/>
      <c r="U472" s="71">
        <v>368888</v>
      </c>
      <c r="V472" s="71">
        <v>809</v>
      </c>
      <c r="W472" s="71">
        <v>275</v>
      </c>
      <c r="X472" s="71">
        <v>2064</v>
      </c>
      <c r="Y472" s="71">
        <v>6727</v>
      </c>
      <c r="Z472" s="71">
        <v>9231</v>
      </c>
      <c r="AA472" s="71">
        <v>4511</v>
      </c>
      <c r="AB472" s="71">
        <v>20743</v>
      </c>
      <c r="AC472" s="71">
        <v>31674</v>
      </c>
      <c r="AD472" s="71">
        <v>1.50337953584242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2186</v>
      </c>
      <c r="B473" s="70">
        <v>54</v>
      </c>
      <c r="C473" s="70">
        <v>3</v>
      </c>
      <c r="D473" s="70">
        <v>4</v>
      </c>
      <c r="E473" s="70">
        <v>2006</v>
      </c>
      <c r="F473" s="70" t="s">
        <v>790</v>
      </c>
      <c r="G473" s="70" t="s">
        <v>2183</v>
      </c>
      <c r="H473" s="70" t="s">
        <v>2184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2187</v>
      </c>
      <c r="B474" s="70">
        <v>55</v>
      </c>
      <c r="C474" s="70">
        <v>4</v>
      </c>
      <c r="D474" s="70">
        <v>4</v>
      </c>
      <c r="E474" s="70">
        <v>2007</v>
      </c>
      <c r="F474" s="70" t="s">
        <v>791</v>
      </c>
      <c r="G474" s="70" t="s">
        <v>2183</v>
      </c>
      <c r="H474" s="70" t="s">
        <v>2184</v>
      </c>
      <c r="I474" s="148"/>
      <c r="J474" s="71">
        <v>5.634341283728431</v>
      </c>
      <c r="K474" s="71">
        <v>2.3817026057193509</v>
      </c>
      <c r="L474" s="71">
        <v>20.174562425512288</v>
      </c>
      <c r="M474" s="71">
        <v>14.456239164137751</v>
      </c>
      <c r="N474" s="71">
        <v>38.628185789253209</v>
      </c>
      <c r="O474" s="71">
        <v>18.476477599605779</v>
      </c>
      <c r="P474" s="71">
        <v>22.335837169036171</v>
      </c>
      <c r="Q474" s="71">
        <v>1.2482401556490099</v>
      </c>
      <c r="R474" s="71">
        <v>0.1460283926594422</v>
      </c>
      <c r="S474" s="71">
        <v>1.5626972470109159</v>
      </c>
      <c r="T474" s="72"/>
      <c r="U474" s="71">
        <v>510818</v>
      </c>
      <c r="V474" s="71">
        <v>787</v>
      </c>
      <c r="W474" s="71">
        <v>264</v>
      </c>
      <c r="X474" s="71">
        <v>3072</v>
      </c>
      <c r="Y474" s="71">
        <v>6730</v>
      </c>
      <c r="Z474" s="71">
        <v>9142</v>
      </c>
      <c r="AA474" s="71">
        <v>4374</v>
      </c>
      <c r="AB474" s="71">
        <v>20067</v>
      </c>
      <c r="AC474" s="71">
        <v>26563</v>
      </c>
      <c r="AD474" s="71">
        <v>1.5626972470109159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2188</v>
      </c>
      <c r="B475" s="70">
        <v>56</v>
      </c>
      <c r="C475" s="70">
        <v>5</v>
      </c>
      <c r="D475" s="70">
        <v>4</v>
      </c>
      <c r="E475" s="70">
        <v>2008</v>
      </c>
      <c r="F475" s="70" t="s">
        <v>792</v>
      </c>
      <c r="G475" s="70" t="s">
        <v>2183</v>
      </c>
      <c r="H475" s="70" t="s">
        <v>2184</v>
      </c>
      <c r="I475" s="148"/>
      <c r="J475" s="71">
        <v>4.8085660893851294</v>
      </c>
      <c r="K475" s="71">
        <v>1.7311235127685221</v>
      </c>
      <c r="L475" s="71">
        <v>17.768549072240951</v>
      </c>
      <c r="M475" s="71">
        <v>15.1616348222833</v>
      </c>
      <c r="N475" s="71">
        <v>32.039984111338143</v>
      </c>
      <c r="O475" s="71">
        <v>17.849974767050821</v>
      </c>
      <c r="P475" s="71">
        <v>21.7289044516484</v>
      </c>
      <c r="Q475" s="71">
        <v>1.2110899051167501</v>
      </c>
      <c r="R475" s="71">
        <v>0.1080015140226087</v>
      </c>
      <c r="S475" s="71">
        <v>1.2925393746961349</v>
      </c>
      <c r="T475" s="72"/>
      <c r="U475" s="71">
        <v>470646</v>
      </c>
      <c r="V475" s="71">
        <v>787</v>
      </c>
      <c r="W475" s="71">
        <v>264</v>
      </c>
      <c r="X475" s="71">
        <v>3072</v>
      </c>
      <c r="Y475" s="71">
        <v>6780</v>
      </c>
      <c r="Z475" s="71">
        <v>9142</v>
      </c>
      <c r="AA475" s="71">
        <v>4260</v>
      </c>
      <c r="AB475" s="71">
        <v>19790</v>
      </c>
      <c r="AC475" s="71">
        <v>20400</v>
      </c>
      <c r="AD475" s="71">
        <v>1.2925393746961349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2189</v>
      </c>
      <c r="B476" s="70">
        <v>57</v>
      </c>
      <c r="C476" s="70">
        <v>6</v>
      </c>
      <c r="D476" s="70">
        <v>4</v>
      </c>
      <c r="E476" s="70">
        <v>2009</v>
      </c>
      <c r="F476" s="70" t="s">
        <v>176</v>
      </c>
      <c r="G476" s="70" t="s">
        <v>2183</v>
      </c>
      <c r="H476" s="70" t="s">
        <v>2184</v>
      </c>
      <c r="I476" s="148"/>
      <c r="J476" s="71">
        <v>4.9286801072606314</v>
      </c>
      <c r="K476" s="71">
        <v>2.1493523915582271</v>
      </c>
      <c r="L476" s="71">
        <v>19.46348022067372</v>
      </c>
      <c r="M476" s="71">
        <v>15.10040042486343</v>
      </c>
      <c r="N476" s="71">
        <v>30.739908833812549</v>
      </c>
      <c r="O476" s="71">
        <v>18.163316276095721</v>
      </c>
      <c r="P476" s="71">
        <v>20.971856483637641</v>
      </c>
      <c r="Q476" s="71">
        <v>1.13761465097058</v>
      </c>
      <c r="R476" s="71">
        <v>9.6503207284957579E-2</v>
      </c>
      <c r="S476" s="71">
        <v>1.5907088717942659</v>
      </c>
      <c r="T476" s="72"/>
      <c r="U476" s="71">
        <v>368465</v>
      </c>
      <c r="V476" s="71">
        <v>791</v>
      </c>
      <c r="W476" s="71">
        <v>396</v>
      </c>
      <c r="X476" s="71">
        <v>3073</v>
      </c>
      <c r="Y476" s="71">
        <v>6829</v>
      </c>
      <c r="Z476" s="71">
        <v>9182</v>
      </c>
      <c r="AA476" s="71">
        <v>4221</v>
      </c>
      <c r="AB476" s="71">
        <v>19514</v>
      </c>
      <c r="AC476" s="71">
        <v>17783</v>
      </c>
      <c r="AD476" s="71">
        <v>1.5907088717942659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2190</v>
      </c>
      <c r="B477" s="70">
        <v>58</v>
      </c>
      <c r="C477" s="70">
        <v>7</v>
      </c>
      <c r="D477" s="70">
        <v>4</v>
      </c>
      <c r="E477" s="70">
        <v>2010</v>
      </c>
      <c r="F477" s="70" t="s">
        <v>177</v>
      </c>
      <c r="G477" s="70" t="s">
        <v>2183</v>
      </c>
      <c r="H477" s="70" t="s">
        <v>2184</v>
      </c>
      <c r="I477" s="148"/>
      <c r="J477" s="71">
        <v>4.1662794745786504</v>
      </c>
      <c r="K477" s="71">
        <v>2.0494997710766429</v>
      </c>
      <c r="L477" s="71">
        <v>18.052097194713451</v>
      </c>
      <c r="M477" s="71">
        <v>14.420625791209201</v>
      </c>
      <c r="N477" s="71">
        <v>31.997235578123941</v>
      </c>
      <c r="O477" s="71">
        <v>18.030080511655079</v>
      </c>
      <c r="P477" s="71">
        <v>21.009635831440811</v>
      </c>
      <c r="Q477" s="71">
        <v>1.1674389224317301</v>
      </c>
      <c r="R477" s="71">
        <v>9.0248693960634965E-2</v>
      </c>
      <c r="S477" s="71">
        <v>1.4953599703553491</v>
      </c>
      <c r="T477" s="72"/>
      <c r="U477" s="71">
        <v>366044</v>
      </c>
      <c r="V477" s="71">
        <v>791</v>
      </c>
      <c r="W477" s="71">
        <v>396</v>
      </c>
      <c r="X477" s="71">
        <v>3073</v>
      </c>
      <c r="Y477" s="71">
        <v>6840</v>
      </c>
      <c r="Z477" s="71">
        <v>9157</v>
      </c>
      <c r="AA477" s="71">
        <v>4123</v>
      </c>
      <c r="AB477" s="71">
        <v>19189</v>
      </c>
      <c r="AC477" s="71">
        <v>15760</v>
      </c>
      <c r="AD477" s="71">
        <v>1.4953599703553491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2191</v>
      </c>
      <c r="B478" s="70">
        <v>59</v>
      </c>
      <c r="C478" s="70">
        <v>8</v>
      </c>
      <c r="D478" s="70">
        <v>4</v>
      </c>
      <c r="E478" s="70">
        <v>2011</v>
      </c>
      <c r="F478" s="70" t="s">
        <v>178</v>
      </c>
      <c r="G478" s="70" t="s">
        <v>2183</v>
      </c>
      <c r="H478" s="70" t="s">
        <v>2184</v>
      </c>
      <c r="I478" s="148"/>
      <c r="J478" s="71">
        <v>2.9500645532235019</v>
      </c>
      <c r="K478" s="71">
        <v>2.5011738833173478</v>
      </c>
      <c r="L478" s="71">
        <v>19.77271316087775</v>
      </c>
      <c r="M478" s="71">
        <v>17.761605012066841</v>
      </c>
      <c r="N478" s="71">
        <v>38.905575310602707</v>
      </c>
      <c r="O478" s="71">
        <v>17.405814925659616</v>
      </c>
      <c r="P478" s="71">
        <v>19.412799706931878</v>
      </c>
      <c r="Q478" s="71">
        <v>1.32662679825611</v>
      </c>
      <c r="R478" s="71">
        <v>9.4877959940566498E-2</v>
      </c>
      <c r="S478" s="71">
        <v>1.525568160384758</v>
      </c>
      <c r="T478" s="72"/>
      <c r="U478" s="71">
        <v>287041</v>
      </c>
      <c r="V478" s="71">
        <v>791</v>
      </c>
      <c r="W478" s="71">
        <v>396</v>
      </c>
      <c r="X478" s="71">
        <v>3073</v>
      </c>
      <c r="Y478" s="71">
        <v>6841</v>
      </c>
      <c r="Z478" s="71">
        <v>9032</v>
      </c>
      <c r="AA478" s="71">
        <v>3923</v>
      </c>
      <c r="AB478" s="71">
        <v>18904</v>
      </c>
      <c r="AC478" s="71">
        <v>16541</v>
      </c>
      <c r="AD478" s="71">
        <v>1.525568160384758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2192</v>
      </c>
      <c r="B479" s="70">
        <v>60</v>
      </c>
      <c r="C479" s="70">
        <v>9</v>
      </c>
      <c r="D479" s="70">
        <v>4</v>
      </c>
      <c r="E479" s="70">
        <v>2012</v>
      </c>
      <c r="F479" s="70" t="s">
        <v>179</v>
      </c>
      <c r="G479" s="70" t="s">
        <v>2183</v>
      </c>
      <c r="H479" s="70" t="s">
        <v>2184</v>
      </c>
      <c r="I479" s="148"/>
      <c r="J479" s="71">
        <v>4.275546633550551</v>
      </c>
      <c r="K479" s="71">
        <v>2.3919032996411622</v>
      </c>
      <c r="L479" s="71">
        <v>19.33555918084539</v>
      </c>
      <c r="M479" s="71">
        <v>17.709002377793109</v>
      </c>
      <c r="N479" s="71">
        <v>42.065881887459888</v>
      </c>
      <c r="O479" s="71">
        <v>17.563288136804736</v>
      </c>
      <c r="P479" s="71">
        <v>19.538178750256026</v>
      </c>
      <c r="Q479" s="71">
        <v>1.4248841613490399</v>
      </c>
      <c r="R479" s="71">
        <v>8.4722901920167473E-2</v>
      </c>
      <c r="S479" s="71">
        <v>1.5434150736953891</v>
      </c>
      <c r="T479" s="72"/>
      <c r="U479" s="71">
        <v>362980</v>
      </c>
      <c r="V479" s="71">
        <v>791</v>
      </c>
      <c r="W479" s="71">
        <v>396</v>
      </c>
      <c r="X479" s="71">
        <v>3073</v>
      </c>
      <c r="Y479" s="71">
        <v>6912</v>
      </c>
      <c r="Z479" s="71">
        <v>9186</v>
      </c>
      <c r="AA479" s="71">
        <v>3926</v>
      </c>
      <c r="AB479" s="71">
        <v>18688</v>
      </c>
      <c r="AC479" s="71">
        <v>14388</v>
      </c>
      <c r="AD479" s="71">
        <v>1.5434150736953891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2193</v>
      </c>
      <c r="B480" s="70">
        <v>61</v>
      </c>
      <c r="C480" s="70">
        <v>10</v>
      </c>
      <c r="D480" s="70">
        <v>4</v>
      </c>
      <c r="E480" s="70">
        <v>2013</v>
      </c>
      <c r="F480" s="70" t="s">
        <v>180</v>
      </c>
      <c r="G480" s="70" t="s">
        <v>2183</v>
      </c>
      <c r="H480" s="70" t="s">
        <v>2184</v>
      </c>
      <c r="I480" s="148"/>
      <c r="J480" s="71">
        <v>5.7083906338377179</v>
      </c>
      <c r="K480" s="71">
        <v>2.3247110802890618</v>
      </c>
      <c r="L480" s="71">
        <v>15.71763801924266</v>
      </c>
      <c r="M480" s="71">
        <v>16.990520960621868</v>
      </c>
      <c r="N480" s="71">
        <v>36.09805222983119</v>
      </c>
      <c r="O480" s="71">
        <v>17.187835294695649</v>
      </c>
      <c r="P480" s="71">
        <v>20.67581126441366</v>
      </c>
      <c r="Q480" s="71">
        <v>1.42990521185605</v>
      </c>
      <c r="R480" s="71">
        <v>9.6747450765955242E-2</v>
      </c>
      <c r="S480" s="71">
        <v>1.663105616237214</v>
      </c>
      <c r="T480" s="72"/>
      <c r="U480" s="71">
        <v>454346</v>
      </c>
      <c r="V480" s="71">
        <v>791</v>
      </c>
      <c r="W480" s="71">
        <v>396</v>
      </c>
      <c r="X480" s="71">
        <v>3073</v>
      </c>
      <c r="Y480" s="71">
        <v>6883</v>
      </c>
      <c r="Z480" s="71">
        <v>9391</v>
      </c>
      <c r="AA480" s="71">
        <v>4139</v>
      </c>
      <c r="AB480" s="71">
        <v>18485</v>
      </c>
      <c r="AC480" s="71">
        <v>16038</v>
      </c>
      <c r="AD480" s="71">
        <v>1.663105616237214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2194</v>
      </c>
      <c r="B481" s="70">
        <v>62</v>
      </c>
      <c r="C481" s="70">
        <v>11</v>
      </c>
      <c r="D481" s="70">
        <v>4</v>
      </c>
      <c r="E481" s="70">
        <v>2014</v>
      </c>
      <c r="F481" s="70" t="s">
        <v>181</v>
      </c>
      <c r="G481" s="70" t="s">
        <v>2183</v>
      </c>
      <c r="H481" s="70" t="s">
        <v>2184</v>
      </c>
      <c r="I481" s="148"/>
      <c r="J481" s="71">
        <v>5.6881174532819259</v>
      </c>
      <c r="K481" s="71">
        <v>2.315895826534669</v>
      </c>
      <c r="L481" s="71">
        <v>15.16205676487337</v>
      </c>
      <c r="M481" s="71">
        <v>16.611463046129749</v>
      </c>
      <c r="N481" s="71">
        <v>31.57547286426945</v>
      </c>
      <c r="O481" s="71">
        <v>16.291477433974631</v>
      </c>
      <c r="P481" s="71">
        <v>20.612555785576443</v>
      </c>
      <c r="Q481" s="71">
        <v>1.3441515684021399</v>
      </c>
      <c r="R481" s="71">
        <v>0.14381237692228241</v>
      </c>
      <c r="S481" s="71">
        <v>1.3349726211214279</v>
      </c>
      <c r="T481" s="72"/>
      <c r="U481" s="71">
        <v>451490</v>
      </c>
      <c r="V481" s="71">
        <v>801</v>
      </c>
      <c r="W481" s="71">
        <v>328</v>
      </c>
      <c r="X481" s="71">
        <v>3072</v>
      </c>
      <c r="Y481" s="71">
        <v>6856</v>
      </c>
      <c r="Z481" s="71">
        <v>9375</v>
      </c>
      <c r="AA481" s="71">
        <v>4105</v>
      </c>
      <c r="AB481" s="71">
        <v>18111</v>
      </c>
      <c r="AC481" s="71">
        <v>23915</v>
      </c>
      <c r="AD481" s="71">
        <v>1.3349726211214279</v>
      </c>
      <c r="AE481" s="72"/>
      <c r="AF481" s="71"/>
      <c r="AG481" s="71"/>
      <c r="AH481" s="71"/>
      <c r="AI481" s="71"/>
      <c r="AJ481" s="71"/>
      <c r="AK481" s="71"/>
      <c r="AL481" s="71"/>
      <c r="AM481" s="71"/>
      <c r="AN481" s="71"/>
      <c r="AO481" s="71"/>
      <c r="AP481" s="71"/>
      <c r="AQ481" s="72"/>
      <c r="AR481" s="71">
        <v>163</v>
      </c>
      <c r="AS481" s="71">
        <v>26</v>
      </c>
      <c r="AT481" s="71">
        <v>0</v>
      </c>
      <c r="AU481" s="71">
        <v>0</v>
      </c>
      <c r="AV481" s="71">
        <v>0</v>
      </c>
      <c r="AW481" s="71">
        <v>0</v>
      </c>
      <c r="AX481" s="71"/>
      <c r="AY481" s="72"/>
      <c r="AZ481" s="71">
        <v>706.3</v>
      </c>
      <c r="BA481" s="71">
        <v>15016.9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2195</v>
      </c>
      <c r="B482" s="70">
        <v>63</v>
      </c>
      <c r="C482" s="70">
        <v>12</v>
      </c>
      <c r="D482" s="70">
        <v>4</v>
      </c>
      <c r="E482" s="70">
        <v>2015</v>
      </c>
      <c r="F482" s="70" t="s">
        <v>182</v>
      </c>
      <c r="G482" s="1064" t="s">
        <v>2183</v>
      </c>
      <c r="H482" s="70" t="s">
        <v>2184</v>
      </c>
      <c r="I482" s="148"/>
      <c r="J482" s="71">
        <v>4.9941922180907623</v>
      </c>
      <c r="K482" s="71">
        <v>2.3837405030317278</v>
      </c>
      <c r="L482" s="71">
        <v>13.27487572930076</v>
      </c>
      <c r="M482" s="71">
        <v>17.530897511881069</v>
      </c>
      <c r="N482" s="71">
        <v>35.595999056546439</v>
      </c>
      <c r="O482" s="71">
        <v>16.113808637234669</v>
      </c>
      <c r="P482" s="71">
        <v>20.563512058540187</v>
      </c>
      <c r="Q482" s="71">
        <v>1.2941868453485299</v>
      </c>
      <c r="R482" s="71">
        <v>9.8014620007613754E-2</v>
      </c>
      <c r="S482" s="71">
        <v>1.625179545493209</v>
      </c>
      <c r="T482" s="72"/>
      <c r="U482" s="71">
        <v>452652</v>
      </c>
      <c r="V482" s="71">
        <v>801</v>
      </c>
      <c r="W482" s="71">
        <v>328</v>
      </c>
      <c r="X482" s="71">
        <v>3072</v>
      </c>
      <c r="Y482" s="71">
        <v>6857</v>
      </c>
      <c r="Z482" s="71">
        <v>9362</v>
      </c>
      <c r="AA482" s="71">
        <v>4092</v>
      </c>
      <c r="AB482" s="71">
        <v>17813</v>
      </c>
      <c r="AC482" s="71">
        <v>16754</v>
      </c>
      <c r="AD482" s="71">
        <v>1.625179545493209</v>
      </c>
      <c r="AE482" s="72"/>
      <c r="AF482" s="71">
        <v>4273485.4494205713</v>
      </c>
      <c r="AG482" s="71">
        <v>1580120.454629322</v>
      </c>
      <c r="AH482" s="71">
        <v>1977122.849562638</v>
      </c>
      <c r="AI482" s="71">
        <v>20646081.723331202</v>
      </c>
      <c r="AJ482" s="71">
        <v>42330468.580415502</v>
      </c>
      <c r="AK482" s="71">
        <v>0</v>
      </c>
      <c r="AL482" s="71">
        <v>0</v>
      </c>
      <c r="AM482" s="71">
        <v>2441196.927275375</v>
      </c>
      <c r="AN482" s="71">
        <v>0</v>
      </c>
      <c r="AO482" s="71">
        <v>0</v>
      </c>
      <c r="AP482" s="71">
        <v>73248475.984634608</v>
      </c>
      <c r="AQ482" s="72"/>
      <c r="AR482" s="71">
        <v>181</v>
      </c>
      <c r="AS482" s="71">
        <v>53</v>
      </c>
      <c r="AT482" s="71">
        <v>0</v>
      </c>
      <c r="AU482" s="71">
        <v>0</v>
      </c>
      <c r="AV482" s="71">
        <v>0</v>
      </c>
      <c r="AW482" s="71">
        <v>0</v>
      </c>
      <c r="AX482" s="71"/>
      <c r="AY482" s="72"/>
      <c r="AZ482" s="71">
        <v>822.8</v>
      </c>
      <c r="BA482" s="71">
        <v>17426.599999999999</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2196</v>
      </c>
      <c r="B483" s="70">
        <v>64</v>
      </c>
      <c r="C483" s="70">
        <v>13</v>
      </c>
      <c r="D483" s="70">
        <v>4</v>
      </c>
      <c r="E483" s="70">
        <v>2016</v>
      </c>
      <c r="F483" s="70" t="s">
        <v>155</v>
      </c>
      <c r="G483" s="1064" t="s">
        <v>2183</v>
      </c>
      <c r="H483" s="70" t="s">
        <v>2184</v>
      </c>
      <c r="I483" s="148"/>
      <c r="J483" s="71">
        <v>4.2525214499366717</v>
      </c>
      <c r="K483" s="71">
        <v>2.3300829904174196</v>
      </c>
      <c r="L483" s="71">
        <v>16.071235555493114</v>
      </c>
      <c r="M483" s="71">
        <v>13.994571438728716</v>
      </c>
      <c r="N483" s="71">
        <v>32.259465988503727</v>
      </c>
      <c r="O483" s="71">
        <v>15.887525655247407</v>
      </c>
      <c r="P483" s="71">
        <v>20.134543694747617</v>
      </c>
      <c r="Q483" s="71">
        <v>1.2371199678156259</v>
      </c>
      <c r="R483" s="71">
        <v>8.76278277178556E-2</v>
      </c>
      <c r="S483" s="71">
        <v>2.0877751982122401</v>
      </c>
      <c r="T483" s="72"/>
      <c r="U483" s="71">
        <v>388746</v>
      </c>
      <c r="V483" s="71">
        <v>801</v>
      </c>
      <c r="W483" s="71">
        <v>328</v>
      </c>
      <c r="X483" s="71">
        <v>3072</v>
      </c>
      <c r="Y483" s="71">
        <v>6855</v>
      </c>
      <c r="Z483" s="71">
        <v>9344</v>
      </c>
      <c r="AA483" s="71">
        <v>4144</v>
      </c>
      <c r="AB483" s="71">
        <v>17515</v>
      </c>
      <c r="AC483" s="71">
        <v>14965.970411435999</v>
      </c>
      <c r="AD483" s="71">
        <v>2.0877751982122401</v>
      </c>
      <c r="AE483" s="72"/>
      <c r="AF483" s="71">
        <v>3632197.326928738</v>
      </c>
      <c r="AG483" s="71">
        <v>1553213.649157464</v>
      </c>
      <c r="AH483" s="71">
        <v>1905767.0937686791</v>
      </c>
      <c r="AI483" s="71">
        <v>18960892.00283365</v>
      </c>
      <c r="AJ483" s="71">
        <v>33784735.025218397</v>
      </c>
      <c r="AK483" s="71">
        <v>0</v>
      </c>
      <c r="AL483" s="71">
        <v>0</v>
      </c>
      <c r="AM483" s="71">
        <v>2402222.1194219068</v>
      </c>
      <c r="AN483" s="71">
        <v>0</v>
      </c>
      <c r="AO483" s="71">
        <v>0</v>
      </c>
      <c r="AP483" s="71">
        <v>62239027.217328839</v>
      </c>
      <c r="AQ483" s="72"/>
      <c r="AR483" s="71">
        <v>199</v>
      </c>
      <c r="AS483" s="71">
        <v>65</v>
      </c>
      <c r="AT483" s="71">
        <v>1</v>
      </c>
      <c r="AU483" s="71">
        <v>0</v>
      </c>
      <c r="AV483" s="71">
        <v>0</v>
      </c>
      <c r="AW483" s="71">
        <v>0</v>
      </c>
      <c r="AX483" s="71"/>
      <c r="AY483" s="72"/>
      <c r="AZ483" s="71">
        <v>924.7</v>
      </c>
      <c r="BA483" s="71">
        <v>37882.6</v>
      </c>
      <c r="BB483" s="71">
        <v>19.5</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2197</v>
      </c>
      <c r="B484" s="70">
        <v>65</v>
      </c>
      <c r="C484" s="70">
        <v>14</v>
      </c>
      <c r="D484" s="70">
        <v>4</v>
      </c>
      <c r="E484" s="70">
        <v>2017</v>
      </c>
      <c r="F484" s="70" t="s">
        <v>156</v>
      </c>
      <c r="G484" s="70" t="s">
        <v>2183</v>
      </c>
      <c r="H484" s="70" t="s">
        <v>2184</v>
      </c>
      <c r="I484" s="148"/>
      <c r="J484" s="71">
        <v>3.939607647536461</v>
      </c>
      <c r="K484" s="71">
        <v>2.3628110485548768</v>
      </c>
      <c r="L484" s="71">
        <v>14.29587694347209</v>
      </c>
      <c r="M484" s="71">
        <v>12.561302356093236</v>
      </c>
      <c r="N484" s="71">
        <v>31.915116904080737</v>
      </c>
      <c r="O484" s="71">
        <v>15.688490784166333</v>
      </c>
      <c r="P484" s="71">
        <v>20.011826493892713</v>
      </c>
      <c r="Q484" s="71">
        <v>1.17009429256386</v>
      </c>
      <c r="R484" s="71">
        <v>0.10058044381204848</v>
      </c>
      <c r="S484" s="71">
        <v>1.3344242840971741</v>
      </c>
      <c r="T484" s="72"/>
      <c r="U484" s="71">
        <v>411660.99999999988</v>
      </c>
      <c r="V484" s="71">
        <v>801</v>
      </c>
      <c r="W484" s="71">
        <v>328</v>
      </c>
      <c r="X484" s="71">
        <v>3072</v>
      </c>
      <c r="Y484" s="71">
        <v>6850</v>
      </c>
      <c r="Z484" s="71">
        <v>9380</v>
      </c>
      <c r="AA484" s="71">
        <v>4145</v>
      </c>
      <c r="AB484" s="71">
        <v>17131</v>
      </c>
      <c r="AC484" s="71">
        <v>17519</v>
      </c>
      <c r="AD484" s="71">
        <v>1.3344242840971741</v>
      </c>
      <c r="AE484" s="72"/>
      <c r="AF484" s="71">
        <v>3450854.1630940568</v>
      </c>
      <c r="AG484" s="71">
        <v>1579715.230748299</v>
      </c>
      <c r="AH484" s="71">
        <v>2266168.4914421402</v>
      </c>
      <c r="AI484" s="71">
        <v>18105767.074762389</v>
      </c>
      <c r="AJ484" s="71">
        <v>38796044.135334797</v>
      </c>
      <c r="AK484" s="71">
        <v>0</v>
      </c>
      <c r="AL484" s="71">
        <v>0</v>
      </c>
      <c r="AM484" s="71">
        <v>2353232.0585472761</v>
      </c>
      <c r="AN484" s="71">
        <v>0</v>
      </c>
      <c r="AO484" s="71">
        <v>0</v>
      </c>
      <c r="AP484" s="71">
        <v>66551781.153928958</v>
      </c>
      <c r="AQ484" s="72"/>
      <c r="AR484" s="71">
        <v>207</v>
      </c>
      <c r="AS484" s="71">
        <v>92</v>
      </c>
      <c r="AT484" s="71">
        <v>3</v>
      </c>
      <c r="AU484" s="71">
        <v>0</v>
      </c>
      <c r="AV484" s="71">
        <v>0</v>
      </c>
      <c r="AW484" s="71">
        <v>0</v>
      </c>
      <c r="AX484" s="71"/>
      <c r="AY484" s="72"/>
      <c r="AZ484" s="71">
        <v>976.90000000000009</v>
      </c>
      <c r="BA484" s="71">
        <v>42986.7</v>
      </c>
      <c r="BB484" s="71">
        <v>58.5</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2198</v>
      </c>
      <c r="B485" s="70">
        <v>66</v>
      </c>
      <c r="C485" s="70">
        <v>15</v>
      </c>
      <c r="D485" s="70">
        <v>4</v>
      </c>
      <c r="E485" s="70">
        <v>2018</v>
      </c>
      <c r="F485" s="70" t="s">
        <v>183</v>
      </c>
      <c r="G485" s="70" t="s">
        <v>2183</v>
      </c>
      <c r="H485" s="70" t="s">
        <v>2184</v>
      </c>
      <c r="I485" s="148"/>
      <c r="J485" s="71">
        <v>4.4785355852029385</v>
      </c>
      <c r="K485" s="71">
        <v>2.2473509508886944</v>
      </c>
      <c r="L485" s="71">
        <v>13.090680465550424</v>
      </c>
      <c r="M485" s="71">
        <v>13.433288702394337</v>
      </c>
      <c r="N485" s="71">
        <v>29.483731666538958</v>
      </c>
      <c r="O485" s="71">
        <v>15.400302775512746</v>
      </c>
      <c r="P485" s="71">
        <v>19.807844137859053</v>
      </c>
      <c r="Q485" s="71">
        <v>1.06631914078847</v>
      </c>
      <c r="R485" s="71">
        <v>0.30889985738032327</v>
      </c>
      <c r="S485" s="71">
        <v>1.8119750783594271</v>
      </c>
      <c r="T485" s="72"/>
      <c r="U485" s="71">
        <v>479843</v>
      </c>
      <c r="V485" s="71">
        <v>801</v>
      </c>
      <c r="W485" s="71">
        <v>328</v>
      </c>
      <c r="X485" s="71">
        <v>3072</v>
      </c>
      <c r="Y485" s="71">
        <v>6853</v>
      </c>
      <c r="Z485" s="71">
        <v>9384</v>
      </c>
      <c r="AA485" s="71">
        <v>4144</v>
      </c>
      <c r="AB485" s="71">
        <v>16824</v>
      </c>
      <c r="AC485" s="71">
        <v>53593</v>
      </c>
      <c r="AD485" s="71">
        <v>1.8119750783594271</v>
      </c>
      <c r="AE485" s="72"/>
      <c r="AF485" s="71">
        <v>4158376.023449779</v>
      </c>
      <c r="AG485" s="71">
        <v>1433486.015275866</v>
      </c>
      <c r="AH485" s="71">
        <v>2142021.580077494</v>
      </c>
      <c r="AI485" s="71">
        <v>18584170.768772021</v>
      </c>
      <c r="AJ485" s="71">
        <v>35002892.647680052</v>
      </c>
      <c r="AK485" s="71">
        <v>0</v>
      </c>
      <c r="AL485" s="71">
        <v>0</v>
      </c>
      <c r="AM485" s="71">
        <v>2315842.2866127812</v>
      </c>
      <c r="AN485" s="71">
        <v>0</v>
      </c>
      <c r="AO485" s="71">
        <v>0</v>
      </c>
      <c r="AP485" s="71">
        <v>63636789.321867988</v>
      </c>
      <c r="AQ485" s="72"/>
      <c r="AR485" s="71">
        <v>228</v>
      </c>
      <c r="AS485" s="71">
        <v>106</v>
      </c>
      <c r="AT485" s="71">
        <v>37</v>
      </c>
      <c r="AU485" s="71">
        <v>0</v>
      </c>
      <c r="AV485" s="71">
        <v>0</v>
      </c>
      <c r="AW485" s="71">
        <v>0</v>
      </c>
      <c r="AX485" s="71"/>
      <c r="AY485" s="72"/>
      <c r="AZ485" s="71">
        <v>1115.5</v>
      </c>
      <c r="BA485" s="71">
        <v>63071.9</v>
      </c>
      <c r="BB485" s="71">
        <v>732</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2199</v>
      </c>
      <c r="B486" s="70">
        <v>67</v>
      </c>
      <c r="C486" s="70">
        <v>16</v>
      </c>
      <c r="D486" s="70">
        <v>4</v>
      </c>
      <c r="E486" s="70">
        <v>2019</v>
      </c>
      <c r="F486" s="70" t="s">
        <v>158</v>
      </c>
      <c r="G486" s="70" t="s">
        <v>2183</v>
      </c>
      <c r="H486" s="70" t="s">
        <v>2184</v>
      </c>
      <c r="I486" s="148"/>
      <c r="J486" s="71">
        <v>4.1347760109749085</v>
      </c>
      <c r="K486" s="71">
        <v>2.1131471940881585</v>
      </c>
      <c r="L486" s="71">
        <v>13.2163658385033</v>
      </c>
      <c r="M486" s="71">
        <v>12.516311286850085</v>
      </c>
      <c r="N486" s="71">
        <v>27.40606223044681</v>
      </c>
      <c r="O486" s="71">
        <v>14.825888900337839</v>
      </c>
      <c r="P486" s="71">
        <v>19.509343621486348</v>
      </c>
      <c r="Q486" s="71">
        <v>1.01426916842476</v>
      </c>
      <c r="R486" s="71">
        <v>0.10321653802593274</v>
      </c>
      <c r="S486" s="71">
        <v>2.4661763013579878</v>
      </c>
      <c r="T486" s="72"/>
      <c r="U486" s="71">
        <v>470535</v>
      </c>
      <c r="V486" s="71">
        <v>801</v>
      </c>
      <c r="W486" s="71">
        <v>328</v>
      </c>
      <c r="X486" s="71">
        <v>3072</v>
      </c>
      <c r="Y486" s="71">
        <v>6843</v>
      </c>
      <c r="Z486" s="71">
        <v>9282</v>
      </c>
      <c r="AA486" s="71">
        <v>4051</v>
      </c>
      <c r="AB486" s="71">
        <v>16436</v>
      </c>
      <c r="AC486" s="71">
        <v>18201</v>
      </c>
      <c r="AD486" s="71">
        <v>2.4661763013579878</v>
      </c>
      <c r="AE486" s="72"/>
      <c r="AF486" s="71">
        <v>4081227.9994770559</v>
      </c>
      <c r="AG486" s="71">
        <v>1389147.178915309</v>
      </c>
      <c r="AH486" s="71">
        <v>2281146.536692068</v>
      </c>
      <c r="AI486" s="71">
        <v>17822582.340290859</v>
      </c>
      <c r="AJ486" s="71">
        <v>33086343.349849161</v>
      </c>
      <c r="AK486" s="71">
        <v>0</v>
      </c>
      <c r="AL486" s="71">
        <v>0</v>
      </c>
      <c r="AM486" s="71">
        <v>2238459.4698582445</v>
      </c>
      <c r="AN486" s="71">
        <v>0</v>
      </c>
      <c r="AO486" s="71">
        <v>0</v>
      </c>
      <c r="AP486" s="71">
        <v>60898906.875082701</v>
      </c>
      <c r="AQ486" s="72"/>
      <c r="AR486" s="71">
        <v>241</v>
      </c>
      <c r="AS486" s="71">
        <v>122</v>
      </c>
      <c r="AT486" s="71">
        <v>38</v>
      </c>
      <c r="AU486" s="71">
        <v>0</v>
      </c>
      <c r="AV486" s="71">
        <v>0</v>
      </c>
      <c r="AW486" s="71">
        <v>0</v>
      </c>
      <c r="AX486" s="71"/>
      <c r="AY486" s="72"/>
      <c r="AZ486" s="71">
        <v>1178.3</v>
      </c>
      <c r="BA486" s="71">
        <v>63848.1</v>
      </c>
      <c r="BB486" s="71">
        <v>751.49999999999966</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2200</v>
      </c>
      <c r="B487" s="70">
        <v>68</v>
      </c>
      <c r="C487" s="70">
        <v>17</v>
      </c>
      <c r="D487" s="70">
        <v>4</v>
      </c>
      <c r="E487" s="70">
        <v>2020</v>
      </c>
      <c r="F487" s="70" t="s">
        <v>159</v>
      </c>
      <c r="G487" s="70" t="s">
        <v>2183</v>
      </c>
      <c r="H487" s="70" t="s">
        <v>2184</v>
      </c>
      <c r="I487" s="148"/>
      <c r="J487" s="71">
        <v>4.5828225943896594</v>
      </c>
      <c r="K487" s="71">
        <v>2.2230921535422463</v>
      </c>
      <c r="L487" s="71">
        <v>17.052548807149496</v>
      </c>
      <c r="M487" s="71">
        <v>10.501874846823046</v>
      </c>
      <c r="N487" s="71">
        <v>26.213976452940614</v>
      </c>
      <c r="O487" s="71">
        <v>12.844033350743125</v>
      </c>
      <c r="P487" s="71">
        <v>18.35944813887464</v>
      </c>
      <c r="Q487" s="71">
        <v>0.94525831753148304</v>
      </c>
      <c r="R487" s="71">
        <v>0.27364508301818452</v>
      </c>
      <c r="S487" s="71">
        <v>1.8110845018926189</v>
      </c>
      <c r="T487" s="72"/>
      <c r="U487" s="71">
        <v>402235</v>
      </c>
      <c r="V487" s="71">
        <v>741</v>
      </c>
      <c r="W487" s="71">
        <v>435</v>
      </c>
      <c r="X487" s="71">
        <v>2859</v>
      </c>
      <c r="Y487" s="71">
        <v>6815</v>
      </c>
      <c r="Z487" s="71">
        <v>9178</v>
      </c>
      <c r="AA487" s="71">
        <v>4052</v>
      </c>
      <c r="AB487" s="71">
        <v>16032</v>
      </c>
      <c r="AC487" s="71">
        <v>48508.999999999993</v>
      </c>
      <c r="AD487" s="71">
        <v>1.8110845018926189</v>
      </c>
      <c r="AE487" s="72"/>
      <c r="AF487" s="71">
        <v>3349068.1345471758</v>
      </c>
      <c r="AG487" s="71">
        <v>1452407.6079800206</v>
      </c>
      <c r="AH487" s="71">
        <v>2982689.9477292555</v>
      </c>
      <c r="AI487" s="71">
        <v>15848349.483225327</v>
      </c>
      <c r="AJ487" s="71">
        <v>32601256.04046344</v>
      </c>
      <c r="AK487" s="71"/>
      <c r="AL487" s="71"/>
      <c r="AM487" s="71">
        <v>2092354.1192350413</v>
      </c>
      <c r="AN487" s="71"/>
      <c r="AO487" s="71"/>
      <c r="AP487" s="71">
        <v>58326125.333180256</v>
      </c>
      <c r="AQ487" s="72"/>
      <c r="AR487" s="71">
        <v>253</v>
      </c>
      <c r="AS487" s="71">
        <v>152</v>
      </c>
      <c r="AT487" s="71">
        <v>38</v>
      </c>
      <c r="AU487" s="71">
        <v>0</v>
      </c>
      <c r="AV487" s="71">
        <v>0</v>
      </c>
      <c r="AW487" s="71">
        <v>0</v>
      </c>
      <c r="AX487" s="71"/>
      <c r="AY487" s="72"/>
      <c r="AZ487" s="71">
        <v>1267.5999999999999</v>
      </c>
      <c r="BA487" s="71">
        <v>65262.200000000012</v>
      </c>
      <c r="BB487" s="71">
        <v>751.49999999999966</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2201</v>
      </c>
      <c r="B488" s="70">
        <v>68</v>
      </c>
      <c r="C488" s="70">
        <v>18</v>
      </c>
      <c r="D488" s="70">
        <v>4</v>
      </c>
      <c r="E488" s="70">
        <v>2021</v>
      </c>
      <c r="F488" s="70" t="s">
        <v>160</v>
      </c>
      <c r="G488" s="70" t="s">
        <v>2183</v>
      </c>
      <c r="H488" s="70" t="s">
        <v>2184</v>
      </c>
      <c r="I488" s="148"/>
      <c r="J488" s="71">
        <v>5.8677649314832818</v>
      </c>
      <c r="K488" s="71">
        <v>2.4248564792210634</v>
      </c>
      <c r="L488" s="71">
        <v>15.528942096510145</v>
      </c>
      <c r="M488" s="71">
        <v>11.820546283910708</v>
      </c>
      <c r="N488" s="71">
        <v>27.004359500693731</v>
      </c>
      <c r="O488" s="71">
        <v>12.423859134310748</v>
      </c>
      <c r="P488" s="71">
        <v>18.711898073855739</v>
      </c>
      <c r="Q488" s="71">
        <v>0.91767016696550197</v>
      </c>
      <c r="R488" s="71">
        <v>9.5073359635992394E-2</v>
      </c>
      <c r="S488" s="71">
        <v>1.8907370909822949</v>
      </c>
      <c r="T488" s="72"/>
      <c r="U488" s="71">
        <v>555728</v>
      </c>
      <c r="V488" s="71">
        <v>741</v>
      </c>
      <c r="W488" s="71">
        <v>435</v>
      </c>
      <c r="X488" s="71">
        <v>2859</v>
      </c>
      <c r="Y488" s="71">
        <v>6794</v>
      </c>
      <c r="Z488" s="71">
        <v>9141</v>
      </c>
      <c r="AA488" s="71">
        <v>4027</v>
      </c>
      <c r="AB488" s="71">
        <v>15717</v>
      </c>
      <c r="AC488" s="71">
        <v>16350</v>
      </c>
      <c r="AD488" s="71">
        <v>1.8907370909822949</v>
      </c>
      <c r="AE488" s="72"/>
      <c r="AF488" s="71">
        <v>4233409.9144406794</v>
      </c>
      <c r="AG488" s="71">
        <v>1526911.7077562634</v>
      </c>
      <c r="AH488" s="71">
        <v>2728438.0032539805</v>
      </c>
      <c r="AI488" s="71">
        <v>17423403.678741865</v>
      </c>
      <c r="AJ488" s="71">
        <v>32141572.462163661</v>
      </c>
      <c r="AK488" s="71">
        <v>0</v>
      </c>
      <c r="AL488" s="71">
        <v>0</v>
      </c>
      <c r="AM488" s="71">
        <v>2063074.5246752386</v>
      </c>
      <c r="AN488" s="71">
        <v>0</v>
      </c>
      <c r="AO488" s="71">
        <v>0</v>
      </c>
      <c r="AP488" s="71">
        <v>60116810.291031688</v>
      </c>
      <c r="AQ488" s="72"/>
      <c r="AR488" s="71">
        <v>263</v>
      </c>
      <c r="AS488" s="71">
        <v>173</v>
      </c>
      <c r="AT488" s="71">
        <v>41</v>
      </c>
      <c r="AU488" s="71">
        <v>0</v>
      </c>
      <c r="AV488" s="71">
        <v>0</v>
      </c>
      <c r="AW488" s="71">
        <v>0</v>
      </c>
      <c r="AX488" s="71"/>
      <c r="AY488" s="72"/>
      <c r="AZ488" s="71">
        <v>1326.9</v>
      </c>
      <c r="BA488" s="71">
        <v>76998.69999999991</v>
      </c>
      <c r="BB488" s="71">
        <v>809.99999999999955</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2202</v>
      </c>
      <c r="B489" s="70">
        <v>68</v>
      </c>
      <c r="C489" s="70">
        <v>19</v>
      </c>
      <c r="D489" s="70">
        <v>4</v>
      </c>
      <c r="E489" s="70">
        <v>2022</v>
      </c>
      <c r="F489" s="70" t="s">
        <v>161</v>
      </c>
      <c r="G489" s="70" t="s">
        <v>2183</v>
      </c>
      <c r="H489" s="70" t="s">
        <v>2184</v>
      </c>
      <c r="I489" s="148"/>
      <c r="J489" s="71">
        <v>5.6398819052418965</v>
      </c>
      <c r="K489" s="71">
        <v>2.2078720648748225</v>
      </c>
      <c r="L489" s="71">
        <v>13.311437958920045</v>
      </c>
      <c r="M489" s="71">
        <v>11.285154911142472</v>
      </c>
      <c r="N489" s="71">
        <v>27.47585933031057</v>
      </c>
      <c r="O489" s="71">
        <v>12.964682274066432</v>
      </c>
      <c r="P489" s="71">
        <v>18.316508258838621</v>
      </c>
      <c r="Q489" s="71">
        <v>0.90783184130174643</v>
      </c>
      <c r="R489" s="71">
        <v>8.1145177930688595E-2</v>
      </c>
      <c r="S489" s="71">
        <v>1.528039825329909</v>
      </c>
      <c r="T489" s="72"/>
      <c r="U489" s="71">
        <v>624155</v>
      </c>
      <c r="V489" s="71">
        <v>741</v>
      </c>
      <c r="W489" s="71">
        <v>435</v>
      </c>
      <c r="X489" s="71">
        <v>2859</v>
      </c>
      <c r="Y489" s="71">
        <v>6787</v>
      </c>
      <c r="Z489" s="71">
        <v>9063</v>
      </c>
      <c r="AA489" s="71">
        <v>4002</v>
      </c>
      <c r="AB489" s="71">
        <v>15421</v>
      </c>
      <c r="AC489" s="71">
        <v>14129.999999999998</v>
      </c>
      <c r="AD489" s="71">
        <v>1.528039825329909</v>
      </c>
      <c r="AE489" s="72"/>
      <c r="AF489" s="71">
        <v>4341832.3177674776</v>
      </c>
      <c r="AG489" s="71">
        <v>1543945.4114743907</v>
      </c>
      <c r="AH489" s="71">
        <v>2730377.1709105992</v>
      </c>
      <c r="AI489" s="71">
        <v>17152545.493318766</v>
      </c>
      <c r="AJ489" s="71">
        <v>34756524.72297854</v>
      </c>
      <c r="AK489" s="71">
        <v>0</v>
      </c>
      <c r="AL489" s="71">
        <v>0</v>
      </c>
      <c r="AM489" s="71">
        <v>1991272.0070521291</v>
      </c>
      <c r="AN489" s="71">
        <v>0</v>
      </c>
      <c r="AO489" s="71">
        <v>0</v>
      </c>
      <c r="AP489" s="71">
        <v>62516497.123501904</v>
      </c>
      <c r="AQ489" s="72"/>
      <c r="AR489" s="71">
        <v>279</v>
      </c>
      <c r="AS489" s="71">
        <v>186</v>
      </c>
      <c r="AT489" s="71">
        <v>6</v>
      </c>
      <c r="AU489" s="71">
        <v>0</v>
      </c>
      <c r="AV489" s="71">
        <v>0</v>
      </c>
      <c r="AW489" s="71">
        <v>0</v>
      </c>
      <c r="AX489" s="71"/>
      <c r="AY489" s="72"/>
      <c r="AZ489" s="71">
        <v>1450.8</v>
      </c>
      <c r="BA489" s="71">
        <v>97337.69999999991</v>
      </c>
      <c r="BB489" s="71">
        <v>117</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2203</v>
      </c>
      <c r="B490" s="70">
        <v>68</v>
      </c>
      <c r="C490" s="70">
        <v>20</v>
      </c>
      <c r="D490" s="70">
        <v>4</v>
      </c>
      <c r="E490" s="70">
        <v>2023</v>
      </c>
      <c r="F490" s="70" t="s">
        <v>1539</v>
      </c>
      <c r="G490" s="70" t="s">
        <v>2183</v>
      </c>
      <c r="H490" s="70" t="s">
        <v>2184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296</v>
      </c>
      <c r="AS490" s="71">
        <v>218</v>
      </c>
      <c r="AT490" s="71">
        <v>6</v>
      </c>
      <c r="AU490" s="71">
        <v>0</v>
      </c>
      <c r="AV490" s="71">
        <v>0</v>
      </c>
      <c r="AW490" s="71">
        <v>0</v>
      </c>
      <c r="AX490" s="71"/>
      <c r="AY490" s="72"/>
      <c r="AZ490" s="71">
        <v>1548.0000000000002</v>
      </c>
      <c r="BA490" s="71">
        <v>98795.999999999898</v>
      </c>
      <c r="BB490" s="71">
        <v>117</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2204</v>
      </c>
      <c r="B491" s="70">
        <v>68</v>
      </c>
      <c r="C491" s="70">
        <v>21</v>
      </c>
      <c r="D491" s="70">
        <v>4</v>
      </c>
      <c r="E491" s="70">
        <v>2024</v>
      </c>
      <c r="F491" s="70" t="s">
        <v>1554</v>
      </c>
      <c r="G491" s="70" t="s">
        <v>2183</v>
      </c>
      <c r="H491" s="70" t="s">
        <v>2184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2205</v>
      </c>
      <c r="B492" s="70">
        <v>205</v>
      </c>
      <c r="C492" s="70">
        <v>1</v>
      </c>
      <c r="D492" s="70">
        <v>13</v>
      </c>
      <c r="E492" s="70">
        <v>1990</v>
      </c>
      <c r="F492" s="70" t="s">
        <v>787</v>
      </c>
      <c r="G492" s="70" t="s">
        <v>2206</v>
      </c>
      <c r="H492" s="70" t="s">
        <v>2207</v>
      </c>
      <c r="I492" s="148"/>
      <c r="J492" s="71">
        <v>11.916381338183021</v>
      </c>
      <c r="K492" s="71">
        <v>3.2147580914815652</v>
      </c>
      <c r="L492" s="71">
        <v>10.426028015738019</v>
      </c>
      <c r="M492" s="71">
        <v>9.8752180898124458</v>
      </c>
      <c r="N492" s="71">
        <v>21.76684694768911</v>
      </c>
      <c r="O492" s="71">
        <v>13.52502271304362</v>
      </c>
      <c r="P492" s="71">
        <v>31.802500830426371</v>
      </c>
      <c r="Q492" s="71">
        <v>1.3246609128184299</v>
      </c>
      <c r="R492" s="71">
        <v>0</v>
      </c>
      <c r="S492" s="71">
        <v>1.663241506134262</v>
      </c>
      <c r="T492" s="72"/>
      <c r="U492" s="71">
        <v>1110737</v>
      </c>
      <c r="V492" s="71">
        <v>864</v>
      </c>
      <c r="W492" s="71">
        <v>99</v>
      </c>
      <c r="X492" s="71">
        <v>3166</v>
      </c>
      <c r="Y492" s="71">
        <v>5417</v>
      </c>
      <c r="Z492" s="71">
        <v>5563</v>
      </c>
      <c r="AA492" s="71">
        <v>7722</v>
      </c>
      <c r="AB492" s="71">
        <v>21508</v>
      </c>
      <c r="AC492" s="71">
        <v>0</v>
      </c>
      <c r="AD492" s="71">
        <v>1.663241506134262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2208</v>
      </c>
      <c r="B493" s="70">
        <v>206</v>
      </c>
      <c r="C493" s="70">
        <v>2</v>
      </c>
      <c r="D493" s="70">
        <v>13</v>
      </c>
      <c r="E493" s="70">
        <v>2005</v>
      </c>
      <c r="F493" s="70" t="s">
        <v>789</v>
      </c>
      <c r="G493" s="70" t="s">
        <v>2206</v>
      </c>
      <c r="H493" s="70" t="s">
        <v>2207</v>
      </c>
      <c r="I493" s="148"/>
      <c r="J493" s="71">
        <v>46.263479506012168</v>
      </c>
      <c r="K493" s="71">
        <v>1.8290997296878011</v>
      </c>
      <c r="L493" s="71">
        <v>22.436781651322239</v>
      </c>
      <c r="M493" s="71">
        <v>17.679066603847861</v>
      </c>
      <c r="N493" s="71">
        <v>34.28047369539798</v>
      </c>
      <c r="O493" s="71">
        <v>20.364897680152229</v>
      </c>
      <c r="P493" s="71">
        <v>31.84652599638072</v>
      </c>
      <c r="Q493" s="71">
        <v>1.1410524905031501</v>
      </c>
      <c r="R493" s="71">
        <v>0</v>
      </c>
      <c r="S493" s="71">
        <v>1.465229317516207</v>
      </c>
      <c r="T493" s="72"/>
      <c r="U493" s="71">
        <v>4474600</v>
      </c>
      <c r="V493" s="71">
        <v>646</v>
      </c>
      <c r="W493" s="71">
        <v>198</v>
      </c>
      <c r="X493" s="71">
        <v>2446</v>
      </c>
      <c r="Y493" s="71">
        <v>5834</v>
      </c>
      <c r="Z493" s="71">
        <v>9693</v>
      </c>
      <c r="AA493" s="71">
        <v>6333</v>
      </c>
      <c r="AB493" s="71">
        <v>19368</v>
      </c>
      <c r="AC493" s="71">
        <v>0</v>
      </c>
      <c r="AD493" s="71">
        <v>1.465229317516207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2209</v>
      </c>
      <c r="B494" s="70">
        <v>207</v>
      </c>
      <c r="C494" s="70">
        <v>3</v>
      </c>
      <c r="D494" s="70">
        <v>13</v>
      </c>
      <c r="E494" s="70">
        <v>2006</v>
      </c>
      <c r="F494" s="70" t="s">
        <v>790</v>
      </c>
      <c r="G494" s="70" t="s">
        <v>2206</v>
      </c>
      <c r="H494" s="70" t="s">
        <v>2207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2210</v>
      </c>
      <c r="B495" s="70">
        <v>208</v>
      </c>
      <c r="C495" s="70">
        <v>4</v>
      </c>
      <c r="D495" s="70">
        <v>13</v>
      </c>
      <c r="E495" s="70">
        <v>2007</v>
      </c>
      <c r="F495" s="70" t="s">
        <v>791</v>
      </c>
      <c r="G495" s="70" t="s">
        <v>2206</v>
      </c>
      <c r="H495" s="70" t="s">
        <v>2207</v>
      </c>
      <c r="I495" s="148"/>
      <c r="J495" s="71">
        <v>38.717688029075717</v>
      </c>
      <c r="K495" s="71">
        <v>1.876760622815415</v>
      </c>
      <c r="L495" s="71">
        <v>20.102907562072229</v>
      </c>
      <c r="M495" s="71">
        <v>23.457194383144039</v>
      </c>
      <c r="N495" s="71">
        <v>30.888496389577099</v>
      </c>
      <c r="O495" s="71">
        <v>19.689110126379301</v>
      </c>
      <c r="P495" s="71">
        <v>30.684966975020199</v>
      </c>
      <c r="Q495" s="71">
        <v>1.17005019822384</v>
      </c>
      <c r="R495" s="71">
        <v>0</v>
      </c>
      <c r="S495" s="71">
        <v>1.624993141196019</v>
      </c>
      <c r="T495" s="72"/>
      <c r="U495" s="71">
        <v>4078728</v>
      </c>
      <c r="V495" s="71">
        <v>626</v>
      </c>
      <c r="W495" s="71">
        <v>172</v>
      </c>
      <c r="X495" s="71">
        <v>3586</v>
      </c>
      <c r="Y495" s="71">
        <v>5821</v>
      </c>
      <c r="Z495" s="71">
        <v>9742</v>
      </c>
      <c r="AA495" s="71">
        <v>6009</v>
      </c>
      <c r="AB495" s="71">
        <v>18810</v>
      </c>
      <c r="AC495" s="71">
        <v>0</v>
      </c>
      <c r="AD495" s="71">
        <v>1.624993141196019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2211</v>
      </c>
      <c r="B496" s="70">
        <v>209</v>
      </c>
      <c r="C496" s="70">
        <v>5</v>
      </c>
      <c r="D496" s="70">
        <v>13</v>
      </c>
      <c r="E496" s="70">
        <v>2008</v>
      </c>
      <c r="F496" s="70" t="s">
        <v>792</v>
      </c>
      <c r="G496" s="70" t="s">
        <v>2206</v>
      </c>
      <c r="H496" s="70" t="s">
        <v>2207</v>
      </c>
      <c r="I496" s="148"/>
      <c r="J496" s="71">
        <v>33.907754504970093</v>
      </c>
      <c r="K496" s="71">
        <v>1.397946491539849</v>
      </c>
      <c r="L496" s="71">
        <v>17.383220766255771</v>
      </c>
      <c r="M496" s="71">
        <v>23.45790356587511</v>
      </c>
      <c r="N496" s="71">
        <v>29.74309546463282</v>
      </c>
      <c r="O496" s="71">
        <v>18.970723565594589</v>
      </c>
      <c r="P496" s="71">
        <v>30.190935551480479</v>
      </c>
      <c r="Q496" s="71">
        <v>1.13563392467163</v>
      </c>
      <c r="R496" s="71">
        <v>0</v>
      </c>
      <c r="S496" s="71">
        <v>1.80287125882245</v>
      </c>
      <c r="T496" s="72"/>
      <c r="U496" s="71">
        <v>3923632</v>
      </c>
      <c r="V496" s="71">
        <v>626</v>
      </c>
      <c r="W496" s="71">
        <v>172</v>
      </c>
      <c r="X496" s="71">
        <v>3586</v>
      </c>
      <c r="Y496" s="71">
        <v>5803</v>
      </c>
      <c r="Z496" s="71">
        <v>9716</v>
      </c>
      <c r="AA496" s="71">
        <v>5919</v>
      </c>
      <c r="AB496" s="71">
        <v>18557</v>
      </c>
      <c r="AC496" s="71">
        <v>0</v>
      </c>
      <c r="AD496" s="71">
        <v>1.80287125882245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2212</v>
      </c>
      <c r="B497" s="70">
        <v>210</v>
      </c>
      <c r="C497" s="70">
        <v>6</v>
      </c>
      <c r="D497" s="70">
        <v>13</v>
      </c>
      <c r="E497" s="70">
        <v>2009</v>
      </c>
      <c r="F497" s="70" t="s">
        <v>176</v>
      </c>
      <c r="G497" s="70" t="s">
        <v>2206</v>
      </c>
      <c r="H497" s="70" t="s">
        <v>2207</v>
      </c>
      <c r="I497" s="148"/>
      <c r="J497" s="71">
        <v>34.556947187595298</v>
      </c>
      <c r="K497" s="71">
        <v>1.1152321963643741</v>
      </c>
      <c r="L497" s="71">
        <v>7.4294723063142847</v>
      </c>
      <c r="M497" s="71">
        <v>21.061160412918269</v>
      </c>
      <c r="N497" s="71">
        <v>26.173925938034159</v>
      </c>
      <c r="O497" s="71">
        <v>19.273054942060629</v>
      </c>
      <c r="P497" s="71">
        <v>29.05056736788185</v>
      </c>
      <c r="Q497" s="71">
        <v>1.0641016820829099</v>
      </c>
      <c r="R497" s="71">
        <v>0</v>
      </c>
      <c r="S497" s="71">
        <v>1.1597899993872469</v>
      </c>
      <c r="T497" s="72"/>
      <c r="U497" s="71">
        <v>3297001</v>
      </c>
      <c r="V497" s="71">
        <v>473</v>
      </c>
      <c r="W497" s="71">
        <v>109</v>
      </c>
      <c r="X497" s="71">
        <v>3531</v>
      </c>
      <c r="Y497" s="71">
        <v>5782</v>
      </c>
      <c r="Z497" s="71">
        <v>9743</v>
      </c>
      <c r="AA497" s="71">
        <v>5847</v>
      </c>
      <c r="AB497" s="71">
        <v>18253</v>
      </c>
      <c r="AC497" s="71">
        <v>0</v>
      </c>
      <c r="AD497" s="71">
        <v>1.1597899993872469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5.89</v>
      </c>
      <c r="BK497" s="71">
        <v>0</v>
      </c>
      <c r="BL497" s="71">
        <v>0</v>
      </c>
      <c r="BM497" s="71">
        <v>0</v>
      </c>
      <c r="BN497" s="72"/>
      <c r="BO497" s="71">
        <v>0</v>
      </c>
      <c r="BP497" s="71">
        <v>0</v>
      </c>
      <c r="BQ497" s="71">
        <v>1</v>
      </c>
      <c r="BR497" s="71">
        <v>0</v>
      </c>
      <c r="BS497" s="71">
        <v>0</v>
      </c>
      <c r="BT497" s="71">
        <v>0</v>
      </c>
      <c r="BU497"/>
      <c r="BV497" s="70">
        <v>5.89</v>
      </c>
      <c r="BW497" s="70">
        <v>0</v>
      </c>
      <c r="BX497" s="70">
        <v>0</v>
      </c>
      <c r="BY497" s="70">
        <v>0</v>
      </c>
      <c r="BZ497" s="70">
        <v>0</v>
      </c>
      <c r="CA497" s="70">
        <v>0</v>
      </c>
      <c r="CB497" s="70">
        <v>0</v>
      </c>
      <c r="CC497" s="70">
        <v>0</v>
      </c>
      <c r="CD497" s="70">
        <v>0</v>
      </c>
    </row>
    <row r="498" spans="1:82">
      <c r="A498" s="70" t="s">
        <v>2213</v>
      </c>
      <c r="B498" s="70">
        <v>211</v>
      </c>
      <c r="C498" s="70">
        <v>7</v>
      </c>
      <c r="D498" s="70">
        <v>13</v>
      </c>
      <c r="E498" s="70">
        <v>2010</v>
      </c>
      <c r="F498" s="70" t="s">
        <v>177</v>
      </c>
      <c r="G498" s="70" t="s">
        <v>2206</v>
      </c>
      <c r="H498" s="70" t="s">
        <v>2207</v>
      </c>
      <c r="I498" s="148"/>
      <c r="J498" s="71">
        <v>39.44142440689847</v>
      </c>
      <c r="K498" s="71">
        <v>1.279219511652983</v>
      </c>
      <c r="L498" s="71">
        <v>6.7948128771425766</v>
      </c>
      <c r="M498" s="71">
        <v>23.394565821363091</v>
      </c>
      <c r="N498" s="71">
        <v>28.638768477912649</v>
      </c>
      <c r="O498" s="71">
        <v>19.23116701510703</v>
      </c>
      <c r="P498" s="71">
        <v>29.3564181481762</v>
      </c>
      <c r="Q498" s="71">
        <v>1.0954055864497001</v>
      </c>
      <c r="R498" s="71">
        <v>0</v>
      </c>
      <c r="S498" s="71">
        <v>1.5157679918330389</v>
      </c>
      <c r="T498" s="72"/>
      <c r="U498" s="71">
        <v>3702437</v>
      </c>
      <c r="V498" s="71">
        <v>473</v>
      </c>
      <c r="W498" s="71">
        <v>109</v>
      </c>
      <c r="X498" s="71">
        <v>3531</v>
      </c>
      <c r="Y498" s="71">
        <v>5773</v>
      </c>
      <c r="Z498" s="71">
        <v>9767</v>
      </c>
      <c r="AA498" s="71">
        <v>5761</v>
      </c>
      <c r="AB498" s="71">
        <v>18005</v>
      </c>
      <c r="AC498" s="71">
        <v>0</v>
      </c>
      <c r="AD498" s="71">
        <v>1.5157679918330389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5.9720000000000004</v>
      </c>
      <c r="BK498" s="71">
        <v>0</v>
      </c>
      <c r="BL498" s="71">
        <v>0</v>
      </c>
      <c r="BM498" s="71">
        <v>0</v>
      </c>
      <c r="BN498" s="72"/>
      <c r="BO498" s="71">
        <v>0</v>
      </c>
      <c r="BP498" s="71">
        <v>0</v>
      </c>
      <c r="BQ498" s="71">
        <v>1</v>
      </c>
      <c r="BR498" s="71">
        <v>0</v>
      </c>
      <c r="BS498" s="71">
        <v>0</v>
      </c>
      <c r="BT498" s="71">
        <v>0</v>
      </c>
      <c r="BU498"/>
      <c r="BV498" s="70">
        <v>5.9720000000000004</v>
      </c>
      <c r="BW498" s="70">
        <v>0</v>
      </c>
      <c r="BX498" s="70">
        <v>0</v>
      </c>
      <c r="BY498" s="70">
        <v>0</v>
      </c>
      <c r="BZ498" s="70">
        <v>0</v>
      </c>
      <c r="CA498" s="70">
        <v>0</v>
      </c>
      <c r="CB498" s="70">
        <v>0</v>
      </c>
      <c r="CC498" s="70">
        <v>0</v>
      </c>
      <c r="CD498" s="70">
        <v>0</v>
      </c>
    </row>
    <row r="499" spans="1:82">
      <c r="A499" s="70" t="s">
        <v>2214</v>
      </c>
      <c r="B499" s="70">
        <v>212</v>
      </c>
      <c r="C499" s="70">
        <v>8</v>
      </c>
      <c r="D499" s="70">
        <v>13</v>
      </c>
      <c r="E499" s="70">
        <v>2011</v>
      </c>
      <c r="F499" s="70" t="s">
        <v>178</v>
      </c>
      <c r="G499" s="70" t="s">
        <v>2206</v>
      </c>
      <c r="H499" s="70" t="s">
        <v>2207</v>
      </c>
      <c r="I499" s="148"/>
      <c r="J499" s="71">
        <v>26.46142812131113</v>
      </c>
      <c r="K499" s="71">
        <v>1.348919723704848</v>
      </c>
      <c r="L499" s="71">
        <v>6.7856609262291911</v>
      </c>
      <c r="M499" s="71">
        <v>20.99162843300482</v>
      </c>
      <c r="N499" s="71">
        <v>29.556073200419149</v>
      </c>
      <c r="O499" s="71">
        <v>18.908974319151032</v>
      </c>
      <c r="P499" s="71">
        <v>28.057755375555384</v>
      </c>
      <c r="Q499" s="71">
        <v>1.25041453085735</v>
      </c>
      <c r="R499" s="71">
        <v>0</v>
      </c>
      <c r="S499" s="71">
        <v>1.3285608203313699</v>
      </c>
      <c r="T499" s="72"/>
      <c r="U499" s="71">
        <v>2475980</v>
      </c>
      <c r="V499" s="71">
        <v>473</v>
      </c>
      <c r="W499" s="71">
        <v>109</v>
      </c>
      <c r="X499" s="71">
        <v>3531</v>
      </c>
      <c r="Y499" s="71">
        <v>5761</v>
      </c>
      <c r="Z499" s="71">
        <v>9812</v>
      </c>
      <c r="AA499" s="71">
        <v>5670</v>
      </c>
      <c r="AB499" s="71">
        <v>17818</v>
      </c>
      <c r="AC499" s="71">
        <v>0</v>
      </c>
      <c r="AD499" s="71">
        <v>1.3285608203313699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7.492</v>
      </c>
      <c r="BK499" s="71">
        <v>0</v>
      </c>
      <c r="BL499" s="71">
        <v>0</v>
      </c>
      <c r="BM499" s="71">
        <v>0</v>
      </c>
      <c r="BN499" s="72"/>
      <c r="BO499" s="71">
        <v>0</v>
      </c>
      <c r="BP499" s="71">
        <v>0</v>
      </c>
      <c r="BQ499" s="71">
        <v>1</v>
      </c>
      <c r="BR499" s="71">
        <v>0</v>
      </c>
      <c r="BS499" s="71">
        <v>0</v>
      </c>
      <c r="BT499" s="71">
        <v>0</v>
      </c>
      <c r="BU499"/>
      <c r="BV499" s="70">
        <v>7.492</v>
      </c>
      <c r="BW499" s="70">
        <v>0</v>
      </c>
      <c r="BX499" s="70">
        <v>0</v>
      </c>
      <c r="BY499" s="70">
        <v>0</v>
      </c>
      <c r="BZ499" s="70">
        <v>0</v>
      </c>
      <c r="CA499" s="70">
        <v>0</v>
      </c>
      <c r="CB499" s="70">
        <v>0</v>
      </c>
      <c r="CC499" s="70">
        <v>0</v>
      </c>
      <c r="CD499" s="70">
        <v>0</v>
      </c>
    </row>
    <row r="500" spans="1:82">
      <c r="A500" s="70" t="s">
        <v>2215</v>
      </c>
      <c r="B500" s="70">
        <v>213</v>
      </c>
      <c r="C500" s="70">
        <v>9</v>
      </c>
      <c r="D500" s="70">
        <v>13</v>
      </c>
      <c r="E500" s="70">
        <v>2012</v>
      </c>
      <c r="F500" s="70" t="s">
        <v>179</v>
      </c>
      <c r="G500" s="70" t="s">
        <v>2206</v>
      </c>
      <c r="H500" s="70" t="s">
        <v>2207</v>
      </c>
      <c r="I500" s="148"/>
      <c r="J500" s="71">
        <v>39.375385404159857</v>
      </c>
      <c r="K500" s="71">
        <v>1.26846964411152</v>
      </c>
      <c r="L500" s="71">
        <v>6.5781897819511777</v>
      </c>
      <c r="M500" s="71">
        <v>22.198625853938388</v>
      </c>
      <c r="N500" s="71">
        <v>30.748063881483102</v>
      </c>
      <c r="O500" s="71">
        <v>19.027851462821765</v>
      </c>
      <c r="P500" s="71">
        <v>27.849120806528965</v>
      </c>
      <c r="Q500" s="71">
        <v>1.34612210341488</v>
      </c>
      <c r="R500" s="71">
        <v>0</v>
      </c>
      <c r="S500" s="71">
        <v>1.454753069753834</v>
      </c>
      <c r="T500" s="72"/>
      <c r="U500" s="71">
        <v>3211141</v>
      </c>
      <c r="V500" s="71">
        <v>473</v>
      </c>
      <c r="W500" s="71">
        <v>109</v>
      </c>
      <c r="X500" s="71">
        <v>3531</v>
      </c>
      <c r="Y500" s="71">
        <v>5785</v>
      </c>
      <c r="Z500" s="71">
        <v>9952</v>
      </c>
      <c r="AA500" s="71">
        <v>5596</v>
      </c>
      <c r="AB500" s="71">
        <v>17655</v>
      </c>
      <c r="AC500" s="71">
        <v>0</v>
      </c>
      <c r="AD500" s="71">
        <v>1.454753069753834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7.0880000000000001</v>
      </c>
      <c r="BK500" s="71">
        <v>0</v>
      </c>
      <c r="BL500" s="71">
        <v>0</v>
      </c>
      <c r="BM500" s="71">
        <v>0</v>
      </c>
      <c r="BN500" s="72"/>
      <c r="BO500" s="71">
        <v>0</v>
      </c>
      <c r="BP500" s="71">
        <v>0</v>
      </c>
      <c r="BQ500" s="71">
        <v>1</v>
      </c>
      <c r="BR500" s="71">
        <v>0</v>
      </c>
      <c r="BS500" s="71">
        <v>0</v>
      </c>
      <c r="BT500" s="71">
        <v>0</v>
      </c>
      <c r="BU500"/>
      <c r="BV500" s="70">
        <v>7.0880000000000001</v>
      </c>
      <c r="BW500" s="70">
        <v>0</v>
      </c>
      <c r="BX500" s="70">
        <v>0</v>
      </c>
      <c r="BY500" s="70">
        <v>0</v>
      </c>
      <c r="BZ500" s="70">
        <v>0</v>
      </c>
      <c r="CA500" s="70">
        <v>0</v>
      </c>
      <c r="CB500" s="70">
        <v>0</v>
      </c>
      <c r="CC500" s="70">
        <v>0</v>
      </c>
      <c r="CD500" s="70">
        <v>0</v>
      </c>
    </row>
    <row r="501" spans="1:82">
      <c r="A501" s="70" t="s">
        <v>2216</v>
      </c>
      <c r="B501" s="70">
        <v>214</v>
      </c>
      <c r="C501" s="70">
        <v>10</v>
      </c>
      <c r="D501" s="70">
        <v>13</v>
      </c>
      <c r="E501" s="70">
        <v>2013</v>
      </c>
      <c r="F501" s="70" t="s">
        <v>180</v>
      </c>
      <c r="G501" s="1064" t="s">
        <v>2206</v>
      </c>
      <c r="H501" s="70" t="s">
        <v>2207</v>
      </c>
      <c r="I501" s="148"/>
      <c r="J501" s="71">
        <v>18.211964373786131</v>
      </c>
      <c r="K501" s="71">
        <v>1.0556187059979909</v>
      </c>
      <c r="L501" s="71">
        <v>5.7920821164426428</v>
      </c>
      <c r="M501" s="71">
        <v>21.475283952288819</v>
      </c>
      <c r="N501" s="71">
        <v>28.095013655220001</v>
      </c>
      <c r="O501" s="71">
        <v>18.361022646830659</v>
      </c>
      <c r="P501" s="71">
        <v>27.419552556261557</v>
      </c>
      <c r="Q501" s="71">
        <v>1.34659399123561</v>
      </c>
      <c r="R501" s="71">
        <v>0</v>
      </c>
      <c r="S501" s="71">
        <v>1.2038667700780159</v>
      </c>
      <c r="T501" s="72"/>
      <c r="U501" s="71">
        <v>1417384</v>
      </c>
      <c r="V501" s="71">
        <v>473</v>
      </c>
      <c r="W501" s="71">
        <v>109</v>
      </c>
      <c r="X501" s="71">
        <v>3531</v>
      </c>
      <c r="Y501" s="71">
        <v>5740</v>
      </c>
      <c r="Z501" s="71">
        <v>10032</v>
      </c>
      <c r="AA501" s="71">
        <v>5489</v>
      </c>
      <c r="AB501" s="71">
        <v>17408</v>
      </c>
      <c r="AC501" s="71">
        <v>0</v>
      </c>
      <c r="AD501" s="71">
        <v>1.2038667700780159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7.0949999999999998</v>
      </c>
      <c r="BK501" s="71">
        <v>0</v>
      </c>
      <c r="BL501" s="71">
        <v>0</v>
      </c>
      <c r="BM501" s="71">
        <v>0</v>
      </c>
      <c r="BN501" s="72"/>
      <c r="BO501" s="71">
        <v>0</v>
      </c>
      <c r="BP501" s="71">
        <v>0</v>
      </c>
      <c r="BQ501" s="71">
        <v>1</v>
      </c>
      <c r="BR501" s="71">
        <v>0</v>
      </c>
      <c r="BS501" s="71">
        <v>0</v>
      </c>
      <c r="BT501" s="71">
        <v>0</v>
      </c>
      <c r="BU501"/>
      <c r="BV501" s="70">
        <v>7.0949999999999998</v>
      </c>
      <c r="BW501" s="70">
        <v>0</v>
      </c>
      <c r="BX501" s="70">
        <v>0</v>
      </c>
      <c r="BY501" s="70">
        <v>0</v>
      </c>
      <c r="BZ501" s="70">
        <v>0</v>
      </c>
      <c r="CA501" s="70">
        <v>0</v>
      </c>
      <c r="CB501" s="70">
        <v>0</v>
      </c>
      <c r="CC501" s="70">
        <v>0</v>
      </c>
      <c r="CD501" s="70">
        <v>0</v>
      </c>
    </row>
    <row r="502" spans="1:82">
      <c r="A502" s="70" t="s">
        <v>2217</v>
      </c>
      <c r="B502" s="70">
        <v>215</v>
      </c>
      <c r="C502" s="70">
        <v>11</v>
      </c>
      <c r="D502" s="70">
        <v>13</v>
      </c>
      <c r="E502" s="70">
        <v>2014</v>
      </c>
      <c r="F502" s="70" t="s">
        <v>181</v>
      </c>
      <c r="G502" s="1064" t="s">
        <v>2206</v>
      </c>
      <c r="H502" s="70" t="s">
        <v>2207</v>
      </c>
      <c r="I502" s="148"/>
      <c r="J502" s="71">
        <v>26.856023184089</v>
      </c>
      <c r="K502" s="71">
        <v>1.0149003679711399</v>
      </c>
      <c r="L502" s="71">
        <v>11.00014495245629</v>
      </c>
      <c r="M502" s="71">
        <v>20.66112973425362</v>
      </c>
      <c r="N502" s="71">
        <v>31.143320155251299</v>
      </c>
      <c r="O502" s="71">
        <v>17.309803383447605</v>
      </c>
      <c r="P502" s="71">
        <v>27.190496852349924</v>
      </c>
      <c r="Q502" s="71">
        <v>1.2757231135367699</v>
      </c>
      <c r="R502" s="71">
        <v>0</v>
      </c>
      <c r="S502" s="71">
        <v>1.572370316252693</v>
      </c>
      <c r="T502" s="72"/>
      <c r="U502" s="71">
        <v>2236822</v>
      </c>
      <c r="V502" s="71">
        <v>400</v>
      </c>
      <c r="W502" s="71">
        <v>182</v>
      </c>
      <c r="X502" s="71">
        <v>3491</v>
      </c>
      <c r="Y502" s="71">
        <v>5736</v>
      </c>
      <c r="Z502" s="71">
        <v>9961</v>
      </c>
      <c r="AA502" s="71">
        <v>5415</v>
      </c>
      <c r="AB502" s="71">
        <v>17189</v>
      </c>
      <c r="AC502" s="71">
        <v>0</v>
      </c>
      <c r="AD502" s="71">
        <v>1.572370316252693</v>
      </c>
      <c r="AE502" s="72"/>
      <c r="AF502" s="71"/>
      <c r="AG502" s="71"/>
      <c r="AH502" s="71"/>
      <c r="AI502" s="71"/>
      <c r="AJ502" s="71"/>
      <c r="AK502" s="71"/>
      <c r="AL502" s="71"/>
      <c r="AM502" s="71"/>
      <c r="AN502" s="71"/>
      <c r="AO502" s="71"/>
      <c r="AP502" s="71"/>
      <c r="AQ502" s="72"/>
      <c r="AR502" s="71">
        <v>75</v>
      </c>
      <c r="AS502" s="71">
        <v>33</v>
      </c>
      <c r="AT502" s="71">
        <v>4</v>
      </c>
      <c r="AU502" s="71">
        <v>0</v>
      </c>
      <c r="AV502" s="71">
        <v>0</v>
      </c>
      <c r="AW502" s="71">
        <v>1</v>
      </c>
      <c r="AX502" s="71"/>
      <c r="AY502" s="72"/>
      <c r="AZ502" s="71">
        <v>365.3</v>
      </c>
      <c r="BA502" s="71">
        <v>3151.6</v>
      </c>
      <c r="BB502" s="71">
        <v>22500</v>
      </c>
      <c r="BC502" s="71">
        <v>0</v>
      </c>
      <c r="BD502" s="71">
        <v>0</v>
      </c>
      <c r="BE502" s="71">
        <v>1110</v>
      </c>
      <c r="BF502" s="71"/>
      <c r="BG502" s="72"/>
      <c r="BH502" s="71">
        <v>0</v>
      </c>
      <c r="BI502" s="71">
        <v>0</v>
      </c>
      <c r="BJ502" s="71">
        <v>7.3369999999999997</v>
      </c>
      <c r="BK502" s="71">
        <v>0</v>
      </c>
      <c r="BL502" s="71">
        <v>0</v>
      </c>
      <c r="BM502" s="71">
        <v>0</v>
      </c>
      <c r="BN502" s="72"/>
      <c r="BO502" s="71">
        <v>0</v>
      </c>
      <c r="BP502" s="71">
        <v>0</v>
      </c>
      <c r="BQ502" s="71">
        <v>1</v>
      </c>
      <c r="BR502" s="71">
        <v>0</v>
      </c>
      <c r="BS502" s="71">
        <v>0</v>
      </c>
      <c r="BT502" s="71">
        <v>0</v>
      </c>
      <c r="BU502"/>
      <c r="BV502" s="70">
        <v>7.3369999999999997</v>
      </c>
      <c r="BW502" s="70">
        <v>0</v>
      </c>
      <c r="BX502" s="70">
        <v>0</v>
      </c>
      <c r="BY502" s="70">
        <v>0</v>
      </c>
      <c r="BZ502" s="70">
        <v>0</v>
      </c>
      <c r="CA502" s="70">
        <v>0</v>
      </c>
      <c r="CB502" s="70">
        <v>0</v>
      </c>
      <c r="CC502" s="70">
        <v>0</v>
      </c>
      <c r="CD502" s="70">
        <v>0</v>
      </c>
    </row>
    <row r="503" spans="1:82">
      <c r="A503" s="70" t="s">
        <v>2218</v>
      </c>
      <c r="B503" s="70">
        <v>216</v>
      </c>
      <c r="C503" s="70">
        <v>12</v>
      </c>
      <c r="D503" s="70">
        <v>13</v>
      </c>
      <c r="E503" s="70">
        <v>2015</v>
      </c>
      <c r="F503" s="70" t="s">
        <v>182</v>
      </c>
      <c r="G503" s="70" t="s">
        <v>2206</v>
      </c>
      <c r="H503" s="70" t="s">
        <v>2207</v>
      </c>
      <c r="I503" s="148"/>
      <c r="J503" s="71">
        <v>33.473944420938359</v>
      </c>
      <c r="K503" s="71">
        <v>0.9723316636710746</v>
      </c>
      <c r="L503" s="71">
        <v>10.893494084300171</v>
      </c>
      <c r="M503" s="71">
        <v>19.734594836161818</v>
      </c>
      <c r="N503" s="71">
        <v>25.82781297114899</v>
      </c>
      <c r="O503" s="71">
        <v>17.041531651063924</v>
      </c>
      <c r="P503" s="71">
        <v>27.01096708569245</v>
      </c>
      <c r="Q503" s="71">
        <v>1.2353370533577099</v>
      </c>
      <c r="R503" s="71">
        <v>0</v>
      </c>
      <c r="S503" s="71">
        <v>1.2073857500998191</v>
      </c>
      <c r="T503" s="72"/>
      <c r="U503" s="71">
        <v>2725631</v>
      </c>
      <c r="V503" s="71">
        <v>400</v>
      </c>
      <c r="W503" s="71">
        <v>182</v>
      </c>
      <c r="X503" s="71">
        <v>3491</v>
      </c>
      <c r="Y503" s="71">
        <v>5725</v>
      </c>
      <c r="Z503" s="71">
        <v>9901</v>
      </c>
      <c r="AA503" s="71">
        <v>5375</v>
      </c>
      <c r="AB503" s="71">
        <v>17003</v>
      </c>
      <c r="AC503" s="71">
        <v>0</v>
      </c>
      <c r="AD503" s="71">
        <v>1.2073857500998191</v>
      </c>
      <c r="AE503" s="72"/>
      <c r="AF503" s="71">
        <v>32398736.116224229</v>
      </c>
      <c r="AG503" s="71">
        <v>645907.51097616588</v>
      </c>
      <c r="AH503" s="71">
        <v>1279239.7221436829</v>
      </c>
      <c r="AI503" s="71">
        <v>22057910.875112519</v>
      </c>
      <c r="AJ503" s="71">
        <v>32500881.49789292</v>
      </c>
      <c r="AK503" s="71">
        <v>0</v>
      </c>
      <c r="AL503" s="71">
        <v>0</v>
      </c>
      <c r="AM503" s="71">
        <v>2330189.8250975809</v>
      </c>
      <c r="AN503" s="71">
        <v>0</v>
      </c>
      <c r="AO503" s="71">
        <v>0</v>
      </c>
      <c r="AP503" s="71">
        <v>91212865.547447085</v>
      </c>
      <c r="AQ503" s="72"/>
      <c r="AR503" s="71">
        <v>101</v>
      </c>
      <c r="AS503" s="71">
        <v>55</v>
      </c>
      <c r="AT503" s="71">
        <v>4</v>
      </c>
      <c r="AU503" s="71">
        <v>0</v>
      </c>
      <c r="AV503" s="71">
        <v>0</v>
      </c>
      <c r="AW503" s="71">
        <v>1</v>
      </c>
      <c r="AX503" s="71"/>
      <c r="AY503" s="72"/>
      <c r="AZ503" s="71">
        <v>498.9</v>
      </c>
      <c r="BA503" s="71">
        <v>3863.9</v>
      </c>
      <c r="BB503" s="71">
        <v>22500</v>
      </c>
      <c r="BC503" s="71">
        <v>0</v>
      </c>
      <c r="BD503" s="71">
        <v>0</v>
      </c>
      <c r="BE503" s="71">
        <v>1110</v>
      </c>
      <c r="BF503" s="71"/>
      <c r="BG503" s="72"/>
      <c r="BH503" s="71">
        <v>0</v>
      </c>
      <c r="BI503" s="71">
        <v>0</v>
      </c>
      <c r="BJ503" s="71">
        <v>7.6580000000000004</v>
      </c>
      <c r="BK503" s="71">
        <v>0</v>
      </c>
      <c r="BL503" s="71">
        <v>0</v>
      </c>
      <c r="BM503" s="71">
        <v>0</v>
      </c>
      <c r="BN503" s="72"/>
      <c r="BO503" s="71">
        <v>0</v>
      </c>
      <c r="BP503" s="71">
        <v>0</v>
      </c>
      <c r="BQ503" s="71">
        <v>1</v>
      </c>
      <c r="BR503" s="71">
        <v>0</v>
      </c>
      <c r="BS503" s="71">
        <v>0</v>
      </c>
      <c r="BT503" s="71">
        <v>0</v>
      </c>
      <c r="BU503"/>
      <c r="BV503" s="70">
        <v>7.6580000000000004</v>
      </c>
      <c r="BW503" s="70">
        <v>0</v>
      </c>
      <c r="BX503" s="70">
        <v>0</v>
      </c>
      <c r="BY503" s="70">
        <v>0</v>
      </c>
      <c r="BZ503" s="70">
        <v>0</v>
      </c>
      <c r="CA503" s="70">
        <v>0</v>
      </c>
      <c r="CB503" s="70">
        <v>0</v>
      </c>
      <c r="CC503" s="70">
        <v>0</v>
      </c>
      <c r="CD503" s="70">
        <v>0</v>
      </c>
    </row>
    <row r="504" spans="1:82">
      <c r="A504" s="70" t="s">
        <v>2219</v>
      </c>
      <c r="B504" s="70">
        <v>217</v>
      </c>
      <c r="C504" s="70">
        <v>13</v>
      </c>
      <c r="D504" s="70">
        <v>13</v>
      </c>
      <c r="E504" s="70">
        <v>2016</v>
      </c>
      <c r="F504" s="70" t="s">
        <v>155</v>
      </c>
      <c r="G504" s="70" t="s">
        <v>2206</v>
      </c>
      <c r="H504" s="70" t="s">
        <v>2207</v>
      </c>
      <c r="I504" s="148"/>
      <c r="J504" s="71">
        <v>21.585295907021987</v>
      </c>
      <c r="K504" s="71">
        <v>0.96405621741620273</v>
      </c>
      <c r="L504" s="71">
        <v>11.44990962286581</v>
      </c>
      <c r="M504" s="71">
        <v>19.903320033221938</v>
      </c>
      <c r="N504" s="71">
        <v>24.617256900774613</v>
      </c>
      <c r="O504" s="71">
        <v>16.882196300401485</v>
      </c>
      <c r="P504" s="71">
        <v>25.969868737554538</v>
      </c>
      <c r="Q504" s="71">
        <v>1.1865474358740908</v>
      </c>
      <c r="R504" s="71">
        <v>0</v>
      </c>
      <c r="S504" s="71">
        <v>0.38495221750999997</v>
      </c>
      <c r="T504" s="72"/>
      <c r="U504" s="71">
        <v>2042338</v>
      </c>
      <c r="V504" s="71">
        <v>400</v>
      </c>
      <c r="W504" s="71">
        <v>182</v>
      </c>
      <c r="X504" s="71">
        <v>3491</v>
      </c>
      <c r="Y504" s="71">
        <v>5718</v>
      </c>
      <c r="Z504" s="71">
        <v>9929</v>
      </c>
      <c r="AA504" s="71">
        <v>5345</v>
      </c>
      <c r="AB504" s="71">
        <v>16799</v>
      </c>
      <c r="AC504" s="71">
        <v>0</v>
      </c>
      <c r="AD504" s="71">
        <v>0.38495221751000003</v>
      </c>
      <c r="AE504" s="72"/>
      <c r="AF504" s="71">
        <v>21565609.222395301</v>
      </c>
      <c r="AG504" s="71">
        <v>616281.04167206818</v>
      </c>
      <c r="AH504" s="71">
        <v>986796.84275130322</v>
      </c>
      <c r="AI504" s="71">
        <v>23255987.482985139</v>
      </c>
      <c r="AJ504" s="71">
        <v>26568493.097572278</v>
      </c>
      <c r="AK504" s="71">
        <v>0</v>
      </c>
      <c r="AL504" s="71">
        <v>0</v>
      </c>
      <c r="AM504" s="71">
        <v>2304021.089589986</v>
      </c>
      <c r="AN504" s="71">
        <v>0</v>
      </c>
      <c r="AO504" s="71">
        <v>0</v>
      </c>
      <c r="AP504" s="71">
        <v>75297188.77696608</v>
      </c>
      <c r="AQ504" s="72"/>
      <c r="AR504" s="71">
        <v>115</v>
      </c>
      <c r="AS504" s="71">
        <v>79</v>
      </c>
      <c r="AT504" s="71">
        <v>4</v>
      </c>
      <c r="AU504" s="71">
        <v>0</v>
      </c>
      <c r="AV504" s="71">
        <v>0</v>
      </c>
      <c r="AW504" s="71">
        <v>1</v>
      </c>
      <c r="AX504" s="71"/>
      <c r="AY504" s="72"/>
      <c r="AZ504" s="71">
        <v>583.9</v>
      </c>
      <c r="BA504" s="71">
        <v>4916.7</v>
      </c>
      <c r="BB504" s="71">
        <v>22500</v>
      </c>
      <c r="BC504" s="71">
        <v>0</v>
      </c>
      <c r="BD504" s="71">
        <v>0</v>
      </c>
      <c r="BE504" s="71">
        <v>1110</v>
      </c>
      <c r="BF504" s="71"/>
      <c r="BG504" s="72"/>
      <c r="BH504" s="71">
        <v>0</v>
      </c>
      <c r="BI504" s="71">
        <v>0</v>
      </c>
      <c r="BJ504" s="71">
        <v>7.8810000000000002</v>
      </c>
      <c r="BK504" s="71">
        <v>0</v>
      </c>
      <c r="BL504" s="71">
        <v>0</v>
      </c>
      <c r="BM504" s="71">
        <v>0</v>
      </c>
      <c r="BN504" s="72"/>
      <c r="BO504" s="71">
        <v>0</v>
      </c>
      <c r="BP504" s="71">
        <v>0</v>
      </c>
      <c r="BQ504" s="71">
        <v>1</v>
      </c>
      <c r="BR504" s="71">
        <v>0</v>
      </c>
      <c r="BS504" s="71">
        <v>0</v>
      </c>
      <c r="BT504" s="71">
        <v>0</v>
      </c>
      <c r="BU504"/>
      <c r="BV504" s="70">
        <v>7.8810000000000002</v>
      </c>
      <c r="BW504" s="70">
        <v>0</v>
      </c>
      <c r="BX504" s="70">
        <v>0</v>
      </c>
      <c r="BY504" s="70">
        <v>0</v>
      </c>
      <c r="BZ504" s="70">
        <v>0</v>
      </c>
      <c r="CA504" s="70">
        <v>0</v>
      </c>
      <c r="CB504" s="70">
        <v>0</v>
      </c>
      <c r="CC504" s="70">
        <v>0</v>
      </c>
      <c r="CD504" s="70">
        <v>0</v>
      </c>
    </row>
    <row r="505" spans="1:82">
      <c r="A505" s="70" t="s">
        <v>2220</v>
      </c>
      <c r="B505" s="70">
        <v>218</v>
      </c>
      <c r="C505" s="70">
        <v>14</v>
      </c>
      <c r="D505" s="70">
        <v>13</v>
      </c>
      <c r="E505" s="70">
        <v>2017</v>
      </c>
      <c r="F505" s="70" t="s">
        <v>156</v>
      </c>
      <c r="G505" s="70" t="s">
        <v>2206</v>
      </c>
      <c r="H505" s="70" t="s">
        <v>2207</v>
      </c>
      <c r="I505" s="148"/>
      <c r="J505" s="71">
        <v>19.341467547463928</v>
      </c>
      <c r="K505" s="71">
        <v>0.96405086384755101</v>
      </c>
      <c r="L505" s="71">
        <v>11.347474084536326</v>
      </c>
      <c r="M505" s="71">
        <v>17.288663480120469</v>
      </c>
      <c r="N505" s="71">
        <v>28.0300258401059</v>
      </c>
      <c r="O505" s="71">
        <v>16.645187663541932</v>
      </c>
      <c r="P505" s="71">
        <v>25.757079455951171</v>
      </c>
      <c r="Q505" s="71">
        <v>1.13211796738346</v>
      </c>
      <c r="R505" s="71">
        <v>0</v>
      </c>
      <c r="S505" s="71">
        <v>0.67475100081200012</v>
      </c>
      <c r="T505" s="72"/>
      <c r="U505" s="71">
        <v>2119896</v>
      </c>
      <c r="V505" s="71">
        <v>400</v>
      </c>
      <c r="W505" s="71">
        <v>182</v>
      </c>
      <c r="X505" s="71">
        <v>3491</v>
      </c>
      <c r="Y505" s="71">
        <v>5737</v>
      </c>
      <c r="Z505" s="71">
        <v>9952</v>
      </c>
      <c r="AA505" s="71">
        <v>5335</v>
      </c>
      <c r="AB505" s="71">
        <v>16575</v>
      </c>
      <c r="AC505" s="71">
        <v>0</v>
      </c>
      <c r="AD505" s="71">
        <v>0.67475100081200012</v>
      </c>
      <c r="AE505" s="72"/>
      <c r="AF505" s="71">
        <v>20159882.38872062</v>
      </c>
      <c r="AG505" s="71">
        <v>618504.16702454013</v>
      </c>
      <c r="AH505" s="71">
        <v>1414784.4493009429</v>
      </c>
      <c r="AI505" s="71">
        <v>21114614.001014329</v>
      </c>
      <c r="AJ505" s="71">
        <v>33696313.260445707</v>
      </c>
      <c r="AK505" s="71">
        <v>0</v>
      </c>
      <c r="AL505" s="71">
        <v>0</v>
      </c>
      <c r="AM505" s="71">
        <v>2276856.072057737</v>
      </c>
      <c r="AN505" s="71">
        <v>0</v>
      </c>
      <c r="AO505" s="71">
        <v>0</v>
      </c>
      <c r="AP505" s="71">
        <v>79280954.338563874</v>
      </c>
      <c r="AQ505" s="72"/>
      <c r="AR505" s="71">
        <v>124</v>
      </c>
      <c r="AS505" s="71">
        <v>97</v>
      </c>
      <c r="AT505" s="71">
        <v>4</v>
      </c>
      <c r="AU505" s="71">
        <v>0</v>
      </c>
      <c r="AV505" s="71">
        <v>0</v>
      </c>
      <c r="AW505" s="71">
        <v>1</v>
      </c>
      <c r="AX505" s="71"/>
      <c r="AY505" s="72"/>
      <c r="AZ505" s="71">
        <v>645.1</v>
      </c>
      <c r="BA505" s="71">
        <v>26754.3</v>
      </c>
      <c r="BB505" s="71">
        <v>22500</v>
      </c>
      <c r="BC505" s="71">
        <v>0</v>
      </c>
      <c r="BD505" s="71">
        <v>0</v>
      </c>
      <c r="BE505" s="71">
        <v>1110</v>
      </c>
      <c r="BF505" s="71"/>
      <c r="BG505" s="72"/>
      <c r="BH505" s="71">
        <v>0</v>
      </c>
      <c r="BI505" s="71">
        <v>0</v>
      </c>
      <c r="BJ505" s="71">
        <v>7.54</v>
      </c>
      <c r="BK505" s="71">
        <v>0</v>
      </c>
      <c r="BL505" s="71">
        <v>0</v>
      </c>
      <c r="BM505" s="71">
        <v>0</v>
      </c>
      <c r="BN505" s="72"/>
      <c r="BO505" s="71">
        <v>0</v>
      </c>
      <c r="BP505" s="71">
        <v>0</v>
      </c>
      <c r="BQ505" s="71">
        <v>1</v>
      </c>
      <c r="BR505" s="71">
        <v>0</v>
      </c>
      <c r="BS505" s="71">
        <v>0</v>
      </c>
      <c r="BT505" s="71">
        <v>0</v>
      </c>
      <c r="BU505"/>
      <c r="BV505" s="70">
        <v>7.54</v>
      </c>
      <c r="BW505" s="70">
        <v>0</v>
      </c>
      <c r="BX505" s="70">
        <v>0</v>
      </c>
      <c r="BY505" s="70">
        <v>0</v>
      </c>
      <c r="BZ505" s="70">
        <v>0</v>
      </c>
      <c r="CA505" s="70">
        <v>0</v>
      </c>
      <c r="CB505" s="70">
        <v>0</v>
      </c>
      <c r="CC505" s="70">
        <v>0</v>
      </c>
      <c r="CD505" s="70">
        <v>0</v>
      </c>
    </row>
    <row r="506" spans="1:82">
      <c r="A506" s="70" t="s">
        <v>2221</v>
      </c>
      <c r="B506" s="70">
        <v>219</v>
      </c>
      <c r="C506" s="70">
        <v>15</v>
      </c>
      <c r="D506" s="70">
        <v>13</v>
      </c>
      <c r="E506" s="70">
        <v>2018</v>
      </c>
      <c r="F506" s="70" t="s">
        <v>183</v>
      </c>
      <c r="G506" s="70" t="s">
        <v>2206</v>
      </c>
      <c r="H506" s="70" t="s">
        <v>2207</v>
      </c>
      <c r="I506" s="148"/>
      <c r="J506" s="71">
        <v>16.952046724498011</v>
      </c>
      <c r="K506" s="71">
        <v>0.87480935108725899</v>
      </c>
      <c r="L506" s="71">
        <v>10.295360362905285</v>
      </c>
      <c r="M506" s="71">
        <v>15.987409368825208</v>
      </c>
      <c r="N506" s="71">
        <v>23.573466384432493</v>
      </c>
      <c r="O506" s="71">
        <v>16.329178667556675</v>
      </c>
      <c r="P506" s="71">
        <v>25.127856330290793</v>
      </c>
      <c r="Q506" s="71">
        <v>1.0364033874330101</v>
      </c>
      <c r="R506" s="71">
        <v>0</v>
      </c>
      <c r="S506" s="71">
        <v>0.63463824952000003</v>
      </c>
      <c r="T506" s="72"/>
      <c r="U506" s="71">
        <v>1914832</v>
      </c>
      <c r="V506" s="71">
        <v>400</v>
      </c>
      <c r="W506" s="71">
        <v>182</v>
      </c>
      <c r="X506" s="71">
        <v>3491</v>
      </c>
      <c r="Y506" s="71">
        <v>5727</v>
      </c>
      <c r="Z506" s="71">
        <v>9950</v>
      </c>
      <c r="AA506" s="71">
        <v>5257</v>
      </c>
      <c r="AB506" s="71">
        <v>16352</v>
      </c>
      <c r="AC506" s="71">
        <v>0</v>
      </c>
      <c r="AD506" s="71">
        <v>0.63463824952000003</v>
      </c>
      <c r="AE506" s="72"/>
      <c r="AF506" s="71">
        <v>19585057.624860939</v>
      </c>
      <c r="AG506" s="71">
        <v>544815.5449546387</v>
      </c>
      <c r="AH506" s="71">
        <v>1319454.073358695</v>
      </c>
      <c r="AI506" s="71">
        <v>20188273.24768937</v>
      </c>
      <c r="AJ506" s="71">
        <v>29461766.745552588</v>
      </c>
      <c r="AK506" s="71">
        <v>0</v>
      </c>
      <c r="AL506" s="71">
        <v>0</v>
      </c>
      <c r="AM506" s="71">
        <v>2250870.9623568831</v>
      </c>
      <c r="AN506" s="71">
        <v>0</v>
      </c>
      <c r="AO506" s="71">
        <v>0</v>
      </c>
      <c r="AP506" s="71">
        <v>73350238.198773116</v>
      </c>
      <c r="AQ506" s="72"/>
      <c r="AR506" s="71">
        <v>151</v>
      </c>
      <c r="AS506" s="71">
        <v>113</v>
      </c>
      <c r="AT506" s="71">
        <v>4</v>
      </c>
      <c r="AU506" s="71">
        <v>0</v>
      </c>
      <c r="AV506" s="71">
        <v>0</v>
      </c>
      <c r="AW506" s="71">
        <v>1</v>
      </c>
      <c r="AX506" s="71"/>
      <c r="AY506" s="72"/>
      <c r="AZ506" s="71">
        <v>788.9</v>
      </c>
      <c r="BA506" s="71">
        <v>27899</v>
      </c>
      <c r="BB506" s="71">
        <v>22500</v>
      </c>
      <c r="BC506" s="71">
        <v>0</v>
      </c>
      <c r="BD506" s="71">
        <v>0</v>
      </c>
      <c r="BE506" s="71">
        <v>1110</v>
      </c>
      <c r="BF506" s="71"/>
      <c r="BG506" s="72"/>
      <c r="BH506" s="71">
        <v>0</v>
      </c>
      <c r="BI506" s="71">
        <v>0</v>
      </c>
      <c r="BJ506" s="71">
        <v>8.032</v>
      </c>
      <c r="BK506" s="71">
        <v>0</v>
      </c>
      <c r="BL506" s="71">
        <v>0</v>
      </c>
      <c r="BM506" s="71">
        <v>0</v>
      </c>
      <c r="BN506" s="72"/>
      <c r="BO506" s="71">
        <v>0</v>
      </c>
      <c r="BP506" s="71">
        <v>0</v>
      </c>
      <c r="BQ506" s="71">
        <v>1</v>
      </c>
      <c r="BR506" s="71">
        <v>0</v>
      </c>
      <c r="BS506" s="71">
        <v>0</v>
      </c>
      <c r="BT506" s="71">
        <v>0</v>
      </c>
      <c r="BU506"/>
      <c r="BV506" s="70">
        <v>8.032</v>
      </c>
      <c r="BW506" s="70">
        <v>0</v>
      </c>
      <c r="BX506" s="70">
        <v>0</v>
      </c>
      <c r="BY506" s="70">
        <v>0</v>
      </c>
      <c r="BZ506" s="70">
        <v>0</v>
      </c>
      <c r="CA506" s="70">
        <v>0</v>
      </c>
      <c r="CB506" s="70">
        <v>0</v>
      </c>
      <c r="CC506" s="70">
        <v>0</v>
      </c>
      <c r="CD506" s="70">
        <v>0</v>
      </c>
    </row>
    <row r="507" spans="1:82">
      <c r="A507" s="70" t="s">
        <v>2222</v>
      </c>
      <c r="B507" s="70">
        <v>220</v>
      </c>
      <c r="C507" s="70">
        <v>16</v>
      </c>
      <c r="D507" s="70">
        <v>13</v>
      </c>
      <c r="E507" s="70">
        <v>2019</v>
      </c>
      <c r="F507" s="70" t="s">
        <v>158</v>
      </c>
      <c r="G507" s="70" t="s">
        <v>2206</v>
      </c>
      <c r="H507" s="70" t="s">
        <v>2207</v>
      </c>
      <c r="I507" s="148"/>
      <c r="J507" s="71">
        <v>15.283189233038884</v>
      </c>
      <c r="K507" s="71">
        <v>0.7897369773950037</v>
      </c>
      <c r="L507" s="71">
        <v>10.330292418986865</v>
      </c>
      <c r="M507" s="71">
        <v>16.286896317851173</v>
      </c>
      <c r="N507" s="71">
        <v>20.777594461206551</v>
      </c>
      <c r="O507" s="71">
        <v>15.747515478176121</v>
      </c>
      <c r="P507" s="71">
        <v>24.960979508803689</v>
      </c>
      <c r="Q507" s="71">
        <v>0.99902674419740101</v>
      </c>
      <c r="R507" s="71">
        <v>0</v>
      </c>
      <c r="S507" s="71">
        <v>0.87431470489999996</v>
      </c>
      <c r="T507" s="72"/>
      <c r="U507" s="71">
        <v>1874969</v>
      </c>
      <c r="V507" s="71">
        <v>400</v>
      </c>
      <c r="W507" s="71">
        <v>182</v>
      </c>
      <c r="X507" s="71">
        <v>3491</v>
      </c>
      <c r="Y507" s="71">
        <v>5764</v>
      </c>
      <c r="Z507" s="71">
        <v>9859</v>
      </c>
      <c r="AA507" s="71">
        <v>5183</v>
      </c>
      <c r="AB507" s="71">
        <v>16189</v>
      </c>
      <c r="AC507" s="71">
        <v>0</v>
      </c>
      <c r="AD507" s="71">
        <v>0.87431470489999996</v>
      </c>
      <c r="AE507" s="72"/>
      <c r="AF507" s="71">
        <v>19183317.091415729</v>
      </c>
      <c r="AG507" s="71">
        <v>529460.40451625246</v>
      </c>
      <c r="AH507" s="71">
        <v>1435774.4591857251</v>
      </c>
      <c r="AI507" s="71">
        <v>22692694.83585351</v>
      </c>
      <c r="AJ507" s="71">
        <v>30312363.429469559</v>
      </c>
      <c r="AK507" s="71">
        <v>0</v>
      </c>
      <c r="AL507" s="71">
        <v>0</v>
      </c>
      <c r="AM507" s="71">
        <v>2204819.9292732491</v>
      </c>
      <c r="AN507" s="71">
        <v>0</v>
      </c>
      <c r="AO507" s="71">
        <v>0</v>
      </c>
      <c r="AP507" s="71">
        <v>76358430.149714023</v>
      </c>
      <c r="AQ507" s="72"/>
      <c r="AR507" s="71">
        <v>176</v>
      </c>
      <c r="AS507" s="71">
        <v>124</v>
      </c>
      <c r="AT507" s="71">
        <v>4</v>
      </c>
      <c r="AU507" s="71">
        <v>1</v>
      </c>
      <c r="AV507" s="71">
        <v>0</v>
      </c>
      <c r="AW507" s="71">
        <v>1</v>
      </c>
      <c r="AX507" s="71"/>
      <c r="AY507" s="72"/>
      <c r="AZ507" s="71">
        <v>928.09999999999957</v>
      </c>
      <c r="BA507" s="71">
        <v>29532.2</v>
      </c>
      <c r="BB507" s="71">
        <v>22500</v>
      </c>
      <c r="BC507" s="71">
        <v>140</v>
      </c>
      <c r="BD507" s="71">
        <v>0</v>
      </c>
      <c r="BE507" s="71">
        <v>1110</v>
      </c>
      <c r="BF507" s="71"/>
      <c r="BG507" s="72"/>
      <c r="BH507" s="71">
        <v>0</v>
      </c>
      <c r="BI507" s="71">
        <v>0</v>
      </c>
      <c r="BJ507" s="71">
        <v>7.2530000000000001</v>
      </c>
      <c r="BK507" s="71">
        <v>0</v>
      </c>
      <c r="BL507" s="71">
        <v>0</v>
      </c>
      <c r="BM507" s="71">
        <v>0</v>
      </c>
      <c r="BN507" s="72"/>
      <c r="BO507" s="71">
        <v>0</v>
      </c>
      <c r="BP507" s="71">
        <v>0</v>
      </c>
      <c r="BQ507" s="71">
        <v>1</v>
      </c>
      <c r="BR507" s="71">
        <v>0</v>
      </c>
      <c r="BS507" s="71">
        <v>0</v>
      </c>
      <c r="BT507" s="71">
        <v>0</v>
      </c>
      <c r="BU507"/>
      <c r="BV507" s="70">
        <v>7.2530000000000001</v>
      </c>
      <c r="BW507" s="70">
        <v>0</v>
      </c>
      <c r="BX507" s="70">
        <v>0</v>
      </c>
      <c r="BY507" s="70">
        <v>0</v>
      </c>
      <c r="BZ507" s="70">
        <v>0</v>
      </c>
      <c r="CA507" s="70">
        <v>0</v>
      </c>
      <c r="CB507" s="70">
        <v>0</v>
      </c>
      <c r="CC507" s="70">
        <v>0</v>
      </c>
      <c r="CD507" s="70">
        <v>0</v>
      </c>
    </row>
    <row r="508" spans="1:82">
      <c r="A508" s="70" t="s">
        <v>2223</v>
      </c>
      <c r="B508" s="70">
        <v>221</v>
      </c>
      <c r="C508" s="70">
        <v>17</v>
      </c>
      <c r="D508" s="70">
        <v>13</v>
      </c>
      <c r="E508" s="70">
        <v>2020</v>
      </c>
      <c r="F508" s="70" t="s">
        <v>159</v>
      </c>
      <c r="G508" s="70" t="s">
        <v>2206</v>
      </c>
      <c r="H508" s="70" t="s">
        <v>2207</v>
      </c>
      <c r="I508" s="148"/>
      <c r="J508" s="71">
        <v>16.168610577244301</v>
      </c>
      <c r="K508" s="71">
        <v>0.76775518581562807</v>
      </c>
      <c r="L508" s="71">
        <v>15.708363025717309</v>
      </c>
      <c r="M508" s="71">
        <v>11.34731159193546</v>
      </c>
      <c r="N508" s="71">
        <v>18.266859634278791</v>
      </c>
      <c r="O508" s="71">
        <v>13.725678699508453</v>
      </c>
      <c r="P508" s="71">
        <v>23.261946383263179</v>
      </c>
      <c r="Q508" s="71">
        <v>0.93900848085119804</v>
      </c>
      <c r="R508" s="71">
        <v>0</v>
      </c>
      <c r="S508" s="71">
        <v>0.72086913768000005</v>
      </c>
      <c r="T508" s="72"/>
      <c r="U508" s="71">
        <v>1836066</v>
      </c>
      <c r="V508" s="71">
        <v>353</v>
      </c>
      <c r="W508" s="71">
        <v>247</v>
      </c>
      <c r="X508" s="71">
        <v>3055</v>
      </c>
      <c r="Y508" s="71">
        <v>5727</v>
      </c>
      <c r="Z508" s="71">
        <v>9808</v>
      </c>
      <c r="AA508" s="71">
        <v>5134</v>
      </c>
      <c r="AB508" s="71">
        <v>15926</v>
      </c>
      <c r="AC508" s="71">
        <v>0</v>
      </c>
      <c r="AD508" s="71">
        <v>0.72086913768000005</v>
      </c>
      <c r="AE508" s="72"/>
      <c r="AF508" s="71">
        <v>18505492.340405289</v>
      </c>
      <c r="AG508" s="71">
        <v>491828.54334604129</v>
      </c>
      <c r="AH508" s="71">
        <v>2235349.6895014541</v>
      </c>
      <c r="AI508" s="71">
        <v>16546294.75988763</v>
      </c>
      <c r="AJ508" s="71">
        <v>28841721.525168091</v>
      </c>
      <c r="AK508" s="71"/>
      <c r="AL508" s="71"/>
      <c r="AM508" s="71">
        <v>2078519.9415504781</v>
      </c>
      <c r="AN508" s="71"/>
      <c r="AO508" s="71"/>
      <c r="AP508" s="71">
        <v>68699206.799858987</v>
      </c>
      <c r="AQ508" s="72"/>
      <c r="AR508" s="71">
        <v>202</v>
      </c>
      <c r="AS508" s="71">
        <v>126</v>
      </c>
      <c r="AT508" s="71">
        <v>4</v>
      </c>
      <c r="AU508" s="71">
        <v>1</v>
      </c>
      <c r="AV508" s="71">
        <v>0</v>
      </c>
      <c r="AW508" s="71">
        <v>1</v>
      </c>
      <c r="AX508" s="71"/>
      <c r="AY508" s="72"/>
      <c r="AZ508" s="71">
        <v>1055.299999999999</v>
      </c>
      <c r="BA508" s="71">
        <v>29624.7</v>
      </c>
      <c r="BB508" s="71">
        <v>22500</v>
      </c>
      <c r="BC508" s="71">
        <v>140</v>
      </c>
      <c r="BD508" s="71">
        <v>0</v>
      </c>
      <c r="BE508" s="71">
        <v>1110</v>
      </c>
      <c r="BF508" s="71"/>
      <c r="BG508" s="72"/>
      <c r="BH508" s="71">
        <v>0</v>
      </c>
      <c r="BI508" s="71">
        <v>0</v>
      </c>
      <c r="BJ508" s="71">
        <v>5.9429999999999996</v>
      </c>
      <c r="BK508" s="71">
        <v>0</v>
      </c>
      <c r="BL508" s="71">
        <v>0</v>
      </c>
      <c r="BM508" s="71">
        <v>0</v>
      </c>
      <c r="BN508" s="72"/>
      <c r="BO508" s="71">
        <v>0</v>
      </c>
      <c r="BP508" s="71">
        <v>0</v>
      </c>
      <c r="BQ508" s="71">
        <v>1</v>
      </c>
      <c r="BR508" s="71">
        <v>0</v>
      </c>
      <c r="BS508" s="71">
        <v>0</v>
      </c>
      <c r="BT508" s="71">
        <v>0</v>
      </c>
      <c r="BU508"/>
      <c r="BV508" s="70">
        <v>5.9429999999999996</v>
      </c>
      <c r="BW508" s="70">
        <v>0</v>
      </c>
      <c r="BX508" s="70">
        <v>0</v>
      </c>
      <c r="BY508" s="70">
        <v>0</v>
      </c>
      <c r="BZ508" s="70">
        <v>0</v>
      </c>
      <c r="CA508" s="70">
        <v>0</v>
      </c>
      <c r="CB508" s="70">
        <v>0</v>
      </c>
      <c r="CC508" s="70">
        <v>0</v>
      </c>
      <c r="CD508" s="70">
        <v>0</v>
      </c>
    </row>
    <row r="509" spans="1:82">
      <c r="A509" s="70" t="s">
        <v>2224</v>
      </c>
      <c r="B509" s="70">
        <v>221</v>
      </c>
      <c r="C509" s="70">
        <v>18</v>
      </c>
      <c r="D509" s="70">
        <v>13</v>
      </c>
      <c r="E509" s="70">
        <v>2021</v>
      </c>
      <c r="F509" s="70" t="s">
        <v>160</v>
      </c>
      <c r="G509" s="70" t="s">
        <v>2206</v>
      </c>
      <c r="H509" s="70" t="s">
        <v>2207</v>
      </c>
      <c r="I509" s="148"/>
      <c r="J509" s="71">
        <v>16.271078643846703</v>
      </c>
      <c r="K509" s="71">
        <v>0.8126040955930357</v>
      </c>
      <c r="L509" s="71">
        <v>12.491811595636261</v>
      </c>
      <c r="M509" s="71">
        <v>13.872455098500343</v>
      </c>
      <c r="N509" s="71">
        <v>20.451773269526051</v>
      </c>
      <c r="O509" s="71">
        <v>13.252931891331814</v>
      </c>
      <c r="P509" s="71">
        <v>23.725590157712293</v>
      </c>
      <c r="Q509" s="71">
        <v>0.91229855308493801</v>
      </c>
      <c r="R509" s="71">
        <v>0</v>
      </c>
      <c r="S509" s="71">
        <v>0.49435595905000013</v>
      </c>
      <c r="T509" s="72"/>
      <c r="U509" s="71">
        <v>2092282</v>
      </c>
      <c r="V509" s="71">
        <v>353</v>
      </c>
      <c r="W509" s="71">
        <v>247</v>
      </c>
      <c r="X509" s="71">
        <v>3055</v>
      </c>
      <c r="Y509" s="71">
        <v>5670</v>
      </c>
      <c r="Z509" s="71">
        <v>9751</v>
      </c>
      <c r="AA509" s="71">
        <v>5106</v>
      </c>
      <c r="AB509" s="71">
        <v>15625</v>
      </c>
      <c r="AC509" s="71">
        <v>0</v>
      </c>
      <c r="AD509" s="71">
        <v>0.49435595905000013</v>
      </c>
      <c r="AE509" s="72"/>
      <c r="AF509" s="71">
        <v>18260889.611885592</v>
      </c>
      <c r="AG509" s="71">
        <v>520074.14567865251</v>
      </c>
      <c r="AH509" s="71">
        <v>1980440.012722495</v>
      </c>
      <c r="AI509" s="71">
        <v>20450299.019323926</v>
      </c>
      <c r="AJ509" s="71">
        <v>29222184.148955241</v>
      </c>
      <c r="AK509" s="71">
        <v>0</v>
      </c>
      <c r="AL509" s="71">
        <v>0</v>
      </c>
      <c r="AM509" s="71">
        <v>2050998.2469969206</v>
      </c>
      <c r="AN509" s="71">
        <v>0</v>
      </c>
      <c r="AO509" s="71">
        <v>0</v>
      </c>
      <c r="AP509" s="71">
        <v>72484885.185562834</v>
      </c>
      <c r="AQ509" s="72"/>
      <c r="AR509" s="71">
        <v>233</v>
      </c>
      <c r="AS509" s="71">
        <v>141</v>
      </c>
      <c r="AT509" s="71">
        <v>4</v>
      </c>
      <c r="AU509" s="71">
        <v>2</v>
      </c>
      <c r="AV509" s="71">
        <v>0</v>
      </c>
      <c r="AW509" s="71">
        <v>1</v>
      </c>
      <c r="AX509" s="71"/>
      <c r="AY509" s="72"/>
      <c r="AZ509" s="71">
        <v>1194.299999999999</v>
      </c>
      <c r="BA509" s="71">
        <v>30328.7</v>
      </c>
      <c r="BB509" s="71">
        <v>22500</v>
      </c>
      <c r="BC509" s="71">
        <v>159.9</v>
      </c>
      <c r="BD509" s="71">
        <v>0</v>
      </c>
      <c r="BE509" s="71">
        <v>1110</v>
      </c>
      <c r="BF509" s="71"/>
      <c r="BG509" s="72"/>
      <c r="BH509" s="71">
        <v>0</v>
      </c>
      <c r="BI509" s="71">
        <v>0</v>
      </c>
      <c r="BJ509" s="71">
        <v>6.1050000000000004</v>
      </c>
      <c r="BK509" s="71">
        <v>0</v>
      </c>
      <c r="BL509" s="71">
        <v>0</v>
      </c>
      <c r="BM509" s="71">
        <v>0</v>
      </c>
      <c r="BN509" s="72"/>
      <c r="BO509" s="71">
        <v>0</v>
      </c>
      <c r="BP509" s="71">
        <v>0</v>
      </c>
      <c r="BQ509" s="71">
        <v>1</v>
      </c>
      <c r="BR509" s="71">
        <v>0</v>
      </c>
      <c r="BS509" s="71">
        <v>0</v>
      </c>
      <c r="BT509" s="71">
        <v>0</v>
      </c>
      <c r="BU509"/>
      <c r="BV509" s="70">
        <v>6.1050000000000004</v>
      </c>
      <c r="BW509" s="70">
        <v>0</v>
      </c>
      <c r="BX509" s="70">
        <v>0</v>
      </c>
      <c r="BY509" s="70">
        <v>0</v>
      </c>
      <c r="BZ509" s="70">
        <v>0</v>
      </c>
      <c r="CA509" s="70">
        <v>0</v>
      </c>
      <c r="CB509" s="70">
        <v>0</v>
      </c>
      <c r="CC509" s="70">
        <v>0</v>
      </c>
      <c r="CD509" s="70">
        <v>0</v>
      </c>
    </row>
    <row r="510" spans="1:82">
      <c r="A510" s="70" t="s">
        <v>2225</v>
      </c>
      <c r="B510" s="70">
        <v>221</v>
      </c>
      <c r="C510" s="70">
        <v>19</v>
      </c>
      <c r="D510" s="70">
        <v>13</v>
      </c>
      <c r="E510" s="70">
        <v>2022</v>
      </c>
      <c r="F510" s="70" t="s">
        <v>161</v>
      </c>
      <c r="G510" s="70" t="s">
        <v>2206</v>
      </c>
      <c r="H510" s="70" t="s">
        <v>2207</v>
      </c>
      <c r="I510" s="148"/>
      <c r="J510" s="71">
        <v>13.088396975019601</v>
      </c>
      <c r="K510" s="71">
        <v>0.75551410297504584</v>
      </c>
      <c r="L510" s="71">
        <v>11.412470819447904</v>
      </c>
      <c r="M510" s="71">
        <v>12.548682380650162</v>
      </c>
      <c r="N510" s="71">
        <v>21.715354146383095</v>
      </c>
      <c r="O510" s="71">
        <v>13.860179471855858</v>
      </c>
      <c r="P510" s="71">
        <v>23.273224511792698</v>
      </c>
      <c r="Q510" s="71">
        <v>0.90188598720853086</v>
      </c>
      <c r="R510" s="71">
        <v>0</v>
      </c>
      <c r="S510" s="71">
        <v>0.48729127391999988</v>
      </c>
      <c r="T510" s="72"/>
      <c r="U510" s="71">
        <v>1704527</v>
      </c>
      <c r="V510" s="71">
        <v>353</v>
      </c>
      <c r="W510" s="71">
        <v>247</v>
      </c>
      <c r="X510" s="71">
        <v>3055</v>
      </c>
      <c r="Y510" s="71">
        <v>5630</v>
      </c>
      <c r="Z510" s="71">
        <v>9689</v>
      </c>
      <c r="AA510" s="71">
        <v>5085</v>
      </c>
      <c r="AB510" s="71">
        <v>15320</v>
      </c>
      <c r="AC510" s="71">
        <v>0</v>
      </c>
      <c r="AD510" s="71">
        <v>0.48729127391999988</v>
      </c>
      <c r="AE510" s="72"/>
      <c r="AF510" s="71">
        <v>14255002.050745811</v>
      </c>
      <c r="AG510" s="71">
        <v>523969.3484020356</v>
      </c>
      <c r="AH510" s="71">
        <v>1700403.4449913865</v>
      </c>
      <c r="AI510" s="71">
        <v>18051209.698509619</v>
      </c>
      <c r="AJ510" s="71">
        <v>32560790.664050728</v>
      </c>
      <c r="AK510" s="71">
        <v>0</v>
      </c>
      <c r="AL510" s="71">
        <v>0</v>
      </c>
      <c r="AM510" s="71">
        <v>1978230.1503170102</v>
      </c>
      <c r="AN510" s="71">
        <v>0</v>
      </c>
      <c r="AO510" s="71">
        <v>0</v>
      </c>
      <c r="AP510" s="71">
        <v>69069605.357016593</v>
      </c>
      <c r="AQ510" s="72"/>
      <c r="AR510" s="71">
        <v>255</v>
      </c>
      <c r="AS510" s="71">
        <v>152</v>
      </c>
      <c r="AT510" s="71">
        <v>4</v>
      </c>
      <c r="AU510" s="71">
        <v>2</v>
      </c>
      <c r="AV510" s="71">
        <v>0</v>
      </c>
      <c r="AW510" s="71">
        <v>1</v>
      </c>
      <c r="AX510" s="71"/>
      <c r="AY510" s="72"/>
      <c r="AZ510" s="71">
        <v>1322.8</v>
      </c>
      <c r="BA510" s="71">
        <v>35072.199999999997</v>
      </c>
      <c r="BB510" s="71">
        <v>22500</v>
      </c>
      <c r="BC510" s="71">
        <v>159.9</v>
      </c>
      <c r="BD510" s="71">
        <v>0</v>
      </c>
      <c r="BE510" s="71">
        <v>1110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2226</v>
      </c>
      <c r="B511" s="70">
        <v>221</v>
      </c>
      <c r="C511" s="70">
        <v>20</v>
      </c>
      <c r="D511" s="70">
        <v>13</v>
      </c>
      <c r="E511" s="70">
        <v>2023</v>
      </c>
      <c r="F511" s="70" t="s">
        <v>1539</v>
      </c>
      <c r="G511" s="70" t="s">
        <v>2206</v>
      </c>
      <c r="H511" s="70" t="s">
        <v>2207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280</v>
      </c>
      <c r="AS511" s="71">
        <v>154</v>
      </c>
      <c r="AT511" s="71">
        <v>4</v>
      </c>
      <c r="AU511" s="71">
        <v>2</v>
      </c>
      <c r="AV511" s="71">
        <v>0</v>
      </c>
      <c r="AW511" s="71">
        <v>1</v>
      </c>
      <c r="AX511" s="71"/>
      <c r="AY511" s="72"/>
      <c r="AZ511" s="71">
        <v>1471.0000000000005</v>
      </c>
      <c r="BA511" s="71">
        <v>35621.599999999999</v>
      </c>
      <c r="BB511" s="71">
        <v>22500</v>
      </c>
      <c r="BC511" s="71">
        <v>159.9</v>
      </c>
      <c r="BD511" s="71">
        <v>0</v>
      </c>
      <c r="BE511" s="71">
        <v>1110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2227</v>
      </c>
      <c r="B512" s="70">
        <v>221</v>
      </c>
      <c r="C512" s="70">
        <v>21</v>
      </c>
      <c r="D512" s="70">
        <v>13</v>
      </c>
      <c r="E512" s="70">
        <v>2024</v>
      </c>
      <c r="F512" s="70" t="s">
        <v>1554</v>
      </c>
      <c r="G512" s="70" t="s">
        <v>2206</v>
      </c>
      <c r="H512" s="70" t="s">
        <v>2207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2228</v>
      </c>
      <c r="B513" s="70">
        <v>426</v>
      </c>
      <c r="C513" s="70">
        <v>1</v>
      </c>
      <c r="D513" s="70">
        <v>26</v>
      </c>
      <c r="E513" s="70">
        <v>1990</v>
      </c>
      <c r="F513" s="70" t="s">
        <v>787</v>
      </c>
      <c r="G513" s="70" t="s">
        <v>2229</v>
      </c>
      <c r="H513" s="70" t="s">
        <v>2230</v>
      </c>
      <c r="I513" s="148"/>
      <c r="J513" s="71">
        <v>224.33807766330699</v>
      </c>
      <c r="K513" s="71">
        <v>4.4452538154882699</v>
      </c>
      <c r="L513" s="71">
        <v>0.86453866026740733</v>
      </c>
      <c r="M513" s="71">
        <v>8.0090173383440515</v>
      </c>
      <c r="N513" s="71">
        <v>14.4555529812476</v>
      </c>
      <c r="O513" s="71">
        <v>14.966751720563821</v>
      </c>
      <c r="P513" s="71">
        <v>16.794949285998278</v>
      </c>
      <c r="Q513" s="71">
        <v>1.25223199179023</v>
      </c>
      <c r="R513" s="71">
        <v>0</v>
      </c>
      <c r="S513" s="71">
        <v>1.288135707864188</v>
      </c>
      <c r="T513" s="72"/>
      <c r="U513" s="71">
        <v>5929151</v>
      </c>
      <c r="V513" s="71">
        <v>1080</v>
      </c>
      <c r="W513" s="71">
        <v>8</v>
      </c>
      <c r="X513" s="71">
        <v>2874</v>
      </c>
      <c r="Y513" s="71">
        <v>6338</v>
      </c>
      <c r="Z513" s="71">
        <v>6156</v>
      </c>
      <c r="AA513" s="71">
        <v>4078</v>
      </c>
      <c r="AB513" s="71">
        <v>20332</v>
      </c>
      <c r="AC513" s="71">
        <v>0</v>
      </c>
      <c r="AD513" s="71">
        <v>1.288135707864188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2231</v>
      </c>
      <c r="B514" s="70">
        <v>427</v>
      </c>
      <c r="C514" s="70">
        <v>2</v>
      </c>
      <c r="D514" s="70">
        <v>26</v>
      </c>
      <c r="E514" s="70">
        <v>2005</v>
      </c>
      <c r="F514" s="70" t="s">
        <v>789</v>
      </c>
      <c r="G514" s="70" t="s">
        <v>2229</v>
      </c>
      <c r="H514" s="70" t="s">
        <v>2230</v>
      </c>
      <c r="I514" s="148"/>
      <c r="J514" s="71">
        <v>200.6875262935485</v>
      </c>
      <c r="K514" s="71">
        <v>1.0970214452502229</v>
      </c>
      <c r="L514" s="71">
        <v>0.71666223326290279</v>
      </c>
      <c r="M514" s="71">
        <v>12.004467777422629</v>
      </c>
      <c r="N514" s="71">
        <v>20.656573080663151</v>
      </c>
      <c r="O514" s="71">
        <v>22.320919524805252</v>
      </c>
      <c r="P514" s="71">
        <v>18.017701349286611</v>
      </c>
      <c r="Q514" s="71">
        <v>1.09945898274318</v>
      </c>
      <c r="R514" s="71">
        <v>0</v>
      </c>
      <c r="S514" s="71">
        <v>0</v>
      </c>
      <c r="T514" s="72"/>
      <c r="U514" s="71">
        <v>7741263</v>
      </c>
      <c r="V514" s="71">
        <v>528</v>
      </c>
      <c r="W514" s="71">
        <v>10</v>
      </c>
      <c r="X514" s="71">
        <v>2663</v>
      </c>
      <c r="Y514" s="71">
        <v>7510</v>
      </c>
      <c r="Z514" s="71">
        <v>10624</v>
      </c>
      <c r="AA514" s="71">
        <v>3583</v>
      </c>
      <c r="AB514" s="71">
        <v>18662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2232</v>
      </c>
      <c r="B515" s="70">
        <v>428</v>
      </c>
      <c r="C515" s="70">
        <v>3</v>
      </c>
      <c r="D515" s="70">
        <v>26</v>
      </c>
      <c r="E515" s="70">
        <v>2006</v>
      </c>
      <c r="F515" s="70" t="s">
        <v>790</v>
      </c>
      <c r="G515" s="70" t="s">
        <v>2229</v>
      </c>
      <c r="H515" s="70" t="s">
        <v>2230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2233</v>
      </c>
      <c r="B516" s="70">
        <v>429</v>
      </c>
      <c r="C516" s="70">
        <v>4</v>
      </c>
      <c r="D516" s="70">
        <v>26</v>
      </c>
      <c r="E516" s="70">
        <v>2007</v>
      </c>
      <c r="F516" s="70" t="s">
        <v>791</v>
      </c>
      <c r="G516" s="70" t="s">
        <v>2229</v>
      </c>
      <c r="H516" s="70" t="s">
        <v>2230</v>
      </c>
      <c r="I516" s="148"/>
      <c r="J516" s="71">
        <v>198.3870572819398</v>
      </c>
      <c r="K516" s="71">
        <v>1.152975139960521</v>
      </c>
      <c r="L516" s="71">
        <v>0.71108848488496568</v>
      </c>
      <c r="M516" s="71">
        <v>11.69343417859481</v>
      </c>
      <c r="N516" s="71">
        <v>20.44721534419326</v>
      </c>
      <c r="O516" s="71">
        <v>21.518164187596021</v>
      </c>
      <c r="P516" s="71">
        <v>17.372317798139239</v>
      </c>
      <c r="Q516" s="71">
        <v>1.12874699080116</v>
      </c>
      <c r="R516" s="71">
        <v>0</v>
      </c>
      <c r="S516" s="71">
        <v>0</v>
      </c>
      <c r="T516" s="72"/>
      <c r="U516" s="71">
        <v>8475682</v>
      </c>
      <c r="V516" s="71">
        <v>516</v>
      </c>
      <c r="W516" s="71">
        <v>10</v>
      </c>
      <c r="X516" s="71">
        <v>3090</v>
      </c>
      <c r="Y516" s="71">
        <v>7530</v>
      </c>
      <c r="Z516" s="71">
        <v>10647</v>
      </c>
      <c r="AA516" s="71">
        <v>3402</v>
      </c>
      <c r="AB516" s="71">
        <v>18146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2234</v>
      </c>
      <c r="B517" s="70">
        <v>430</v>
      </c>
      <c r="C517" s="70">
        <v>5</v>
      </c>
      <c r="D517" s="70">
        <v>26</v>
      </c>
      <c r="E517" s="70">
        <v>2008</v>
      </c>
      <c r="F517" s="70" t="s">
        <v>792</v>
      </c>
      <c r="G517" s="70" t="s">
        <v>2229</v>
      </c>
      <c r="H517" s="70" t="s">
        <v>2230</v>
      </c>
      <c r="I517" s="148"/>
      <c r="J517" s="71">
        <v>194.44587697060609</v>
      </c>
      <c r="K517" s="71">
        <v>0.90049641988423379</v>
      </c>
      <c r="L517" s="71">
        <v>0.61743236755101549</v>
      </c>
      <c r="M517" s="71">
        <v>12.23708159365793</v>
      </c>
      <c r="N517" s="71">
        <v>19.017109521293239</v>
      </c>
      <c r="O517" s="71">
        <v>20.942772845262201</v>
      </c>
      <c r="P517" s="71">
        <v>16.745538336798511</v>
      </c>
      <c r="Q517" s="71">
        <v>1.0946930885663699</v>
      </c>
      <c r="R517" s="71">
        <v>0</v>
      </c>
      <c r="S517" s="71">
        <v>0</v>
      </c>
      <c r="T517" s="72"/>
      <c r="U517" s="71">
        <v>8580957</v>
      </c>
      <c r="V517" s="71">
        <v>516</v>
      </c>
      <c r="W517" s="71">
        <v>10</v>
      </c>
      <c r="X517" s="71">
        <v>3090</v>
      </c>
      <c r="Y517" s="71">
        <v>7482</v>
      </c>
      <c r="Z517" s="71">
        <v>10726</v>
      </c>
      <c r="AA517" s="71">
        <v>3283</v>
      </c>
      <c r="AB517" s="71">
        <v>17888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2235</v>
      </c>
      <c r="B518" s="70">
        <v>431</v>
      </c>
      <c r="C518" s="70">
        <v>6</v>
      </c>
      <c r="D518" s="70">
        <v>26</v>
      </c>
      <c r="E518" s="70">
        <v>2009</v>
      </c>
      <c r="F518" s="70" t="s">
        <v>176</v>
      </c>
      <c r="G518" s="70" t="s">
        <v>2229</v>
      </c>
      <c r="H518" s="70" t="s">
        <v>2230</v>
      </c>
      <c r="I518" s="148"/>
      <c r="J518" s="71">
        <v>148.19745524789391</v>
      </c>
      <c r="K518" s="71">
        <v>0.91983799523441911</v>
      </c>
      <c r="L518" s="71">
        <v>1.7817124880295721</v>
      </c>
      <c r="M518" s="71">
        <v>12.701263925175621</v>
      </c>
      <c r="N518" s="71">
        <v>18.490813871992831</v>
      </c>
      <c r="O518" s="71">
        <v>21.267023881976169</v>
      </c>
      <c r="P518" s="71">
        <v>16.058052630920841</v>
      </c>
      <c r="Q518" s="71">
        <v>1.02923986178567</v>
      </c>
      <c r="R518" s="71">
        <v>0</v>
      </c>
      <c r="S518" s="71">
        <v>0</v>
      </c>
      <c r="T518" s="72"/>
      <c r="U518" s="71">
        <v>6692802</v>
      </c>
      <c r="V518" s="71">
        <v>663</v>
      </c>
      <c r="W518" s="71">
        <v>42</v>
      </c>
      <c r="X518" s="71">
        <v>3382</v>
      </c>
      <c r="Y518" s="71">
        <v>7479</v>
      </c>
      <c r="Z518" s="71">
        <v>10751</v>
      </c>
      <c r="AA518" s="71">
        <v>3232</v>
      </c>
      <c r="AB518" s="71">
        <v>17655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19.388000000000002</v>
      </c>
      <c r="BK518" s="71">
        <v>0</v>
      </c>
      <c r="BL518" s="71">
        <v>0</v>
      </c>
      <c r="BM518" s="71">
        <v>0</v>
      </c>
      <c r="BN518" s="72"/>
      <c r="BO518" s="71">
        <v>0</v>
      </c>
      <c r="BP518" s="71">
        <v>0</v>
      </c>
      <c r="BQ518" s="71">
        <v>3</v>
      </c>
      <c r="BR518" s="71">
        <v>0</v>
      </c>
      <c r="BS518" s="71">
        <v>0</v>
      </c>
      <c r="BT518" s="71">
        <v>0</v>
      </c>
      <c r="BU518"/>
      <c r="BV518" s="70">
        <v>19.388000000000002</v>
      </c>
      <c r="BW518" s="70">
        <v>0</v>
      </c>
      <c r="BX518" s="70">
        <v>0</v>
      </c>
      <c r="BY518" s="70">
        <v>0</v>
      </c>
      <c r="BZ518" s="70">
        <v>0</v>
      </c>
      <c r="CA518" s="70">
        <v>0</v>
      </c>
      <c r="CB518" s="70">
        <v>0</v>
      </c>
      <c r="CC518" s="70">
        <v>0</v>
      </c>
      <c r="CD518" s="70">
        <v>0</v>
      </c>
    </row>
    <row r="519" spans="1:82">
      <c r="A519" s="70" t="s">
        <v>2236</v>
      </c>
      <c r="B519" s="70">
        <v>432</v>
      </c>
      <c r="C519" s="70">
        <v>7</v>
      </c>
      <c r="D519" s="70">
        <v>26</v>
      </c>
      <c r="E519" s="70">
        <v>2010</v>
      </c>
      <c r="F519" s="70" t="s">
        <v>177</v>
      </c>
      <c r="G519" s="70" t="s">
        <v>2229</v>
      </c>
      <c r="H519" s="70" t="s">
        <v>2230</v>
      </c>
      <c r="I519" s="148"/>
      <c r="J519" s="71">
        <v>160.46038872197619</v>
      </c>
      <c r="K519" s="71">
        <v>1.030682881915872</v>
      </c>
      <c r="L519" s="71">
        <v>1.683546285224828</v>
      </c>
      <c r="M519" s="71">
        <v>13.35957808851138</v>
      </c>
      <c r="N519" s="71">
        <v>18.817775343587432</v>
      </c>
      <c r="O519" s="71">
        <v>21.164719386237891</v>
      </c>
      <c r="P519" s="71">
        <v>16.34705596586517</v>
      </c>
      <c r="Q519" s="71">
        <v>1.06121408744472</v>
      </c>
      <c r="R519" s="71">
        <v>0</v>
      </c>
      <c r="S519" s="71">
        <v>0</v>
      </c>
      <c r="T519" s="72"/>
      <c r="U519" s="71">
        <v>6689627</v>
      </c>
      <c r="V519" s="71">
        <v>663</v>
      </c>
      <c r="W519" s="71">
        <v>42</v>
      </c>
      <c r="X519" s="71">
        <v>3382</v>
      </c>
      <c r="Y519" s="71">
        <v>7507</v>
      </c>
      <c r="Z519" s="71">
        <v>10749</v>
      </c>
      <c r="AA519" s="71">
        <v>3208</v>
      </c>
      <c r="AB519" s="71">
        <v>17443</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19.748000000000001</v>
      </c>
      <c r="BK519" s="71">
        <v>0</v>
      </c>
      <c r="BL519" s="71">
        <v>0</v>
      </c>
      <c r="BM519" s="71">
        <v>0</v>
      </c>
      <c r="BN519" s="72"/>
      <c r="BO519" s="71">
        <v>0</v>
      </c>
      <c r="BP519" s="71">
        <v>0</v>
      </c>
      <c r="BQ519" s="71">
        <v>3</v>
      </c>
      <c r="BR519" s="71">
        <v>0</v>
      </c>
      <c r="BS519" s="71">
        <v>0</v>
      </c>
      <c r="BT519" s="71">
        <v>0</v>
      </c>
      <c r="BU519"/>
      <c r="BV519" s="70">
        <v>19.748000000000001</v>
      </c>
      <c r="BW519" s="70">
        <v>0</v>
      </c>
      <c r="BX519" s="70">
        <v>0</v>
      </c>
      <c r="BY519" s="70">
        <v>0</v>
      </c>
      <c r="BZ519" s="70">
        <v>0</v>
      </c>
      <c r="CA519" s="70">
        <v>0</v>
      </c>
      <c r="CB519" s="70">
        <v>0</v>
      </c>
      <c r="CC519" s="70">
        <v>0</v>
      </c>
      <c r="CD519" s="70">
        <v>0</v>
      </c>
    </row>
    <row r="520" spans="1:82">
      <c r="A520" s="70" t="s">
        <v>2237</v>
      </c>
      <c r="B520" s="70">
        <v>433</v>
      </c>
      <c r="C520" s="70">
        <v>8</v>
      </c>
      <c r="D520" s="70">
        <v>26</v>
      </c>
      <c r="E520" s="70">
        <v>2011</v>
      </c>
      <c r="F520" s="70" t="s">
        <v>178</v>
      </c>
      <c r="G520" s="1064" t="s">
        <v>2229</v>
      </c>
      <c r="H520" s="70" t="s">
        <v>2230</v>
      </c>
      <c r="I520" s="148"/>
      <c r="J520" s="71">
        <v>132.10171465020309</v>
      </c>
      <c r="K520" s="71">
        <v>1.6707603817065539</v>
      </c>
      <c r="L520" s="71">
        <v>1.8932535295152679</v>
      </c>
      <c r="M520" s="71">
        <v>16.166579571309729</v>
      </c>
      <c r="N520" s="71">
        <v>22.920900485715141</v>
      </c>
      <c r="O520" s="71">
        <v>20.787923561015305</v>
      </c>
      <c r="P520" s="71">
        <v>15.622281079475895</v>
      </c>
      <c r="Q520" s="71">
        <v>1.2118873349071499</v>
      </c>
      <c r="R520" s="71">
        <v>0</v>
      </c>
      <c r="S520" s="71">
        <v>0</v>
      </c>
      <c r="T520" s="72"/>
      <c r="U520" s="71">
        <v>5200430</v>
      </c>
      <c r="V520" s="71">
        <v>663</v>
      </c>
      <c r="W520" s="71">
        <v>42</v>
      </c>
      <c r="X520" s="71">
        <v>3382</v>
      </c>
      <c r="Y520" s="71">
        <v>7494</v>
      </c>
      <c r="Z520" s="71">
        <v>10787</v>
      </c>
      <c r="AA520" s="71">
        <v>3157</v>
      </c>
      <c r="AB520" s="71">
        <v>17269</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20.530999999999999</v>
      </c>
      <c r="BK520" s="71">
        <v>0</v>
      </c>
      <c r="BL520" s="71">
        <v>0</v>
      </c>
      <c r="BM520" s="71">
        <v>0</v>
      </c>
      <c r="BN520" s="72"/>
      <c r="BO520" s="71">
        <v>0</v>
      </c>
      <c r="BP520" s="71">
        <v>0</v>
      </c>
      <c r="BQ520" s="71">
        <v>3</v>
      </c>
      <c r="BR520" s="71">
        <v>0</v>
      </c>
      <c r="BS520" s="71">
        <v>0</v>
      </c>
      <c r="BT520" s="71">
        <v>0</v>
      </c>
      <c r="BU520"/>
      <c r="BV520" s="70">
        <v>20.530999999999999</v>
      </c>
      <c r="BW520" s="70">
        <v>0</v>
      </c>
      <c r="BX520" s="70">
        <v>0</v>
      </c>
      <c r="BY520" s="70">
        <v>0</v>
      </c>
      <c r="BZ520" s="70">
        <v>0</v>
      </c>
      <c r="CA520" s="70">
        <v>0</v>
      </c>
      <c r="CB520" s="70">
        <v>0</v>
      </c>
      <c r="CC520" s="70">
        <v>0</v>
      </c>
      <c r="CD520" s="70">
        <v>0</v>
      </c>
    </row>
    <row r="521" spans="1:82">
      <c r="A521" s="70" t="s">
        <v>2238</v>
      </c>
      <c r="B521" s="70">
        <v>434</v>
      </c>
      <c r="C521" s="70">
        <v>9</v>
      </c>
      <c r="D521" s="70">
        <v>26</v>
      </c>
      <c r="E521" s="70">
        <v>2012</v>
      </c>
      <c r="F521" s="70" t="s">
        <v>179</v>
      </c>
      <c r="G521" s="1064" t="s">
        <v>2229</v>
      </c>
      <c r="H521" s="70" t="s">
        <v>2230</v>
      </c>
      <c r="I521" s="148"/>
      <c r="J521" s="71">
        <v>185.26008634610869</v>
      </c>
      <c r="K521" s="71">
        <v>1.5607417790251159</v>
      </c>
      <c r="L521" s="71">
        <v>1.937847585060047</v>
      </c>
      <c r="M521" s="71">
        <v>17.935046276423531</v>
      </c>
      <c r="N521" s="71">
        <v>26.673327712368341</v>
      </c>
      <c r="O521" s="71">
        <v>20.679787120365777</v>
      </c>
      <c r="P521" s="71">
        <v>15.258292421875947</v>
      </c>
      <c r="Q521" s="71">
        <v>1.3098290350928501</v>
      </c>
      <c r="R521" s="71">
        <v>0</v>
      </c>
      <c r="S521" s="71">
        <v>0</v>
      </c>
      <c r="T521" s="72"/>
      <c r="U521" s="71">
        <v>7015971</v>
      </c>
      <c r="V521" s="71">
        <v>663</v>
      </c>
      <c r="W521" s="71">
        <v>42</v>
      </c>
      <c r="X521" s="71">
        <v>3382</v>
      </c>
      <c r="Y521" s="71">
        <v>7545</v>
      </c>
      <c r="Z521" s="71">
        <v>10816</v>
      </c>
      <c r="AA521" s="71">
        <v>3066</v>
      </c>
      <c r="AB521" s="71">
        <v>17179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23.175000000000001</v>
      </c>
      <c r="BK521" s="71">
        <v>0</v>
      </c>
      <c r="BL521" s="71">
        <v>0</v>
      </c>
      <c r="BM521" s="71">
        <v>0</v>
      </c>
      <c r="BN521" s="72"/>
      <c r="BO521" s="71">
        <v>0</v>
      </c>
      <c r="BP521" s="71">
        <v>0</v>
      </c>
      <c r="BQ521" s="71">
        <v>3</v>
      </c>
      <c r="BR521" s="71">
        <v>0</v>
      </c>
      <c r="BS521" s="71">
        <v>0</v>
      </c>
      <c r="BT521" s="71">
        <v>0</v>
      </c>
      <c r="BU521"/>
      <c r="BV521" s="70">
        <v>23.175000000000001</v>
      </c>
      <c r="BW521" s="70">
        <v>0</v>
      </c>
      <c r="BX521" s="70">
        <v>0</v>
      </c>
      <c r="BY521" s="70">
        <v>0</v>
      </c>
      <c r="BZ521" s="70">
        <v>0</v>
      </c>
      <c r="CA521" s="70">
        <v>0</v>
      </c>
      <c r="CB521" s="70">
        <v>0</v>
      </c>
      <c r="CC521" s="70">
        <v>0</v>
      </c>
      <c r="CD521" s="70">
        <v>0</v>
      </c>
    </row>
    <row r="522" spans="1:82">
      <c r="A522" s="70" t="s">
        <v>2239</v>
      </c>
      <c r="B522" s="70">
        <v>435</v>
      </c>
      <c r="C522" s="70">
        <v>10</v>
      </c>
      <c r="D522" s="70">
        <v>26</v>
      </c>
      <c r="E522" s="70">
        <v>2013</v>
      </c>
      <c r="F522" s="70" t="s">
        <v>180</v>
      </c>
      <c r="G522" s="70" t="s">
        <v>2229</v>
      </c>
      <c r="H522" s="70" t="s">
        <v>2230</v>
      </c>
      <c r="I522" s="148"/>
      <c r="J522" s="71">
        <v>199.63773543221629</v>
      </c>
      <c r="K522" s="71">
        <v>1.299825630009531</v>
      </c>
      <c r="L522" s="71">
        <v>1.862256003246447</v>
      </c>
      <c r="M522" s="71">
        <v>17.769083200818539</v>
      </c>
      <c r="N522" s="71">
        <v>25.485657282441679</v>
      </c>
      <c r="O522" s="71">
        <v>19.889277621920733</v>
      </c>
      <c r="P522" s="71">
        <v>14.931142756543231</v>
      </c>
      <c r="Q522" s="71">
        <v>1.3197518430877</v>
      </c>
      <c r="R522" s="71">
        <v>0</v>
      </c>
      <c r="S522" s="71">
        <v>0</v>
      </c>
      <c r="T522" s="72"/>
      <c r="U522" s="71">
        <v>7594057</v>
      </c>
      <c r="V522" s="71">
        <v>663</v>
      </c>
      <c r="W522" s="71">
        <v>42</v>
      </c>
      <c r="X522" s="71">
        <v>3382</v>
      </c>
      <c r="Y522" s="71">
        <v>7565</v>
      </c>
      <c r="Z522" s="71">
        <v>10867</v>
      </c>
      <c r="AA522" s="71">
        <v>2989</v>
      </c>
      <c r="AB522" s="71">
        <v>17061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25.385000000000002</v>
      </c>
      <c r="BK522" s="71">
        <v>0</v>
      </c>
      <c r="BL522" s="71">
        <v>0</v>
      </c>
      <c r="BM522" s="71">
        <v>0</v>
      </c>
      <c r="BN522" s="72"/>
      <c r="BO522" s="71">
        <v>0</v>
      </c>
      <c r="BP522" s="71">
        <v>0</v>
      </c>
      <c r="BQ522" s="71">
        <v>3</v>
      </c>
      <c r="BR522" s="71">
        <v>0</v>
      </c>
      <c r="BS522" s="71">
        <v>0</v>
      </c>
      <c r="BT522" s="71">
        <v>0</v>
      </c>
      <c r="BU522"/>
      <c r="BV522" s="70">
        <v>25.385000000000002</v>
      </c>
      <c r="BW522" s="70">
        <v>0</v>
      </c>
      <c r="BX522" s="70">
        <v>0</v>
      </c>
      <c r="BY522" s="70">
        <v>0</v>
      </c>
      <c r="BZ522" s="70">
        <v>0</v>
      </c>
      <c r="CA522" s="70">
        <v>0</v>
      </c>
      <c r="CB522" s="70">
        <v>0</v>
      </c>
      <c r="CC522" s="70">
        <v>0</v>
      </c>
      <c r="CD522" s="70">
        <v>0</v>
      </c>
    </row>
    <row r="523" spans="1:82">
      <c r="A523" s="70" t="s">
        <v>2240</v>
      </c>
      <c r="B523" s="70">
        <v>436</v>
      </c>
      <c r="C523" s="70">
        <v>11</v>
      </c>
      <c r="D523" s="70">
        <v>26</v>
      </c>
      <c r="E523" s="70">
        <v>2014</v>
      </c>
      <c r="F523" s="70" t="s">
        <v>181</v>
      </c>
      <c r="G523" s="70" t="s">
        <v>2229</v>
      </c>
      <c r="H523" s="70" t="s">
        <v>2230</v>
      </c>
      <c r="I523" s="148"/>
      <c r="J523" s="71">
        <v>217.1263770859311</v>
      </c>
      <c r="K523" s="71">
        <v>1.3037395410678201</v>
      </c>
      <c r="L523" s="71">
        <v>0.95880006028889853</v>
      </c>
      <c r="M523" s="71">
        <v>18.19358517190863</v>
      </c>
      <c r="N523" s="71">
        <v>22.310609397475719</v>
      </c>
      <c r="O523" s="71">
        <v>18.875522974702125</v>
      </c>
      <c r="P523" s="71">
        <v>14.958539265586413</v>
      </c>
      <c r="Q523" s="71">
        <v>1.2560554990689601</v>
      </c>
      <c r="R523" s="71">
        <v>0</v>
      </c>
      <c r="S523" s="71">
        <v>0</v>
      </c>
      <c r="T523" s="72"/>
      <c r="U523" s="71">
        <v>8425708</v>
      </c>
      <c r="V523" s="71">
        <v>510</v>
      </c>
      <c r="W523" s="71">
        <v>22</v>
      </c>
      <c r="X523" s="71">
        <v>3540</v>
      </c>
      <c r="Y523" s="71">
        <v>7574</v>
      </c>
      <c r="Z523" s="71">
        <v>10862</v>
      </c>
      <c r="AA523" s="71">
        <v>2979</v>
      </c>
      <c r="AB523" s="71">
        <v>16924</v>
      </c>
      <c r="AC523" s="71">
        <v>0</v>
      </c>
      <c r="AD523" s="71">
        <v>0</v>
      </c>
      <c r="AE523" s="72"/>
      <c r="AF523" s="71"/>
      <c r="AG523" s="71"/>
      <c r="AH523" s="71"/>
      <c r="AI523" s="71"/>
      <c r="AJ523" s="71"/>
      <c r="AK523" s="71"/>
      <c r="AL523" s="71"/>
      <c r="AM523" s="71"/>
      <c r="AN523" s="71"/>
      <c r="AO523" s="71"/>
      <c r="AP523" s="71"/>
      <c r="AQ523" s="72"/>
      <c r="AR523" s="71">
        <v>420</v>
      </c>
      <c r="AS523" s="71">
        <v>70</v>
      </c>
      <c r="AT523" s="71">
        <v>0</v>
      </c>
      <c r="AU523" s="71">
        <v>0</v>
      </c>
      <c r="AV523" s="71">
        <v>0</v>
      </c>
      <c r="AW523" s="71">
        <v>0</v>
      </c>
      <c r="AX523" s="71"/>
      <c r="AY523" s="72"/>
      <c r="AZ523" s="71">
        <v>1794.63</v>
      </c>
      <c r="BA523" s="71">
        <v>12368.9</v>
      </c>
      <c r="BB523" s="71">
        <v>0</v>
      </c>
      <c r="BC523" s="71">
        <v>0</v>
      </c>
      <c r="BD523" s="71">
        <v>0</v>
      </c>
      <c r="BE523" s="71">
        <v>0</v>
      </c>
      <c r="BF523" s="71"/>
      <c r="BG523" s="72"/>
      <c r="BH523" s="71">
        <v>0</v>
      </c>
      <c r="BI523" s="71">
        <v>0</v>
      </c>
      <c r="BJ523" s="71">
        <v>23.917999999999999</v>
      </c>
      <c r="BK523" s="71">
        <v>0</v>
      </c>
      <c r="BL523" s="71">
        <v>0</v>
      </c>
      <c r="BM523" s="71">
        <v>0</v>
      </c>
      <c r="BN523" s="72"/>
      <c r="BO523" s="71">
        <v>0</v>
      </c>
      <c r="BP523" s="71">
        <v>0</v>
      </c>
      <c r="BQ523" s="71">
        <v>3</v>
      </c>
      <c r="BR523" s="71">
        <v>0</v>
      </c>
      <c r="BS523" s="71">
        <v>0</v>
      </c>
      <c r="BT523" s="71">
        <v>0</v>
      </c>
      <c r="BU523"/>
      <c r="BV523" s="70">
        <v>23.917999999999999</v>
      </c>
      <c r="BW523" s="70">
        <v>0</v>
      </c>
      <c r="BX523" s="70">
        <v>0</v>
      </c>
      <c r="BY523" s="70">
        <v>0</v>
      </c>
      <c r="BZ523" s="70">
        <v>0</v>
      </c>
      <c r="CA523" s="70">
        <v>0</v>
      </c>
      <c r="CB523" s="70">
        <v>0</v>
      </c>
      <c r="CC523" s="70">
        <v>0</v>
      </c>
      <c r="CD523" s="70">
        <v>0</v>
      </c>
    </row>
    <row r="524" spans="1:82">
      <c r="A524" s="70" t="s">
        <v>2241</v>
      </c>
      <c r="B524" s="70">
        <v>437</v>
      </c>
      <c r="C524" s="70">
        <v>12</v>
      </c>
      <c r="D524" s="70">
        <v>26</v>
      </c>
      <c r="E524" s="70">
        <v>2015</v>
      </c>
      <c r="F524" s="70" t="s">
        <v>182</v>
      </c>
      <c r="G524" s="70" t="s">
        <v>2229</v>
      </c>
      <c r="H524" s="70" t="s">
        <v>2230</v>
      </c>
      <c r="I524" s="148"/>
      <c r="J524" s="71">
        <v>222.30249953700809</v>
      </c>
      <c r="K524" s="71">
        <v>1.1706058958262879</v>
      </c>
      <c r="L524" s="71">
        <v>0.95901831431476325</v>
      </c>
      <c r="M524" s="71">
        <v>17.411561055274401</v>
      </c>
      <c r="N524" s="71">
        <v>19.812055945840829</v>
      </c>
      <c r="O524" s="71">
        <v>18.73346434604381</v>
      </c>
      <c r="P524" s="71">
        <v>15.010559755342019</v>
      </c>
      <c r="Q524" s="71">
        <v>1.21092528779116</v>
      </c>
      <c r="R524" s="71">
        <v>0</v>
      </c>
      <c r="S524" s="71">
        <v>0</v>
      </c>
      <c r="T524" s="72"/>
      <c r="U524" s="71">
        <v>9847296</v>
      </c>
      <c r="V524" s="71">
        <v>510</v>
      </c>
      <c r="W524" s="71">
        <v>22</v>
      </c>
      <c r="X524" s="71">
        <v>3540</v>
      </c>
      <c r="Y524" s="71">
        <v>7588</v>
      </c>
      <c r="Z524" s="71">
        <v>10884</v>
      </c>
      <c r="AA524" s="71">
        <v>2987</v>
      </c>
      <c r="AB524" s="71">
        <v>16667</v>
      </c>
      <c r="AC524" s="71">
        <v>0</v>
      </c>
      <c r="AD524" s="71">
        <v>0</v>
      </c>
      <c r="AE524" s="72"/>
      <c r="AF524" s="71">
        <v>112990869.5890457</v>
      </c>
      <c r="AG524" s="71">
        <v>938815.2072860403</v>
      </c>
      <c r="AH524" s="71">
        <v>180128.66238296209</v>
      </c>
      <c r="AI524" s="71">
        <v>21882570.867826521</v>
      </c>
      <c r="AJ524" s="71">
        <v>31625689.93919247</v>
      </c>
      <c r="AK524" s="71">
        <v>0</v>
      </c>
      <c r="AL524" s="71">
        <v>0</v>
      </c>
      <c r="AM524" s="71">
        <v>2284142.434564569</v>
      </c>
      <c r="AN524" s="71">
        <v>0</v>
      </c>
      <c r="AO524" s="71">
        <v>0</v>
      </c>
      <c r="AP524" s="71">
        <v>169902216.70029828</v>
      </c>
      <c r="AQ524" s="72"/>
      <c r="AR524" s="71">
        <v>446</v>
      </c>
      <c r="AS524" s="71">
        <v>83</v>
      </c>
      <c r="AT524" s="71">
        <v>0</v>
      </c>
      <c r="AU524" s="71">
        <v>0</v>
      </c>
      <c r="AV524" s="71">
        <v>0</v>
      </c>
      <c r="AW524" s="71">
        <v>0</v>
      </c>
      <c r="AX524" s="71"/>
      <c r="AY524" s="72"/>
      <c r="AZ524" s="71">
        <v>1924.17</v>
      </c>
      <c r="BA524" s="71">
        <v>14857.5</v>
      </c>
      <c r="BB524" s="71">
        <v>0</v>
      </c>
      <c r="BC524" s="71">
        <v>0</v>
      </c>
      <c r="BD524" s="71">
        <v>0</v>
      </c>
      <c r="BE524" s="71">
        <v>0</v>
      </c>
      <c r="BF524" s="71"/>
      <c r="BG524" s="72"/>
      <c r="BH524" s="71">
        <v>0</v>
      </c>
      <c r="BI524" s="71">
        <v>0</v>
      </c>
      <c r="BJ524" s="71">
        <v>35.152999999999999</v>
      </c>
      <c r="BK524" s="71">
        <v>0</v>
      </c>
      <c r="BL524" s="71">
        <v>0</v>
      </c>
      <c r="BM524" s="71">
        <v>0</v>
      </c>
      <c r="BN524" s="72"/>
      <c r="BO524" s="71">
        <v>0</v>
      </c>
      <c r="BP524" s="71">
        <v>0</v>
      </c>
      <c r="BQ524" s="71">
        <v>3</v>
      </c>
      <c r="BR524" s="71">
        <v>0</v>
      </c>
      <c r="BS524" s="71">
        <v>0</v>
      </c>
      <c r="BT524" s="71">
        <v>0</v>
      </c>
      <c r="BU524"/>
      <c r="BV524" s="70">
        <v>35.152999999999999</v>
      </c>
      <c r="BW524" s="70">
        <v>0</v>
      </c>
      <c r="BX524" s="70">
        <v>0</v>
      </c>
      <c r="BY524" s="70">
        <v>0</v>
      </c>
      <c r="BZ524" s="70">
        <v>0</v>
      </c>
      <c r="CA524" s="70">
        <v>0</v>
      </c>
      <c r="CB524" s="70">
        <v>0</v>
      </c>
      <c r="CC524" s="70">
        <v>0</v>
      </c>
      <c r="CD524" s="70">
        <v>0</v>
      </c>
    </row>
    <row r="525" spans="1:82">
      <c r="A525" s="70" t="s">
        <v>2242</v>
      </c>
      <c r="B525" s="70">
        <v>438</v>
      </c>
      <c r="C525" s="70">
        <v>13</v>
      </c>
      <c r="D525" s="70">
        <v>26</v>
      </c>
      <c r="E525" s="70">
        <v>2016</v>
      </c>
      <c r="F525" s="70" t="s">
        <v>155</v>
      </c>
      <c r="G525" s="70" t="s">
        <v>2229</v>
      </c>
      <c r="H525" s="70" t="s">
        <v>2230</v>
      </c>
      <c r="I525" s="148"/>
      <c r="J525" s="71">
        <v>198.90313972134732</v>
      </c>
      <c r="K525" s="71">
        <v>1.1386700995246546</v>
      </c>
      <c r="L525" s="71">
        <v>0.90535622284113282</v>
      </c>
      <c r="M525" s="71">
        <v>14.159523924458274</v>
      </c>
      <c r="N525" s="71">
        <v>19.555208403348914</v>
      </c>
      <c r="O525" s="71">
        <v>18.478770207751371</v>
      </c>
      <c r="P525" s="71">
        <v>14.799667011148948</v>
      </c>
      <c r="Q525" s="71">
        <v>1.1673355242985355</v>
      </c>
      <c r="R525" s="71">
        <v>0</v>
      </c>
      <c r="S525" s="71">
        <v>0</v>
      </c>
      <c r="T525" s="72"/>
      <c r="U525" s="71">
        <v>9319307</v>
      </c>
      <c r="V525" s="71">
        <v>510</v>
      </c>
      <c r="W525" s="71">
        <v>22</v>
      </c>
      <c r="X525" s="71">
        <v>3540</v>
      </c>
      <c r="Y525" s="71">
        <v>7532</v>
      </c>
      <c r="Z525" s="71">
        <v>10868</v>
      </c>
      <c r="AA525" s="71">
        <v>3046</v>
      </c>
      <c r="AB525" s="71">
        <v>16527</v>
      </c>
      <c r="AC525" s="71">
        <v>0</v>
      </c>
      <c r="AD525" s="71">
        <v>0</v>
      </c>
      <c r="AE525" s="72"/>
      <c r="AF525" s="71">
        <v>104180886.9785455</v>
      </c>
      <c r="AG525" s="71">
        <v>945991.72671272827</v>
      </c>
      <c r="AH525" s="71">
        <v>133598.96428412391</v>
      </c>
      <c r="AI525" s="71">
        <v>22752027.960635301</v>
      </c>
      <c r="AJ525" s="71">
        <v>32725334.253073301</v>
      </c>
      <c r="AK525" s="71">
        <v>0</v>
      </c>
      <c r="AL525" s="71">
        <v>0</v>
      </c>
      <c r="AM525" s="71">
        <v>2266715.6704359599</v>
      </c>
      <c r="AN525" s="71">
        <v>0</v>
      </c>
      <c r="AO525" s="71">
        <v>0</v>
      </c>
      <c r="AP525" s="71">
        <v>163004555.55368692</v>
      </c>
      <c r="AQ525" s="72"/>
      <c r="AR525" s="71">
        <v>477</v>
      </c>
      <c r="AS525" s="71">
        <v>91</v>
      </c>
      <c r="AT525" s="71">
        <v>0</v>
      </c>
      <c r="AU525" s="71">
        <v>0</v>
      </c>
      <c r="AV525" s="71">
        <v>0</v>
      </c>
      <c r="AW525" s="71">
        <v>0</v>
      </c>
      <c r="AX525" s="71"/>
      <c r="AY525" s="72"/>
      <c r="AZ525" s="71">
        <v>2098.77</v>
      </c>
      <c r="BA525" s="71">
        <v>16941.8</v>
      </c>
      <c r="BB525" s="71">
        <v>0</v>
      </c>
      <c r="BC525" s="71">
        <v>0</v>
      </c>
      <c r="BD525" s="71">
        <v>0</v>
      </c>
      <c r="BE525" s="71">
        <v>0</v>
      </c>
      <c r="BF525" s="71"/>
      <c r="BG525" s="72"/>
      <c r="BH525" s="71">
        <v>0</v>
      </c>
      <c r="BI525" s="71">
        <v>0</v>
      </c>
      <c r="BJ525" s="71">
        <v>41.031999999999996</v>
      </c>
      <c r="BK525" s="71">
        <v>0</v>
      </c>
      <c r="BL525" s="71">
        <v>0</v>
      </c>
      <c r="BM525" s="71">
        <v>0</v>
      </c>
      <c r="BN525" s="72"/>
      <c r="BO525" s="71">
        <v>0</v>
      </c>
      <c r="BP525" s="71">
        <v>0</v>
      </c>
      <c r="BQ525" s="71">
        <v>3</v>
      </c>
      <c r="BR525" s="71">
        <v>0</v>
      </c>
      <c r="BS525" s="71">
        <v>0</v>
      </c>
      <c r="BT525" s="71">
        <v>0</v>
      </c>
      <c r="BU525"/>
      <c r="BV525" s="70">
        <v>41.031999999999996</v>
      </c>
      <c r="BW525" s="70">
        <v>0</v>
      </c>
      <c r="BX525" s="70">
        <v>0</v>
      </c>
      <c r="BY525" s="70">
        <v>0</v>
      </c>
      <c r="BZ525" s="70">
        <v>0</v>
      </c>
      <c r="CA525" s="70">
        <v>0</v>
      </c>
      <c r="CB525" s="70">
        <v>0</v>
      </c>
      <c r="CC525" s="70">
        <v>0</v>
      </c>
      <c r="CD525" s="70">
        <v>0</v>
      </c>
    </row>
    <row r="526" spans="1:82">
      <c r="A526" s="70" t="s">
        <v>2243</v>
      </c>
      <c r="B526" s="70">
        <v>439</v>
      </c>
      <c r="C526" s="70">
        <v>14</v>
      </c>
      <c r="D526" s="70">
        <v>26</v>
      </c>
      <c r="E526" s="70">
        <v>2017</v>
      </c>
      <c r="F526" s="70" t="s">
        <v>156</v>
      </c>
      <c r="G526" s="70" t="s">
        <v>2229</v>
      </c>
      <c r="H526" s="70" t="s">
        <v>2230</v>
      </c>
      <c r="I526" s="148"/>
      <c r="J526" s="71">
        <v>200.13426767031106</v>
      </c>
      <c r="K526" s="71">
        <v>1.1698974536591387</v>
      </c>
      <c r="L526" s="71">
        <v>0.89804487597209015</v>
      </c>
      <c r="M526" s="71">
        <v>13.183435730494551</v>
      </c>
      <c r="N526" s="71">
        <v>18.084624640920076</v>
      </c>
      <c r="O526" s="71">
        <v>18.071870247645766</v>
      </c>
      <c r="P526" s="71">
        <v>14.411411841802108</v>
      </c>
      <c r="Q526" s="71">
        <v>1.11442755691273</v>
      </c>
      <c r="R526" s="71">
        <v>0</v>
      </c>
      <c r="S526" s="71">
        <v>0</v>
      </c>
      <c r="T526" s="72"/>
      <c r="U526" s="71">
        <v>10085027</v>
      </c>
      <c r="V526" s="71">
        <v>510</v>
      </c>
      <c r="W526" s="71">
        <v>22</v>
      </c>
      <c r="X526" s="71">
        <v>3540</v>
      </c>
      <c r="Y526" s="71">
        <v>7526</v>
      </c>
      <c r="Z526" s="71">
        <v>10805</v>
      </c>
      <c r="AA526" s="71">
        <v>2985</v>
      </c>
      <c r="AB526" s="71">
        <v>16316</v>
      </c>
      <c r="AC526" s="71">
        <v>0</v>
      </c>
      <c r="AD526" s="71">
        <v>0</v>
      </c>
      <c r="AE526" s="72"/>
      <c r="AF526" s="71">
        <v>107364943.4583585</v>
      </c>
      <c r="AG526" s="71">
        <v>957667.63204802026</v>
      </c>
      <c r="AH526" s="71">
        <v>179278.07076419549</v>
      </c>
      <c r="AI526" s="71">
        <v>21617741.319763269</v>
      </c>
      <c r="AJ526" s="71">
        <v>33346781.903012339</v>
      </c>
      <c r="AK526" s="71">
        <v>0</v>
      </c>
      <c r="AL526" s="71">
        <v>0</v>
      </c>
      <c r="AM526" s="71">
        <v>2241278.0495743011</v>
      </c>
      <c r="AN526" s="71">
        <v>0</v>
      </c>
      <c r="AO526" s="71">
        <v>0</v>
      </c>
      <c r="AP526" s="71">
        <v>165707690.43352064</v>
      </c>
      <c r="AQ526" s="72"/>
      <c r="AR526" s="71">
        <v>495</v>
      </c>
      <c r="AS526" s="71">
        <v>98</v>
      </c>
      <c r="AT526" s="71">
        <v>0</v>
      </c>
      <c r="AU526" s="71">
        <v>0</v>
      </c>
      <c r="AV526" s="71">
        <v>0</v>
      </c>
      <c r="AW526" s="71">
        <v>0</v>
      </c>
      <c r="AX526" s="71"/>
      <c r="AY526" s="72"/>
      <c r="AZ526" s="71">
        <v>2196.17</v>
      </c>
      <c r="BA526" s="71">
        <v>17732.5</v>
      </c>
      <c r="BB526" s="71">
        <v>0</v>
      </c>
      <c r="BC526" s="71">
        <v>0</v>
      </c>
      <c r="BD526" s="71">
        <v>0</v>
      </c>
      <c r="BE526" s="71">
        <v>0</v>
      </c>
      <c r="BF526" s="71"/>
      <c r="BG526" s="72"/>
      <c r="BH526" s="71">
        <v>0</v>
      </c>
      <c r="BI526" s="71">
        <v>0</v>
      </c>
      <c r="BJ526" s="71">
        <v>21.067</v>
      </c>
      <c r="BK526" s="71">
        <v>0</v>
      </c>
      <c r="BL526" s="71">
        <v>0</v>
      </c>
      <c r="BM526" s="71">
        <v>0</v>
      </c>
      <c r="BN526" s="72"/>
      <c r="BO526" s="71">
        <v>0</v>
      </c>
      <c r="BP526" s="71">
        <v>0</v>
      </c>
      <c r="BQ526" s="71">
        <v>3</v>
      </c>
      <c r="BR526" s="71">
        <v>0</v>
      </c>
      <c r="BS526" s="71">
        <v>0</v>
      </c>
      <c r="BT526" s="71">
        <v>0</v>
      </c>
      <c r="BU526"/>
      <c r="BV526" s="70">
        <v>21.067</v>
      </c>
      <c r="BW526" s="70">
        <v>0</v>
      </c>
      <c r="BX526" s="70">
        <v>0</v>
      </c>
      <c r="BY526" s="70">
        <v>0</v>
      </c>
      <c r="BZ526" s="70">
        <v>0</v>
      </c>
      <c r="CA526" s="70">
        <v>0</v>
      </c>
      <c r="CB526" s="70">
        <v>0</v>
      </c>
      <c r="CC526" s="70">
        <v>0</v>
      </c>
      <c r="CD526" s="70">
        <v>0</v>
      </c>
    </row>
    <row r="527" spans="1:82">
      <c r="A527" s="70" t="s">
        <v>2244</v>
      </c>
      <c r="B527" s="70">
        <v>440</v>
      </c>
      <c r="C527" s="70">
        <v>15</v>
      </c>
      <c r="D527" s="70">
        <v>26</v>
      </c>
      <c r="E527" s="70">
        <v>2018</v>
      </c>
      <c r="F527" s="70" t="s">
        <v>183</v>
      </c>
      <c r="G527" s="70" t="s">
        <v>2229</v>
      </c>
      <c r="H527" s="70" t="s">
        <v>2230</v>
      </c>
      <c r="I527" s="148"/>
      <c r="J527" s="71">
        <v>183.46556928193988</v>
      </c>
      <c r="K527" s="71">
        <v>0.98727583623674153</v>
      </c>
      <c r="L527" s="71">
        <v>0.81103573043197186</v>
      </c>
      <c r="M527" s="71">
        <v>12.02842863715054</v>
      </c>
      <c r="N527" s="71">
        <v>12.463051468230375</v>
      </c>
      <c r="O527" s="71">
        <v>17.719210258654211</v>
      </c>
      <c r="P527" s="71">
        <v>13.880786529040225</v>
      </c>
      <c r="Q527" s="71">
        <v>1.01903703908684</v>
      </c>
      <c r="R527" s="71">
        <v>0</v>
      </c>
      <c r="S527" s="71">
        <v>0</v>
      </c>
      <c r="T527" s="72"/>
      <c r="U527" s="71">
        <v>10202463</v>
      </c>
      <c r="V527" s="71">
        <v>510</v>
      </c>
      <c r="W527" s="71">
        <v>22</v>
      </c>
      <c r="X527" s="71">
        <v>3540</v>
      </c>
      <c r="Y527" s="71">
        <v>7503</v>
      </c>
      <c r="Z527" s="71">
        <v>10797</v>
      </c>
      <c r="AA527" s="71">
        <v>2904</v>
      </c>
      <c r="AB527" s="71">
        <v>16078</v>
      </c>
      <c r="AC527" s="71">
        <v>0</v>
      </c>
      <c r="AD527" s="71">
        <v>0</v>
      </c>
      <c r="AE527" s="72"/>
      <c r="AF527" s="71">
        <v>99671298.644729525</v>
      </c>
      <c r="AG527" s="71">
        <v>866325.50092974654</v>
      </c>
      <c r="AH527" s="71">
        <v>170267.629676032</v>
      </c>
      <c r="AI527" s="71">
        <v>20763196.398422111</v>
      </c>
      <c r="AJ527" s="71">
        <v>27931367.94091453</v>
      </c>
      <c r="AK527" s="71">
        <v>0</v>
      </c>
      <c r="AL527" s="71">
        <v>0</v>
      </c>
      <c r="AM527" s="71">
        <v>2213154.5580218909</v>
      </c>
      <c r="AN527" s="71">
        <v>0</v>
      </c>
      <c r="AO527" s="71">
        <v>0</v>
      </c>
      <c r="AP527" s="71">
        <v>151615610.67269385</v>
      </c>
      <c r="AQ527" s="72"/>
      <c r="AR527" s="71">
        <v>519</v>
      </c>
      <c r="AS527" s="71">
        <v>106</v>
      </c>
      <c r="AT527" s="71">
        <v>0</v>
      </c>
      <c r="AU527" s="71">
        <v>0</v>
      </c>
      <c r="AV527" s="71">
        <v>0</v>
      </c>
      <c r="AW527" s="71">
        <v>0</v>
      </c>
      <c r="AX527" s="71"/>
      <c r="AY527" s="72"/>
      <c r="AZ527" s="71">
        <v>2335.5200000000004</v>
      </c>
      <c r="BA527" s="71">
        <v>17938</v>
      </c>
      <c r="BB527" s="71">
        <v>0</v>
      </c>
      <c r="BC527" s="71">
        <v>0</v>
      </c>
      <c r="BD527" s="71">
        <v>0</v>
      </c>
      <c r="BE527" s="71">
        <v>0</v>
      </c>
      <c r="BF527" s="71"/>
      <c r="BG527" s="72"/>
      <c r="BH527" s="71">
        <v>0</v>
      </c>
      <c r="BI527" s="71">
        <v>0</v>
      </c>
      <c r="BJ527" s="71">
        <v>21.021999999999998</v>
      </c>
      <c r="BK527" s="71">
        <v>0</v>
      </c>
      <c r="BL527" s="71">
        <v>0</v>
      </c>
      <c r="BM527" s="71">
        <v>0</v>
      </c>
      <c r="BN527" s="72"/>
      <c r="BO527" s="71">
        <v>0</v>
      </c>
      <c r="BP527" s="71">
        <v>0</v>
      </c>
      <c r="BQ527" s="71">
        <v>3</v>
      </c>
      <c r="BR527" s="71">
        <v>0</v>
      </c>
      <c r="BS527" s="71">
        <v>0</v>
      </c>
      <c r="BT527" s="71">
        <v>0</v>
      </c>
      <c r="BU527"/>
      <c r="BV527" s="70">
        <v>21.021999999999998</v>
      </c>
      <c r="BW527" s="70">
        <v>0</v>
      </c>
      <c r="BX527" s="70">
        <v>0</v>
      </c>
      <c r="BY527" s="70">
        <v>0</v>
      </c>
      <c r="BZ527" s="70">
        <v>0</v>
      </c>
      <c r="CA527" s="70">
        <v>0</v>
      </c>
      <c r="CB527" s="70">
        <v>0</v>
      </c>
      <c r="CC527" s="70">
        <v>0</v>
      </c>
      <c r="CD527" s="70">
        <v>0</v>
      </c>
    </row>
    <row r="528" spans="1:82">
      <c r="A528" s="70" t="s">
        <v>2245</v>
      </c>
      <c r="B528" s="70">
        <v>441</v>
      </c>
      <c r="C528" s="70">
        <v>16</v>
      </c>
      <c r="D528" s="70">
        <v>26</v>
      </c>
      <c r="E528" s="70">
        <v>2019</v>
      </c>
      <c r="F528" s="70" t="s">
        <v>158</v>
      </c>
      <c r="G528" s="70" t="s">
        <v>2229</v>
      </c>
      <c r="H528" s="70" t="s">
        <v>2230</v>
      </c>
      <c r="I528" s="148"/>
      <c r="J528" s="71">
        <v>184.54987705948633</v>
      </c>
      <c r="K528" s="71">
        <v>0.93809021598772413</v>
      </c>
      <c r="L528" s="71">
        <v>0.82476051349446822</v>
      </c>
      <c r="M528" s="71">
        <v>12.631702828535126</v>
      </c>
      <c r="N528" s="71">
        <v>12.223845424921603</v>
      </c>
      <c r="O528" s="71">
        <v>17.196242178521565</v>
      </c>
      <c r="P528" s="71">
        <v>13.845806692612504</v>
      </c>
      <c r="Q528" s="71">
        <v>0.97829211043062603</v>
      </c>
      <c r="R528" s="71">
        <v>0</v>
      </c>
      <c r="S528" s="71">
        <v>0</v>
      </c>
      <c r="T528" s="72"/>
      <c r="U528" s="71">
        <v>10241273</v>
      </c>
      <c r="V528" s="71">
        <v>510</v>
      </c>
      <c r="W528" s="71">
        <v>22</v>
      </c>
      <c r="X528" s="71">
        <v>3540</v>
      </c>
      <c r="Y528" s="71">
        <v>7498</v>
      </c>
      <c r="Z528" s="71">
        <v>10766</v>
      </c>
      <c r="AA528" s="71">
        <v>2875</v>
      </c>
      <c r="AB528" s="71">
        <v>15853</v>
      </c>
      <c r="AC528" s="71">
        <v>0</v>
      </c>
      <c r="AD528" s="71">
        <v>0</v>
      </c>
      <c r="AE528" s="72"/>
      <c r="AF528" s="71">
        <v>102408333.2912008</v>
      </c>
      <c r="AG528" s="71">
        <v>839573.54505248566</v>
      </c>
      <c r="AH528" s="71">
        <v>180942.1195950789</v>
      </c>
      <c r="AI528" s="71">
        <v>21228669.054128859</v>
      </c>
      <c r="AJ528" s="71">
        <v>25180707.678887609</v>
      </c>
      <c r="AK528" s="71">
        <v>0</v>
      </c>
      <c r="AL528" s="71">
        <v>0</v>
      </c>
      <c r="AM528" s="71">
        <v>2159059.2586798947</v>
      </c>
      <c r="AN528" s="71">
        <v>0</v>
      </c>
      <c r="AO528" s="71">
        <v>0</v>
      </c>
      <c r="AP528" s="71">
        <v>151997284.94754472</v>
      </c>
      <c r="AQ528" s="72"/>
      <c r="AR528" s="71">
        <v>546</v>
      </c>
      <c r="AS528" s="71">
        <v>110</v>
      </c>
      <c r="AT528" s="71">
        <v>0</v>
      </c>
      <c r="AU528" s="71">
        <v>0</v>
      </c>
      <c r="AV528" s="71">
        <v>0</v>
      </c>
      <c r="AW528" s="71">
        <v>0</v>
      </c>
      <c r="AX528" s="71"/>
      <c r="AY528" s="72"/>
      <c r="AZ528" s="71">
        <v>2479.37</v>
      </c>
      <c r="BA528" s="71">
        <v>18574.2</v>
      </c>
      <c r="BB528" s="71">
        <v>0</v>
      </c>
      <c r="BC528" s="71">
        <v>0</v>
      </c>
      <c r="BD528" s="71">
        <v>0</v>
      </c>
      <c r="BE528" s="71">
        <v>0</v>
      </c>
      <c r="BF528" s="71"/>
      <c r="BG528" s="72"/>
      <c r="BH528" s="71">
        <v>0</v>
      </c>
      <c r="BI528" s="71">
        <v>0</v>
      </c>
      <c r="BJ528" s="71">
        <v>18.497</v>
      </c>
      <c r="BK528" s="71">
        <v>0</v>
      </c>
      <c r="BL528" s="71">
        <v>0</v>
      </c>
      <c r="BM528" s="71">
        <v>0</v>
      </c>
      <c r="BN528" s="72"/>
      <c r="BO528" s="71">
        <v>0</v>
      </c>
      <c r="BP528" s="71">
        <v>0</v>
      </c>
      <c r="BQ528" s="71">
        <v>3</v>
      </c>
      <c r="BR528" s="71">
        <v>0</v>
      </c>
      <c r="BS528" s="71">
        <v>0</v>
      </c>
      <c r="BT528" s="71">
        <v>0</v>
      </c>
      <c r="BU528"/>
      <c r="BV528" s="70">
        <v>18.497</v>
      </c>
      <c r="BW528" s="70">
        <v>0</v>
      </c>
      <c r="BX528" s="70">
        <v>0</v>
      </c>
      <c r="BY528" s="70">
        <v>0</v>
      </c>
      <c r="BZ528" s="70">
        <v>0</v>
      </c>
      <c r="CA528" s="70">
        <v>0</v>
      </c>
      <c r="CB528" s="70">
        <v>0</v>
      </c>
      <c r="CC528" s="70">
        <v>0</v>
      </c>
      <c r="CD528" s="70">
        <v>0</v>
      </c>
    </row>
    <row r="529" spans="1:82">
      <c r="A529" s="70" t="s">
        <v>2246</v>
      </c>
      <c r="B529" s="70">
        <v>442</v>
      </c>
      <c r="C529" s="70">
        <v>17</v>
      </c>
      <c r="D529" s="70">
        <v>26</v>
      </c>
      <c r="E529" s="70">
        <v>2020</v>
      </c>
      <c r="F529" s="70" t="s">
        <v>159</v>
      </c>
      <c r="G529" s="70" t="s">
        <v>2229</v>
      </c>
      <c r="H529" s="70" t="s">
        <v>2230</v>
      </c>
      <c r="I529" s="148"/>
      <c r="J529" s="71">
        <v>178.05374382232759</v>
      </c>
      <c r="K529" s="71">
        <v>1.1315613754922953</v>
      </c>
      <c r="L529" s="71">
        <v>1.814444644398842</v>
      </c>
      <c r="M529" s="71">
        <v>13.283367580659938</v>
      </c>
      <c r="N529" s="71">
        <v>14.093967866078799</v>
      </c>
      <c r="O529" s="71">
        <v>14.924996261241605</v>
      </c>
      <c r="P529" s="71">
        <v>13.031039695805397</v>
      </c>
      <c r="Q529" s="71">
        <v>0.91760573825739</v>
      </c>
      <c r="R529" s="71">
        <v>0</v>
      </c>
      <c r="S529" s="71">
        <v>0</v>
      </c>
      <c r="T529" s="72"/>
      <c r="U529" s="71">
        <v>10051408</v>
      </c>
      <c r="V529" s="71">
        <v>608</v>
      </c>
      <c r="W529" s="71">
        <v>64</v>
      </c>
      <c r="X529" s="71">
        <v>3920</v>
      </c>
      <c r="Y529" s="71">
        <v>7453</v>
      </c>
      <c r="Z529" s="71">
        <v>10665</v>
      </c>
      <c r="AA529" s="71">
        <v>2876</v>
      </c>
      <c r="AB529" s="71">
        <v>15563</v>
      </c>
      <c r="AC529" s="71">
        <v>0</v>
      </c>
      <c r="AD529" s="71">
        <v>0</v>
      </c>
      <c r="AE529" s="72"/>
      <c r="AF529" s="71">
        <v>102204106.7011528</v>
      </c>
      <c r="AG529" s="71">
        <v>913733.20394646423</v>
      </c>
      <c r="AH529" s="71">
        <v>412881.33984793379</v>
      </c>
      <c r="AI529" s="71">
        <v>22121149.158410568</v>
      </c>
      <c r="AJ529" s="71">
        <v>29417043.525571141</v>
      </c>
      <c r="AK529" s="71"/>
      <c r="AL529" s="71"/>
      <c r="AM529" s="71">
        <v>2031144.4085363615</v>
      </c>
      <c r="AN529" s="71"/>
      <c r="AO529" s="71"/>
      <c r="AP529" s="71">
        <v>157100058.33746529</v>
      </c>
      <c r="AQ529" s="72"/>
      <c r="AR529" s="71">
        <v>572</v>
      </c>
      <c r="AS529" s="71">
        <v>112</v>
      </c>
      <c r="AT529" s="71">
        <v>0</v>
      </c>
      <c r="AU529" s="71">
        <v>0</v>
      </c>
      <c r="AV529" s="71">
        <v>0</v>
      </c>
      <c r="AW529" s="71">
        <v>0</v>
      </c>
      <c r="AX529" s="71"/>
      <c r="AY529" s="72"/>
      <c r="AZ529" s="71">
        <v>2636.4600000000009</v>
      </c>
      <c r="BA529" s="71">
        <v>18667.7</v>
      </c>
      <c r="BB529" s="71">
        <v>0</v>
      </c>
      <c r="BC529" s="71">
        <v>0</v>
      </c>
      <c r="BD529" s="71">
        <v>0</v>
      </c>
      <c r="BE529" s="71">
        <v>0</v>
      </c>
      <c r="BF529" s="71"/>
      <c r="BG529" s="72"/>
      <c r="BH529" s="71">
        <v>0</v>
      </c>
      <c r="BI529" s="71">
        <v>0</v>
      </c>
      <c r="BJ529" s="71">
        <v>18.376999999999999</v>
      </c>
      <c r="BK529" s="71">
        <v>0</v>
      </c>
      <c r="BL529" s="71">
        <v>0</v>
      </c>
      <c r="BM529" s="71">
        <v>0</v>
      </c>
      <c r="BN529" s="72"/>
      <c r="BO529" s="71">
        <v>0</v>
      </c>
      <c r="BP529" s="71">
        <v>0</v>
      </c>
      <c r="BQ529" s="71">
        <v>3</v>
      </c>
      <c r="BR529" s="71">
        <v>0</v>
      </c>
      <c r="BS529" s="71">
        <v>0</v>
      </c>
      <c r="BT529" s="71">
        <v>0</v>
      </c>
      <c r="BU529"/>
      <c r="BV529" s="70">
        <v>18.376999999999999</v>
      </c>
      <c r="BW529" s="70">
        <v>0</v>
      </c>
      <c r="BX529" s="70">
        <v>0</v>
      </c>
      <c r="BY529" s="70">
        <v>0</v>
      </c>
      <c r="BZ529" s="70">
        <v>0</v>
      </c>
      <c r="CA529" s="70">
        <v>0</v>
      </c>
      <c r="CB529" s="70">
        <v>0</v>
      </c>
      <c r="CC529" s="70">
        <v>0</v>
      </c>
      <c r="CD529" s="70">
        <v>0</v>
      </c>
    </row>
    <row r="530" spans="1:82">
      <c r="A530" s="70" t="s">
        <v>2247</v>
      </c>
      <c r="B530" s="70">
        <v>442</v>
      </c>
      <c r="C530" s="70">
        <v>18</v>
      </c>
      <c r="D530" s="70">
        <v>26</v>
      </c>
      <c r="E530" s="70">
        <v>2021</v>
      </c>
      <c r="F530" s="70" t="s">
        <v>160</v>
      </c>
      <c r="G530" s="70" t="s">
        <v>2229</v>
      </c>
      <c r="H530" s="70" t="s">
        <v>2230</v>
      </c>
      <c r="I530" s="148"/>
      <c r="J530" s="71">
        <v>178.82807014272001</v>
      </c>
      <c r="K530" s="71">
        <v>1.2230462494858578</v>
      </c>
      <c r="L530" s="71">
        <v>1.6487151026205187</v>
      </c>
      <c r="M530" s="71">
        <v>12.223158996295746</v>
      </c>
      <c r="N530" s="71">
        <v>13.405233097011605</v>
      </c>
      <c r="O530" s="71">
        <v>14.328008204124705</v>
      </c>
      <c r="P530" s="71">
        <v>13.526281423638951</v>
      </c>
      <c r="Q530" s="71">
        <v>0.89600855012105296</v>
      </c>
      <c r="R530" s="71">
        <v>0</v>
      </c>
      <c r="S530" s="71">
        <v>0</v>
      </c>
      <c r="T530" s="72"/>
      <c r="U530" s="71">
        <v>11005877</v>
      </c>
      <c r="V530" s="71">
        <v>608</v>
      </c>
      <c r="W530" s="71">
        <v>64</v>
      </c>
      <c r="X530" s="71">
        <v>3920</v>
      </c>
      <c r="Y530" s="71">
        <v>7403</v>
      </c>
      <c r="Z530" s="71">
        <v>10542</v>
      </c>
      <c r="AA530" s="71">
        <v>2911</v>
      </c>
      <c r="AB530" s="71">
        <v>15346</v>
      </c>
      <c r="AC530" s="71">
        <v>0</v>
      </c>
      <c r="AD530" s="71">
        <v>0</v>
      </c>
      <c r="AE530" s="72"/>
      <c r="AF530" s="71">
        <v>106740716.11380777</v>
      </c>
      <c r="AG530" s="71">
        <v>1018842.8559216196</v>
      </c>
      <c r="AH530" s="71">
        <v>369530.61438055389</v>
      </c>
      <c r="AI530" s="71">
        <v>23527985.056006555</v>
      </c>
      <c r="AJ530" s="71">
        <v>30779230.149483949</v>
      </c>
      <c r="AK530" s="71">
        <v>0</v>
      </c>
      <c r="AL530" s="71">
        <v>0</v>
      </c>
      <c r="AM530" s="71">
        <v>2014375.6222985436</v>
      </c>
      <c r="AN530" s="71">
        <v>0</v>
      </c>
      <c r="AO530" s="71">
        <v>0</v>
      </c>
      <c r="AP530" s="71">
        <v>164450680.41189897</v>
      </c>
      <c r="AQ530" s="72"/>
      <c r="AR530" s="71">
        <v>595</v>
      </c>
      <c r="AS530" s="71">
        <v>112</v>
      </c>
      <c r="AT530" s="71">
        <v>0</v>
      </c>
      <c r="AU530" s="71">
        <v>0</v>
      </c>
      <c r="AV530" s="71">
        <v>0</v>
      </c>
      <c r="AW530" s="71">
        <v>0</v>
      </c>
      <c r="AX530" s="71"/>
      <c r="AY530" s="72"/>
      <c r="AZ530" s="71">
        <v>2756.6700000000019</v>
      </c>
      <c r="BA530" s="71">
        <v>18667.7</v>
      </c>
      <c r="BB530" s="71">
        <v>0</v>
      </c>
      <c r="BC530" s="71">
        <v>0</v>
      </c>
      <c r="BD530" s="71">
        <v>0</v>
      </c>
      <c r="BE530" s="71">
        <v>0</v>
      </c>
      <c r="BF530" s="71"/>
      <c r="BG530" s="72"/>
      <c r="BH530" s="71">
        <v>0</v>
      </c>
      <c r="BI530" s="71">
        <v>0</v>
      </c>
      <c r="BJ530" s="71">
        <v>20.207999999999998</v>
      </c>
      <c r="BK530" s="71">
        <v>0</v>
      </c>
      <c r="BL530" s="71">
        <v>0</v>
      </c>
      <c r="BM530" s="71">
        <v>0</v>
      </c>
      <c r="BN530" s="72"/>
      <c r="BO530" s="71">
        <v>0</v>
      </c>
      <c r="BP530" s="71">
        <v>0</v>
      </c>
      <c r="BQ530" s="71">
        <v>3</v>
      </c>
      <c r="BR530" s="71">
        <v>0</v>
      </c>
      <c r="BS530" s="71">
        <v>0</v>
      </c>
      <c r="BT530" s="71">
        <v>0</v>
      </c>
      <c r="BU530"/>
      <c r="BV530" s="70">
        <v>20.207999999999998</v>
      </c>
      <c r="BW530" s="70">
        <v>0</v>
      </c>
      <c r="BX530" s="70">
        <v>0</v>
      </c>
      <c r="BY530" s="70">
        <v>0</v>
      </c>
      <c r="BZ530" s="70">
        <v>0</v>
      </c>
      <c r="CA530" s="70">
        <v>0</v>
      </c>
      <c r="CB530" s="70">
        <v>0</v>
      </c>
      <c r="CC530" s="70">
        <v>0</v>
      </c>
      <c r="CD530" s="70">
        <v>0</v>
      </c>
    </row>
    <row r="531" spans="1:82">
      <c r="A531" s="70" t="s">
        <v>2248</v>
      </c>
      <c r="B531" s="70">
        <v>442</v>
      </c>
      <c r="C531" s="70">
        <v>19</v>
      </c>
      <c r="D531" s="70">
        <v>26</v>
      </c>
      <c r="E531" s="70">
        <v>2022</v>
      </c>
      <c r="F531" s="70" t="s">
        <v>161</v>
      </c>
      <c r="G531" s="70" t="s">
        <v>2229</v>
      </c>
      <c r="H531" s="70" t="s">
        <v>2230</v>
      </c>
      <c r="I531" s="148"/>
      <c r="J531" s="71">
        <v>182.28019577374675</v>
      </c>
      <c r="K531" s="71">
        <v>1.2168508662026114</v>
      </c>
      <c r="L531" s="71">
        <v>1.3992631519372063</v>
      </c>
      <c r="M531" s="71">
        <v>13.83398171400399</v>
      </c>
      <c r="N531" s="71">
        <v>17.016216294575369</v>
      </c>
      <c r="O531" s="71">
        <v>14.937351021273493</v>
      </c>
      <c r="P531" s="71">
        <v>13.268255232976802</v>
      </c>
      <c r="Q531" s="71">
        <v>0.89317325051748253</v>
      </c>
      <c r="R531" s="71">
        <v>0</v>
      </c>
      <c r="S531" s="71">
        <v>0</v>
      </c>
      <c r="T531" s="72"/>
      <c r="U531" s="71">
        <v>12054291</v>
      </c>
      <c r="V531" s="71">
        <v>608</v>
      </c>
      <c r="W531" s="71">
        <v>64</v>
      </c>
      <c r="X531" s="71">
        <v>3920</v>
      </c>
      <c r="Y531" s="71">
        <v>7421</v>
      </c>
      <c r="Z531" s="71">
        <v>10442</v>
      </c>
      <c r="AA531" s="71">
        <v>2899</v>
      </c>
      <c r="AB531" s="71">
        <v>15172</v>
      </c>
      <c r="AC531" s="71">
        <v>0</v>
      </c>
      <c r="AD531" s="71">
        <v>0</v>
      </c>
      <c r="AE531" s="72"/>
      <c r="AF531" s="71">
        <v>108621220.97788984</v>
      </c>
      <c r="AG531" s="71">
        <v>1017929.0354133348</v>
      </c>
      <c r="AH531" s="71">
        <v>365726.27502730436</v>
      </c>
      <c r="AI531" s="71">
        <v>23562621.735168144</v>
      </c>
      <c r="AJ531" s="71">
        <v>32559386.125161409</v>
      </c>
      <c r="AK531" s="71">
        <v>0</v>
      </c>
      <c r="AL531" s="71">
        <v>0</v>
      </c>
      <c r="AM531" s="71">
        <v>1959119.3107447573</v>
      </c>
      <c r="AN531" s="71">
        <v>0</v>
      </c>
      <c r="AO531" s="71">
        <v>0</v>
      </c>
      <c r="AP531" s="71">
        <v>168086003.4594048</v>
      </c>
      <c r="AQ531" s="72"/>
      <c r="AR531" s="71">
        <v>619</v>
      </c>
      <c r="AS531" s="71">
        <v>114</v>
      </c>
      <c r="AT531" s="71">
        <v>0</v>
      </c>
      <c r="AU531" s="71">
        <v>0</v>
      </c>
      <c r="AV531" s="71">
        <v>0</v>
      </c>
      <c r="AW531" s="71">
        <v>0</v>
      </c>
      <c r="AX531" s="71"/>
      <c r="AY531" s="72"/>
      <c r="AZ531" s="71">
        <v>2885.3900000000021</v>
      </c>
      <c r="BA531" s="71">
        <v>19162.499999999996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2249</v>
      </c>
      <c r="B532" s="70">
        <v>442</v>
      </c>
      <c r="C532" s="70">
        <v>20</v>
      </c>
      <c r="D532" s="70">
        <v>26</v>
      </c>
      <c r="E532" s="70">
        <v>2023</v>
      </c>
      <c r="F532" s="70" t="s">
        <v>1539</v>
      </c>
      <c r="G532" s="70" t="s">
        <v>2229</v>
      </c>
      <c r="H532" s="70" t="s">
        <v>2230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653</v>
      </c>
      <c r="AS532" s="71">
        <v>114</v>
      </c>
      <c r="AT532" s="71">
        <v>0</v>
      </c>
      <c r="AU532" s="71">
        <v>0</v>
      </c>
      <c r="AV532" s="71">
        <v>0</v>
      </c>
      <c r="AW532" s="71">
        <v>0</v>
      </c>
      <c r="AX532" s="71"/>
      <c r="AY532" s="72"/>
      <c r="AZ532" s="71">
        <v>3104.8500000000031</v>
      </c>
      <c r="BA532" s="71">
        <v>19162.499999999996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2250</v>
      </c>
      <c r="B533" s="70">
        <v>442</v>
      </c>
      <c r="C533" s="70">
        <v>21</v>
      </c>
      <c r="D533" s="70">
        <v>26</v>
      </c>
      <c r="E533" s="70">
        <v>2024</v>
      </c>
      <c r="F533" s="70" t="s">
        <v>1554</v>
      </c>
      <c r="G533" s="70" t="s">
        <v>2229</v>
      </c>
      <c r="H533" s="70" t="s">
        <v>2230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2251</v>
      </c>
      <c r="B534" s="70">
        <v>324</v>
      </c>
      <c r="C534" s="70">
        <v>1</v>
      </c>
      <c r="D534" s="70">
        <v>20</v>
      </c>
      <c r="E534" s="70">
        <v>1990</v>
      </c>
      <c r="F534" s="70" t="s">
        <v>787</v>
      </c>
      <c r="G534" s="70" t="s">
        <v>2252</v>
      </c>
      <c r="H534" s="70" t="s">
        <v>2253</v>
      </c>
      <c r="I534" s="148"/>
      <c r="J534" s="71">
        <v>77.415842008011083</v>
      </c>
      <c r="K534" s="71">
        <v>3.5111161304836078</v>
      </c>
      <c r="L534" s="71">
        <v>9.3249858834374653</v>
      </c>
      <c r="M534" s="71">
        <v>15.6801200831427</v>
      </c>
      <c r="N534" s="71">
        <v>23.01062733066372</v>
      </c>
      <c r="O534" s="71">
        <v>19.846262880923081</v>
      </c>
      <c r="P534" s="71">
        <v>25.760766989681031</v>
      </c>
      <c r="Q534" s="71">
        <v>1.66703537880121</v>
      </c>
      <c r="R534" s="71">
        <v>0</v>
      </c>
      <c r="S534" s="71">
        <v>1.624979822020383</v>
      </c>
      <c r="T534" s="72"/>
      <c r="U534" s="71">
        <v>3266422</v>
      </c>
      <c r="V534" s="71">
        <v>1242</v>
      </c>
      <c r="W534" s="71">
        <v>99</v>
      </c>
      <c r="X534" s="71">
        <v>5607</v>
      </c>
      <c r="Y534" s="71">
        <v>7589</v>
      </c>
      <c r="Z534" s="71">
        <v>8163</v>
      </c>
      <c r="AA534" s="71">
        <v>6255</v>
      </c>
      <c r="AB534" s="71">
        <v>27067</v>
      </c>
      <c r="AC534" s="71">
        <v>0</v>
      </c>
      <c r="AD534" s="71">
        <v>1.624979822020383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2254</v>
      </c>
      <c r="B535" s="70">
        <v>325</v>
      </c>
      <c r="C535" s="70">
        <v>2</v>
      </c>
      <c r="D535" s="70">
        <v>20</v>
      </c>
      <c r="E535" s="70">
        <v>2005</v>
      </c>
      <c r="F535" s="70" t="s">
        <v>789</v>
      </c>
      <c r="G535" s="70" t="s">
        <v>2252</v>
      </c>
      <c r="H535" s="70" t="s">
        <v>2253</v>
      </c>
      <c r="I535" s="148"/>
      <c r="J535" s="71">
        <v>66.689120498974987</v>
      </c>
      <c r="K535" s="71">
        <v>2.5078832657356851</v>
      </c>
      <c r="L535" s="71">
        <v>2.8371924458061382</v>
      </c>
      <c r="M535" s="71">
        <v>27.248732436226021</v>
      </c>
      <c r="N535" s="71">
        <v>28.64498001253039</v>
      </c>
      <c r="O535" s="71">
        <v>25.363153285339699</v>
      </c>
      <c r="P535" s="71">
        <v>28.62315268773078</v>
      </c>
      <c r="Q535" s="71">
        <v>1.3264558459148299</v>
      </c>
      <c r="R535" s="71">
        <v>0</v>
      </c>
      <c r="S535" s="71">
        <v>3.5718822719999999</v>
      </c>
      <c r="T535" s="72"/>
      <c r="U535" s="71">
        <v>2943931</v>
      </c>
      <c r="V535" s="71">
        <v>1138</v>
      </c>
      <c r="W535" s="71">
        <v>34</v>
      </c>
      <c r="X535" s="71">
        <v>4583</v>
      </c>
      <c r="Y535" s="71">
        <v>7735</v>
      </c>
      <c r="Z535" s="71">
        <v>12072</v>
      </c>
      <c r="AA535" s="71">
        <v>5692</v>
      </c>
      <c r="AB535" s="71">
        <v>22515</v>
      </c>
      <c r="AC535" s="71">
        <v>0</v>
      </c>
      <c r="AD535" s="71">
        <v>3.5718822719999999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2255</v>
      </c>
      <c r="B536" s="70">
        <v>326</v>
      </c>
      <c r="C536" s="70">
        <v>3</v>
      </c>
      <c r="D536" s="70">
        <v>20</v>
      </c>
      <c r="E536" s="70">
        <v>2006</v>
      </c>
      <c r="F536" s="70" t="s">
        <v>790</v>
      </c>
      <c r="G536" s="70" t="s">
        <v>2252</v>
      </c>
      <c r="H536" s="70" t="s">
        <v>2253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2256</v>
      </c>
      <c r="B537" s="70">
        <v>327</v>
      </c>
      <c r="C537" s="70">
        <v>4</v>
      </c>
      <c r="D537" s="70">
        <v>20</v>
      </c>
      <c r="E537" s="70">
        <v>2007</v>
      </c>
      <c r="F537" s="70" t="s">
        <v>791</v>
      </c>
      <c r="G537" s="70" t="s">
        <v>2252</v>
      </c>
      <c r="H537" s="70" t="s">
        <v>2253</v>
      </c>
      <c r="I537" s="148"/>
      <c r="J537" s="71">
        <v>67.442014699982821</v>
      </c>
      <c r="K537" s="71">
        <v>2.5190348401966181</v>
      </c>
      <c r="L537" s="71">
        <v>5.4575339246547188</v>
      </c>
      <c r="M537" s="71">
        <v>25.595167015012581</v>
      </c>
      <c r="N537" s="71">
        <v>29.21571642492534</v>
      </c>
      <c r="O537" s="71">
        <v>24.582082371910431</v>
      </c>
      <c r="P537" s="71">
        <v>28.3870413403457</v>
      </c>
      <c r="Q537" s="71">
        <v>1.34565103339587</v>
      </c>
      <c r="R537" s="71">
        <v>0</v>
      </c>
      <c r="S537" s="71">
        <v>3.0279931219999998</v>
      </c>
      <c r="T537" s="72"/>
      <c r="U537" s="71">
        <v>3310691</v>
      </c>
      <c r="V537" s="71">
        <v>1064</v>
      </c>
      <c r="W537" s="71">
        <v>64</v>
      </c>
      <c r="X537" s="71">
        <v>5203</v>
      </c>
      <c r="Y537" s="71">
        <v>7751</v>
      </c>
      <c r="Z537" s="71">
        <v>12163</v>
      </c>
      <c r="AA537" s="71">
        <v>5559</v>
      </c>
      <c r="AB537" s="71">
        <v>21633</v>
      </c>
      <c r="AC537" s="71">
        <v>0</v>
      </c>
      <c r="AD537" s="71">
        <v>3.0279931219999998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2257</v>
      </c>
      <c r="B538" s="70">
        <v>328</v>
      </c>
      <c r="C538" s="70">
        <v>5</v>
      </c>
      <c r="D538" s="70">
        <v>20</v>
      </c>
      <c r="E538" s="70">
        <v>2008</v>
      </c>
      <c r="F538" s="70" t="s">
        <v>792</v>
      </c>
      <c r="G538" s="70" t="s">
        <v>2252</v>
      </c>
      <c r="H538" s="70" t="s">
        <v>2253</v>
      </c>
      <c r="I538" s="148"/>
      <c r="J538" s="71">
        <v>82.605315491530533</v>
      </c>
      <c r="K538" s="71">
        <v>1.890400930761637</v>
      </c>
      <c r="L538" s="71">
        <v>4.8774847525771197</v>
      </c>
      <c r="M538" s="71">
        <v>26.394366727393649</v>
      </c>
      <c r="N538" s="71">
        <v>28.49149626182011</v>
      </c>
      <c r="O538" s="71">
        <v>23.72121455315034</v>
      </c>
      <c r="P538" s="71">
        <v>27.63549397160352</v>
      </c>
      <c r="Q538" s="71">
        <v>1.29896888964165</v>
      </c>
      <c r="R538" s="71">
        <v>0</v>
      </c>
      <c r="S538" s="71">
        <v>2.7584104486399998</v>
      </c>
      <c r="T538" s="72"/>
      <c r="U538" s="71">
        <v>4250755</v>
      </c>
      <c r="V538" s="71">
        <v>1064</v>
      </c>
      <c r="W538" s="71">
        <v>64</v>
      </c>
      <c r="X538" s="71">
        <v>5203</v>
      </c>
      <c r="Y538" s="71">
        <v>7772</v>
      </c>
      <c r="Z538" s="71">
        <v>12149</v>
      </c>
      <c r="AA538" s="71">
        <v>5418</v>
      </c>
      <c r="AB538" s="71">
        <v>21226</v>
      </c>
      <c r="AC538" s="71">
        <v>0</v>
      </c>
      <c r="AD538" s="71">
        <v>2.7584104486399998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2258</v>
      </c>
      <c r="B539" s="70">
        <v>329</v>
      </c>
      <c r="C539" s="70">
        <v>6</v>
      </c>
      <c r="D539" s="70">
        <v>20</v>
      </c>
      <c r="E539" s="70">
        <v>2009</v>
      </c>
      <c r="F539" s="70" t="s">
        <v>176</v>
      </c>
      <c r="G539" s="1064" t="s">
        <v>2252</v>
      </c>
      <c r="H539" s="70" t="s">
        <v>2253</v>
      </c>
      <c r="I539" s="148"/>
      <c r="J539" s="71">
        <v>69.860433797375194</v>
      </c>
      <c r="K539" s="71">
        <v>1.695192891367953</v>
      </c>
      <c r="L539" s="71">
        <v>7.3489370560379967</v>
      </c>
      <c r="M539" s="71">
        <v>26.23010304063903</v>
      </c>
      <c r="N539" s="71">
        <v>24.563603751383528</v>
      </c>
      <c r="O539" s="71">
        <v>24.15709195857994</v>
      </c>
      <c r="P539" s="71">
        <v>26.606086583719399</v>
      </c>
      <c r="Q539" s="71">
        <v>1.2163743821103401</v>
      </c>
      <c r="R539" s="71">
        <v>0</v>
      </c>
      <c r="S539" s="71">
        <v>3.1280157439999998</v>
      </c>
      <c r="T539" s="72"/>
      <c r="U539" s="71">
        <v>3137234</v>
      </c>
      <c r="V539" s="71">
        <v>1050</v>
      </c>
      <c r="W539" s="71">
        <v>150</v>
      </c>
      <c r="X539" s="71">
        <v>5601</v>
      </c>
      <c r="Y539" s="71">
        <v>7763</v>
      </c>
      <c r="Z539" s="71">
        <v>12212</v>
      </c>
      <c r="AA539" s="71">
        <v>5355</v>
      </c>
      <c r="AB539" s="71">
        <v>20865</v>
      </c>
      <c r="AC539" s="71">
        <v>0</v>
      </c>
      <c r="AD539" s="71">
        <v>3.1280157439999998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2259</v>
      </c>
      <c r="B540" s="70">
        <v>330</v>
      </c>
      <c r="C540" s="70">
        <v>7</v>
      </c>
      <c r="D540" s="70">
        <v>20</v>
      </c>
      <c r="E540" s="70">
        <v>2010</v>
      </c>
      <c r="F540" s="70" t="s">
        <v>177</v>
      </c>
      <c r="G540" s="1064" t="s">
        <v>2252</v>
      </c>
      <c r="H540" s="70" t="s">
        <v>2253</v>
      </c>
      <c r="I540" s="148"/>
      <c r="J540" s="71">
        <v>61.824151616858522</v>
      </c>
      <c r="K540" s="71">
        <v>1.8152336590142339</v>
      </c>
      <c r="L540" s="71">
        <v>7.0579236909436496</v>
      </c>
      <c r="M540" s="71">
        <v>25.094239107058819</v>
      </c>
      <c r="N540" s="71">
        <v>27.261961341538541</v>
      </c>
      <c r="O540" s="71">
        <v>24.16152866206393</v>
      </c>
      <c r="P540" s="71">
        <v>26.854421739435619</v>
      </c>
      <c r="Q540" s="71">
        <v>1.2493281709383299</v>
      </c>
      <c r="R540" s="71">
        <v>0</v>
      </c>
      <c r="S540" s="71">
        <v>2.455440526109999</v>
      </c>
      <c r="T540" s="72"/>
      <c r="U540" s="71">
        <v>3032471</v>
      </c>
      <c r="V540" s="71">
        <v>1050</v>
      </c>
      <c r="W540" s="71">
        <v>150</v>
      </c>
      <c r="X540" s="71">
        <v>5601</v>
      </c>
      <c r="Y540" s="71">
        <v>7744</v>
      </c>
      <c r="Z540" s="71">
        <v>12271</v>
      </c>
      <c r="AA540" s="71">
        <v>5270</v>
      </c>
      <c r="AB540" s="71">
        <v>20535</v>
      </c>
      <c r="AC540" s="71">
        <v>0</v>
      </c>
      <c r="AD540" s="71">
        <v>2.455440526109999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2260</v>
      </c>
      <c r="B541" s="70">
        <v>331</v>
      </c>
      <c r="C541" s="70">
        <v>8</v>
      </c>
      <c r="D541" s="70">
        <v>20</v>
      </c>
      <c r="E541" s="70">
        <v>2011</v>
      </c>
      <c r="F541" s="70" t="s">
        <v>178</v>
      </c>
      <c r="G541" s="70" t="s">
        <v>2252</v>
      </c>
      <c r="H541" s="70" t="s">
        <v>2253</v>
      </c>
      <c r="I541" s="148"/>
      <c r="J541" s="71">
        <v>53.750586457210552</v>
      </c>
      <c r="K541" s="71">
        <v>2.6067341566297122</v>
      </c>
      <c r="L541" s="71">
        <v>7.5200639275274028</v>
      </c>
      <c r="M541" s="71">
        <v>30.550826823099371</v>
      </c>
      <c r="N541" s="71">
        <v>29.019393223006428</v>
      </c>
      <c r="O541" s="71">
        <v>23.697885976620491</v>
      </c>
      <c r="P541" s="71">
        <v>25.999196956467014</v>
      </c>
      <c r="Q541" s="71">
        <v>1.41336562192541</v>
      </c>
      <c r="R541" s="71">
        <v>0</v>
      </c>
      <c r="S541" s="71">
        <v>1.38475080612</v>
      </c>
      <c r="T541" s="72"/>
      <c r="U541" s="71">
        <v>2445432</v>
      </c>
      <c r="V541" s="71">
        <v>1050</v>
      </c>
      <c r="W541" s="71">
        <v>150</v>
      </c>
      <c r="X541" s="71">
        <v>5601</v>
      </c>
      <c r="Y541" s="71">
        <v>7711</v>
      </c>
      <c r="Z541" s="71">
        <v>12297</v>
      </c>
      <c r="AA541" s="71">
        <v>5254</v>
      </c>
      <c r="AB541" s="71">
        <v>20140</v>
      </c>
      <c r="AC541" s="71">
        <v>0</v>
      </c>
      <c r="AD541" s="71">
        <v>1.38475080612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2261</v>
      </c>
      <c r="B542" s="70">
        <v>332</v>
      </c>
      <c r="C542" s="70">
        <v>9</v>
      </c>
      <c r="D542" s="70">
        <v>20</v>
      </c>
      <c r="E542" s="70">
        <v>2012</v>
      </c>
      <c r="F542" s="70" t="s">
        <v>179</v>
      </c>
      <c r="G542" s="70" t="s">
        <v>2252</v>
      </c>
      <c r="H542" s="70" t="s">
        <v>2253</v>
      </c>
      <c r="I542" s="148"/>
      <c r="J542" s="71">
        <v>72.974446813210591</v>
      </c>
      <c r="K542" s="71">
        <v>2.470025848196689</v>
      </c>
      <c r="L542" s="71">
        <v>7.5351125315030067</v>
      </c>
      <c r="M542" s="71">
        <v>33.398692343976457</v>
      </c>
      <c r="N542" s="71">
        <v>31.410141861944041</v>
      </c>
      <c r="O542" s="71">
        <v>23.48846013070392</v>
      </c>
      <c r="P542" s="71">
        <v>26.09735337909898</v>
      </c>
      <c r="Q542" s="71">
        <v>1.50707728666658</v>
      </c>
      <c r="R542" s="71">
        <v>0</v>
      </c>
      <c r="S542" s="71">
        <v>2.59154335286</v>
      </c>
      <c r="T542" s="72"/>
      <c r="U542" s="71">
        <v>3256716</v>
      </c>
      <c r="V542" s="71">
        <v>1050</v>
      </c>
      <c r="W542" s="71">
        <v>150</v>
      </c>
      <c r="X542" s="71">
        <v>5601</v>
      </c>
      <c r="Y542" s="71">
        <v>7643</v>
      </c>
      <c r="Z542" s="71">
        <v>12285</v>
      </c>
      <c r="AA542" s="71">
        <v>5244</v>
      </c>
      <c r="AB542" s="71">
        <v>19766</v>
      </c>
      <c r="AC542" s="71">
        <v>0</v>
      </c>
      <c r="AD542" s="71">
        <v>2.59154335286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2262</v>
      </c>
      <c r="B543" s="70">
        <v>333</v>
      </c>
      <c r="C543" s="70">
        <v>10</v>
      </c>
      <c r="D543" s="70">
        <v>20</v>
      </c>
      <c r="E543" s="70">
        <v>2013</v>
      </c>
      <c r="F543" s="70" t="s">
        <v>180</v>
      </c>
      <c r="G543" s="70" t="s">
        <v>2252</v>
      </c>
      <c r="H543" s="70" t="s">
        <v>2253</v>
      </c>
      <c r="I543" s="148"/>
      <c r="J543" s="71">
        <v>42.824945760320666</v>
      </c>
      <c r="K543" s="71">
        <v>2.2022623723984789</v>
      </c>
      <c r="L543" s="71">
        <v>7.2303479084731039</v>
      </c>
      <c r="M543" s="71">
        <v>32.597041885093191</v>
      </c>
      <c r="N543" s="71">
        <v>31.155121448053428</v>
      </c>
      <c r="O543" s="71">
        <v>22.623664367770516</v>
      </c>
      <c r="P543" s="71">
        <v>26.060813570052204</v>
      </c>
      <c r="Q543" s="71">
        <v>1.5062544920346801</v>
      </c>
      <c r="R543" s="71">
        <v>0</v>
      </c>
      <c r="S543" s="71">
        <v>1.9574994289100001</v>
      </c>
      <c r="T543" s="72"/>
      <c r="U543" s="71">
        <v>1790921</v>
      </c>
      <c r="V543" s="71">
        <v>1050</v>
      </c>
      <c r="W543" s="71">
        <v>150</v>
      </c>
      <c r="X543" s="71">
        <v>5601</v>
      </c>
      <c r="Y543" s="71">
        <v>7670</v>
      </c>
      <c r="Z543" s="71">
        <v>12361</v>
      </c>
      <c r="AA543" s="71">
        <v>5217</v>
      </c>
      <c r="AB543" s="71">
        <v>19472</v>
      </c>
      <c r="AC543" s="71">
        <v>0</v>
      </c>
      <c r="AD543" s="71">
        <v>1.9574994289100001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2263</v>
      </c>
      <c r="B544" s="70">
        <v>334</v>
      </c>
      <c r="C544" s="70">
        <v>11</v>
      </c>
      <c r="D544" s="70">
        <v>20</v>
      </c>
      <c r="E544" s="70">
        <v>2014</v>
      </c>
      <c r="F544" s="70" t="s">
        <v>181</v>
      </c>
      <c r="G544" s="70" t="s">
        <v>2252</v>
      </c>
      <c r="H544" s="70" t="s">
        <v>2253</v>
      </c>
      <c r="I544" s="148"/>
      <c r="J544" s="71">
        <v>39.812045378513822</v>
      </c>
      <c r="K544" s="71">
        <v>2.291807916444391</v>
      </c>
      <c r="L544" s="71">
        <v>6.658438151719829</v>
      </c>
      <c r="M544" s="71">
        <v>27.90565117745701</v>
      </c>
      <c r="N544" s="71">
        <v>30.062846001402789</v>
      </c>
      <c r="O544" s="71">
        <v>21.476946091359192</v>
      </c>
      <c r="P544" s="71">
        <v>25.88495129711244</v>
      </c>
      <c r="Q544" s="71">
        <v>1.4145838934208399</v>
      </c>
      <c r="R544" s="71">
        <v>0</v>
      </c>
      <c r="S544" s="71">
        <v>1.10883728322</v>
      </c>
      <c r="T544" s="72"/>
      <c r="U544" s="71">
        <v>1850657</v>
      </c>
      <c r="V544" s="71">
        <v>946</v>
      </c>
      <c r="W544" s="71">
        <v>117</v>
      </c>
      <c r="X544" s="71">
        <v>4950</v>
      </c>
      <c r="Y544" s="71">
        <v>7622</v>
      </c>
      <c r="Z544" s="71">
        <v>12359</v>
      </c>
      <c r="AA544" s="71">
        <v>5155</v>
      </c>
      <c r="AB544" s="71">
        <v>19060</v>
      </c>
      <c r="AC544" s="71">
        <v>0</v>
      </c>
      <c r="AD544" s="71">
        <v>1.10883728322</v>
      </c>
      <c r="AE544" s="72"/>
      <c r="AF544" s="71"/>
      <c r="AG544" s="71"/>
      <c r="AH544" s="71"/>
      <c r="AI544" s="71"/>
      <c r="AJ544" s="71"/>
      <c r="AK544" s="71"/>
      <c r="AL544" s="71"/>
      <c r="AM544" s="71"/>
      <c r="AN544" s="71"/>
      <c r="AO544" s="71"/>
      <c r="AP544" s="71"/>
      <c r="AQ544" s="72"/>
      <c r="AR544" s="71">
        <v>125</v>
      </c>
      <c r="AS544" s="71">
        <v>43</v>
      </c>
      <c r="AT544" s="71">
        <v>0</v>
      </c>
      <c r="AU544" s="71">
        <v>0</v>
      </c>
      <c r="AV544" s="71">
        <v>0</v>
      </c>
      <c r="AW544" s="71">
        <v>0</v>
      </c>
      <c r="AX544" s="71"/>
      <c r="AY544" s="72"/>
      <c r="AZ544" s="71">
        <v>601.9</v>
      </c>
      <c r="BA544" s="71">
        <v>5315.4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2264</v>
      </c>
      <c r="B545" s="70">
        <v>335</v>
      </c>
      <c r="C545" s="70">
        <v>12</v>
      </c>
      <c r="D545" s="70">
        <v>20</v>
      </c>
      <c r="E545" s="70">
        <v>2015</v>
      </c>
      <c r="F545" s="70" t="s">
        <v>182</v>
      </c>
      <c r="G545" s="70" t="s">
        <v>2252</v>
      </c>
      <c r="H545" s="70" t="s">
        <v>2253</v>
      </c>
      <c r="I545" s="148"/>
      <c r="J545" s="71">
        <v>35.326430406033673</v>
      </c>
      <c r="K545" s="71">
        <v>2.192829694512906</v>
      </c>
      <c r="L545" s="71">
        <v>6.7048692149632743</v>
      </c>
      <c r="M545" s="71">
        <v>31.050316808289299</v>
      </c>
      <c r="N545" s="71">
        <v>28.116226143694611</v>
      </c>
      <c r="O545" s="71">
        <v>21.186164336223197</v>
      </c>
      <c r="P545" s="71">
        <v>25.382771116247923</v>
      </c>
      <c r="Q545" s="71">
        <v>1.3520194804407299</v>
      </c>
      <c r="R545" s="71">
        <v>0</v>
      </c>
      <c r="S545" s="71">
        <v>2.3967941910000001</v>
      </c>
      <c r="T545" s="72"/>
      <c r="U545" s="71">
        <v>1834743</v>
      </c>
      <c r="V545" s="71">
        <v>946</v>
      </c>
      <c r="W545" s="71">
        <v>117</v>
      </c>
      <c r="X545" s="71">
        <v>4950</v>
      </c>
      <c r="Y545" s="71">
        <v>7558</v>
      </c>
      <c r="Z545" s="71">
        <v>12309</v>
      </c>
      <c r="AA545" s="71">
        <v>5051</v>
      </c>
      <c r="AB545" s="71">
        <v>18609</v>
      </c>
      <c r="AC545" s="71">
        <v>0</v>
      </c>
      <c r="AD545" s="71">
        <v>2.3967941910000001</v>
      </c>
      <c r="AE545" s="72"/>
      <c r="AF545" s="71">
        <v>19824457.751476131</v>
      </c>
      <c r="AG545" s="71">
        <v>1717937.2342643889</v>
      </c>
      <c r="AH545" s="71">
        <v>1283352.0885341589</v>
      </c>
      <c r="AI545" s="71">
        <v>37964860.219624497</v>
      </c>
      <c r="AJ545" s="71">
        <v>41436005.358993366</v>
      </c>
      <c r="AK545" s="71">
        <v>0</v>
      </c>
      <c r="AL545" s="71">
        <v>0</v>
      </c>
      <c r="AM545" s="71">
        <v>2550285.3881809609</v>
      </c>
      <c r="AN545" s="71">
        <v>0</v>
      </c>
      <c r="AO545" s="71">
        <v>0</v>
      </c>
      <c r="AP545" s="71">
        <v>104776898.0410735</v>
      </c>
      <c r="AQ545" s="72"/>
      <c r="AR545" s="71">
        <v>137</v>
      </c>
      <c r="AS545" s="71">
        <v>71</v>
      </c>
      <c r="AT545" s="71">
        <v>0</v>
      </c>
      <c r="AU545" s="71">
        <v>0</v>
      </c>
      <c r="AV545" s="71">
        <v>0</v>
      </c>
      <c r="AW545" s="71">
        <v>0</v>
      </c>
      <c r="AX545" s="71"/>
      <c r="AY545" s="72"/>
      <c r="AZ545" s="71">
        <v>654</v>
      </c>
      <c r="BA545" s="71">
        <v>8075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2265</v>
      </c>
      <c r="B546" s="70">
        <v>336</v>
      </c>
      <c r="C546" s="70">
        <v>13</v>
      </c>
      <c r="D546" s="70">
        <v>20</v>
      </c>
      <c r="E546" s="70">
        <v>2016</v>
      </c>
      <c r="F546" s="70" t="s">
        <v>155</v>
      </c>
      <c r="G546" s="70" t="s">
        <v>2252</v>
      </c>
      <c r="H546" s="70" t="s">
        <v>2253</v>
      </c>
      <c r="I546" s="148"/>
      <c r="J546" s="71">
        <v>39.120396838295235</v>
      </c>
      <c r="K546" s="71">
        <v>2.0371417242291359</v>
      </c>
      <c r="L546" s="71">
        <v>6.657678996947177</v>
      </c>
      <c r="M546" s="71">
        <v>22.712505139713588</v>
      </c>
      <c r="N546" s="71">
        <v>24.604133469185189</v>
      </c>
      <c r="O546" s="71">
        <v>20.879582089730107</v>
      </c>
      <c r="P546" s="71">
        <v>24.842645248852453</v>
      </c>
      <c r="Q546" s="71">
        <v>1.2830307859189749</v>
      </c>
      <c r="R546" s="71">
        <v>0</v>
      </c>
      <c r="S546" s="71">
        <v>2.0417831501727002</v>
      </c>
      <c r="T546" s="72"/>
      <c r="U546" s="71">
        <v>1830895</v>
      </c>
      <c r="V546" s="71">
        <v>946</v>
      </c>
      <c r="W546" s="71">
        <v>117</v>
      </c>
      <c r="X546" s="71">
        <v>4950</v>
      </c>
      <c r="Y546" s="71">
        <v>7512</v>
      </c>
      <c r="Z546" s="71">
        <v>12280</v>
      </c>
      <c r="AA546" s="71">
        <v>5113</v>
      </c>
      <c r="AB546" s="71">
        <v>18165</v>
      </c>
      <c r="AC546" s="71">
        <v>0</v>
      </c>
      <c r="AD546" s="71">
        <v>2.0417831501727002</v>
      </c>
      <c r="AE546" s="72"/>
      <c r="AF546" s="71">
        <v>21990033.247019101</v>
      </c>
      <c r="AG546" s="71">
        <v>1531643.368355104</v>
      </c>
      <c r="AH546" s="71">
        <v>1150784.8974616961</v>
      </c>
      <c r="AI546" s="71">
        <v>35331774.404531032</v>
      </c>
      <c r="AJ546" s="71">
        <v>35351713.114203572</v>
      </c>
      <c r="AK546" s="71">
        <v>0</v>
      </c>
      <c r="AL546" s="71">
        <v>0</v>
      </c>
      <c r="AM546" s="71">
        <v>2491371.0990179242</v>
      </c>
      <c r="AN546" s="71">
        <v>0</v>
      </c>
      <c r="AO546" s="71">
        <v>0</v>
      </c>
      <c r="AP546" s="71">
        <v>97847320.130588427</v>
      </c>
      <c r="AQ546" s="72"/>
      <c r="AR546" s="71">
        <v>152</v>
      </c>
      <c r="AS546" s="71">
        <v>105</v>
      </c>
      <c r="AT546" s="71">
        <v>0</v>
      </c>
      <c r="AU546" s="71">
        <v>0</v>
      </c>
      <c r="AV546" s="71">
        <v>0</v>
      </c>
      <c r="AW546" s="71">
        <v>0</v>
      </c>
      <c r="AX546" s="71"/>
      <c r="AY546" s="72"/>
      <c r="AZ546" s="71">
        <v>720</v>
      </c>
      <c r="BA546" s="71">
        <v>35965.199999999997</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2266</v>
      </c>
      <c r="B547" s="70">
        <v>337</v>
      </c>
      <c r="C547" s="70">
        <v>14</v>
      </c>
      <c r="D547" s="70">
        <v>20</v>
      </c>
      <c r="E547" s="70">
        <v>2017</v>
      </c>
      <c r="F547" s="70" t="s">
        <v>156</v>
      </c>
      <c r="G547" s="70" t="s">
        <v>2252</v>
      </c>
      <c r="H547" s="70" t="s">
        <v>2253</v>
      </c>
      <c r="I547" s="148"/>
      <c r="J547" s="71">
        <v>34.912084531349173</v>
      </c>
      <c r="K547" s="71">
        <v>2.0282665405927789</v>
      </c>
      <c r="L547" s="71">
        <v>6.6296705991383247</v>
      </c>
      <c r="M547" s="71">
        <v>20.65626558671541</v>
      </c>
      <c r="N547" s="71">
        <v>26.34874778223319</v>
      </c>
      <c r="O547" s="71">
        <v>20.416781130311133</v>
      </c>
      <c r="P547" s="71">
        <v>24.28455663794459</v>
      </c>
      <c r="Q547" s="71">
        <v>1.2119638741026899</v>
      </c>
      <c r="R547" s="71">
        <v>0</v>
      </c>
      <c r="S547" s="71">
        <v>2.2400527991149</v>
      </c>
      <c r="T547" s="72"/>
      <c r="U547" s="71">
        <v>1927780</v>
      </c>
      <c r="V547" s="71">
        <v>946</v>
      </c>
      <c r="W547" s="71">
        <v>117</v>
      </c>
      <c r="X547" s="71">
        <v>4950</v>
      </c>
      <c r="Y547" s="71">
        <v>7465</v>
      </c>
      <c r="Z547" s="71">
        <v>12207</v>
      </c>
      <c r="AA547" s="71">
        <v>5030</v>
      </c>
      <c r="AB547" s="71">
        <v>17744</v>
      </c>
      <c r="AC547" s="71">
        <v>0</v>
      </c>
      <c r="AD547" s="71">
        <v>2.2400527991149</v>
      </c>
      <c r="AE547" s="72"/>
      <c r="AF547" s="71">
        <v>21598987.21553503</v>
      </c>
      <c r="AG547" s="71">
        <v>1543422.882745458</v>
      </c>
      <c r="AH547" s="71">
        <v>1377444.596246032</v>
      </c>
      <c r="AI547" s="71">
        <v>33434067.911486261</v>
      </c>
      <c r="AJ547" s="71">
        <v>38775049.649206974</v>
      </c>
      <c r="AK547" s="71">
        <v>0</v>
      </c>
      <c r="AL547" s="71">
        <v>0</v>
      </c>
      <c r="AM547" s="71">
        <v>2437437.957320814</v>
      </c>
      <c r="AN547" s="71">
        <v>0</v>
      </c>
      <c r="AO547" s="71">
        <v>0</v>
      </c>
      <c r="AP547" s="71">
        <v>99166410.212540567</v>
      </c>
      <c r="AQ547" s="72"/>
      <c r="AR547" s="71">
        <v>170</v>
      </c>
      <c r="AS547" s="71">
        <v>119</v>
      </c>
      <c r="AT547" s="71">
        <v>0</v>
      </c>
      <c r="AU547" s="71">
        <v>0</v>
      </c>
      <c r="AV547" s="71">
        <v>0</v>
      </c>
      <c r="AW547" s="71">
        <v>1</v>
      </c>
      <c r="AX547" s="71"/>
      <c r="AY547" s="72"/>
      <c r="AZ547" s="71">
        <v>814.9</v>
      </c>
      <c r="BA547" s="71">
        <v>38893.4</v>
      </c>
      <c r="BB547" s="71">
        <v>0</v>
      </c>
      <c r="BC547" s="71">
        <v>0</v>
      </c>
      <c r="BD547" s="71">
        <v>0</v>
      </c>
      <c r="BE547" s="71">
        <v>1990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2267</v>
      </c>
      <c r="B548" s="70">
        <v>338</v>
      </c>
      <c r="C548" s="70">
        <v>15</v>
      </c>
      <c r="D548" s="70">
        <v>20</v>
      </c>
      <c r="E548" s="70">
        <v>2018</v>
      </c>
      <c r="F548" s="70" t="s">
        <v>183</v>
      </c>
      <c r="G548" s="70" t="s">
        <v>2252</v>
      </c>
      <c r="H548" s="70" t="s">
        <v>2253</v>
      </c>
      <c r="I548" s="148"/>
      <c r="J548" s="71">
        <v>35.177254236246057</v>
      </c>
      <c r="K548" s="71">
        <v>1.9138198770505235</v>
      </c>
      <c r="L548" s="71">
        <v>6.2184490759175111</v>
      </c>
      <c r="M548" s="71">
        <v>21.922027508858395</v>
      </c>
      <c r="N548" s="71">
        <v>24.826344801355027</v>
      </c>
      <c r="O548" s="71">
        <v>19.808360454010959</v>
      </c>
      <c r="P548" s="71">
        <v>23.799048253474954</v>
      </c>
      <c r="Q548" s="71">
        <v>1.09388980330885</v>
      </c>
      <c r="R548" s="71">
        <v>0</v>
      </c>
      <c r="S548" s="71">
        <v>2.4218821047499999</v>
      </c>
      <c r="T548" s="72"/>
      <c r="U548" s="71">
        <v>1935569</v>
      </c>
      <c r="V548" s="71">
        <v>946</v>
      </c>
      <c r="W548" s="71">
        <v>117</v>
      </c>
      <c r="X548" s="71">
        <v>4950</v>
      </c>
      <c r="Y548" s="71">
        <v>7406</v>
      </c>
      <c r="Z548" s="71">
        <v>12070</v>
      </c>
      <c r="AA548" s="71">
        <v>4979</v>
      </c>
      <c r="AB548" s="71">
        <v>17259</v>
      </c>
      <c r="AC548" s="71">
        <v>0</v>
      </c>
      <c r="AD548" s="71">
        <v>2.4218821047499999</v>
      </c>
      <c r="AE548" s="72"/>
      <c r="AF548" s="71">
        <v>21406882.308095139</v>
      </c>
      <c r="AG548" s="71">
        <v>1370567.7042959461</v>
      </c>
      <c r="AH548" s="71">
        <v>1323279.739090757</v>
      </c>
      <c r="AI548" s="71">
        <v>34646424.391881406</v>
      </c>
      <c r="AJ548" s="71">
        <v>36590541.009908512</v>
      </c>
      <c r="AK548" s="71">
        <v>0</v>
      </c>
      <c r="AL548" s="71">
        <v>0</v>
      </c>
      <c r="AM548" s="71">
        <v>2375720.519772348</v>
      </c>
      <c r="AN548" s="71">
        <v>0</v>
      </c>
      <c r="AO548" s="71">
        <v>0</v>
      </c>
      <c r="AP548" s="71">
        <v>97713415.673044115</v>
      </c>
      <c r="AQ548" s="72"/>
      <c r="AR548" s="71">
        <v>175</v>
      </c>
      <c r="AS548" s="71">
        <v>132</v>
      </c>
      <c r="AT548" s="71">
        <v>0</v>
      </c>
      <c r="AU548" s="71">
        <v>0</v>
      </c>
      <c r="AV548" s="71">
        <v>0</v>
      </c>
      <c r="AW548" s="71">
        <v>1</v>
      </c>
      <c r="AX548" s="71"/>
      <c r="AY548" s="72"/>
      <c r="AZ548" s="71">
        <v>837.5</v>
      </c>
      <c r="BA548" s="71">
        <v>40779</v>
      </c>
      <c r="BB548" s="71">
        <v>0</v>
      </c>
      <c r="BC548" s="71">
        <v>0</v>
      </c>
      <c r="BD548" s="71">
        <v>0</v>
      </c>
      <c r="BE548" s="71">
        <v>1990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2268</v>
      </c>
      <c r="B549" s="70">
        <v>339</v>
      </c>
      <c r="C549" s="70">
        <v>16</v>
      </c>
      <c r="D549" s="70">
        <v>20</v>
      </c>
      <c r="E549" s="70">
        <v>2019</v>
      </c>
      <c r="F549" s="70" t="s">
        <v>158</v>
      </c>
      <c r="G549" s="70" t="s">
        <v>2252</v>
      </c>
      <c r="H549" s="70" t="s">
        <v>2253</v>
      </c>
      <c r="I549" s="148"/>
      <c r="J549" s="71">
        <v>30.012999217179438</v>
      </c>
      <c r="K549" s="71">
        <v>1.7476713325974198</v>
      </c>
      <c r="L549" s="71">
        <v>6.2719523073783394</v>
      </c>
      <c r="M549" s="71">
        <v>21.428730646735211</v>
      </c>
      <c r="N549" s="71">
        <v>23.346145603780364</v>
      </c>
      <c r="O549" s="71">
        <v>19.026717149410075</v>
      </c>
      <c r="P549" s="71">
        <v>23.236875579775766</v>
      </c>
      <c r="Q549" s="71">
        <v>1.0292647517739399</v>
      </c>
      <c r="R549" s="71">
        <v>0</v>
      </c>
      <c r="S549" s="71">
        <v>3.1138711817199995</v>
      </c>
      <c r="T549" s="72"/>
      <c r="U549" s="71">
        <v>1656416</v>
      </c>
      <c r="V549" s="71">
        <v>946</v>
      </c>
      <c r="W549" s="71">
        <v>117</v>
      </c>
      <c r="X549" s="71">
        <v>4950</v>
      </c>
      <c r="Y549" s="71">
        <v>7304</v>
      </c>
      <c r="Z549" s="71">
        <v>11912</v>
      </c>
      <c r="AA549" s="71">
        <v>4825</v>
      </c>
      <c r="AB549" s="71">
        <v>16679</v>
      </c>
      <c r="AC549" s="71">
        <v>0</v>
      </c>
      <c r="AD549" s="71">
        <v>3.11387118172</v>
      </c>
      <c r="AE549" s="72"/>
      <c r="AF549" s="71">
        <v>18146946.897101991</v>
      </c>
      <c r="AG549" s="71">
        <v>1323412.704092171</v>
      </c>
      <c r="AH549" s="71">
        <v>1400693.479034764</v>
      </c>
      <c r="AI549" s="71">
        <v>35252275.559128381</v>
      </c>
      <c r="AJ549" s="71">
        <v>34622801.045398667</v>
      </c>
      <c r="AK549" s="71">
        <v>0</v>
      </c>
      <c r="AL549" s="71">
        <v>0</v>
      </c>
      <c r="AM549" s="71">
        <v>2271554.2405552245</v>
      </c>
      <c r="AN549" s="71">
        <v>0</v>
      </c>
      <c r="AO549" s="71">
        <v>0</v>
      </c>
      <c r="AP549" s="71">
        <v>93017683.925311208</v>
      </c>
      <c r="AQ549" s="72"/>
      <c r="AR549" s="71">
        <v>183</v>
      </c>
      <c r="AS549" s="71">
        <v>149</v>
      </c>
      <c r="AT549" s="71">
        <v>0</v>
      </c>
      <c r="AU549" s="71">
        <v>0</v>
      </c>
      <c r="AV549" s="71">
        <v>0</v>
      </c>
      <c r="AW549" s="71">
        <v>1</v>
      </c>
      <c r="AX549" s="71"/>
      <c r="AY549" s="72"/>
      <c r="AZ549" s="71">
        <v>874.5999999999998</v>
      </c>
      <c r="BA549" s="71">
        <v>41503.699999999997</v>
      </c>
      <c r="BB549" s="71">
        <v>0</v>
      </c>
      <c r="BC549" s="71">
        <v>0</v>
      </c>
      <c r="BD549" s="71">
        <v>0</v>
      </c>
      <c r="BE549" s="71">
        <v>1990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2269</v>
      </c>
      <c r="B550" s="70">
        <v>340</v>
      </c>
      <c r="C550" s="70">
        <v>17</v>
      </c>
      <c r="D550" s="70">
        <v>20</v>
      </c>
      <c r="E550" s="70">
        <v>2020</v>
      </c>
      <c r="F550" s="70" t="s">
        <v>159</v>
      </c>
      <c r="G550" s="70" t="s">
        <v>2252</v>
      </c>
      <c r="H550" s="70" t="s">
        <v>2253</v>
      </c>
      <c r="I550" s="148"/>
      <c r="J550" s="71">
        <v>21.203379032694752</v>
      </c>
      <c r="K550" s="71">
        <v>1.5738836522730286</v>
      </c>
      <c r="L550" s="71">
        <v>7.3664536074289924</v>
      </c>
      <c r="M550" s="71">
        <v>17.4149004840204</v>
      </c>
      <c r="N550" s="71">
        <v>22.163166896560462</v>
      </c>
      <c r="O550" s="71">
        <v>16.460178717742501</v>
      </c>
      <c r="P550" s="71">
        <v>21.775791647441146</v>
      </c>
      <c r="Q550" s="71">
        <v>0.95817071595584702</v>
      </c>
      <c r="R550" s="71">
        <v>0</v>
      </c>
      <c r="S550" s="71">
        <v>2.30183645848</v>
      </c>
      <c r="T550" s="72"/>
      <c r="U550" s="71">
        <v>1417872</v>
      </c>
      <c r="V550" s="71">
        <v>725</v>
      </c>
      <c r="W550" s="71">
        <v>149</v>
      </c>
      <c r="X550" s="71">
        <v>4474</v>
      </c>
      <c r="Y550" s="71">
        <v>7267</v>
      </c>
      <c r="Z550" s="71">
        <v>11762</v>
      </c>
      <c r="AA550" s="71">
        <v>4806</v>
      </c>
      <c r="AB550" s="71">
        <v>16251</v>
      </c>
      <c r="AC550" s="71">
        <v>0</v>
      </c>
      <c r="AD550" s="71">
        <v>2.30183645848</v>
      </c>
      <c r="AE550" s="72"/>
      <c r="AF550" s="71">
        <v>15227149.5076913</v>
      </c>
      <c r="AG550" s="71">
        <v>1124246.2604071072</v>
      </c>
      <c r="AH550" s="71">
        <v>1333658.8632693689</v>
      </c>
      <c r="AI550" s="71">
        <v>29102846.276053466</v>
      </c>
      <c r="AJ550" s="71">
        <v>34393554.185879514</v>
      </c>
      <c r="AK550" s="71"/>
      <c r="AL550" s="71"/>
      <c r="AM550" s="71">
        <v>2120936.0523757893</v>
      </c>
      <c r="AN550" s="71"/>
      <c r="AO550" s="71"/>
      <c r="AP550" s="71">
        <v>83302391.145676553</v>
      </c>
      <c r="AQ550" s="72"/>
      <c r="AR550" s="71">
        <v>191</v>
      </c>
      <c r="AS550" s="71">
        <v>156</v>
      </c>
      <c r="AT550" s="71">
        <v>0</v>
      </c>
      <c r="AU550" s="71">
        <v>0</v>
      </c>
      <c r="AV550" s="71">
        <v>0</v>
      </c>
      <c r="AW550" s="71">
        <v>1</v>
      </c>
      <c r="AX550" s="71"/>
      <c r="AY550" s="72"/>
      <c r="AZ550" s="71">
        <v>914.59999999999991</v>
      </c>
      <c r="BA550" s="71">
        <v>42744.100000000013</v>
      </c>
      <c r="BB550" s="71">
        <v>0</v>
      </c>
      <c r="BC550" s="71">
        <v>0</v>
      </c>
      <c r="BD550" s="71">
        <v>0</v>
      </c>
      <c r="BE550" s="71">
        <v>1990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2270</v>
      </c>
      <c r="B551" s="70">
        <v>340</v>
      </c>
      <c r="C551" s="70">
        <v>18</v>
      </c>
      <c r="D551" s="70">
        <v>20</v>
      </c>
      <c r="E551" s="70">
        <v>2021</v>
      </c>
      <c r="F551" s="70" t="s">
        <v>160</v>
      </c>
      <c r="G551" s="70" t="s">
        <v>2252</v>
      </c>
      <c r="H551" s="70" t="s">
        <v>2253</v>
      </c>
      <c r="I551" s="148"/>
      <c r="J551" s="71">
        <v>26.55946641062063</v>
      </c>
      <c r="K551" s="71">
        <v>1.6760592763916202</v>
      </c>
      <c r="L551" s="71">
        <v>6.1025823192174435</v>
      </c>
      <c r="M551" s="71">
        <v>18.522959083000782</v>
      </c>
      <c r="N551" s="71">
        <v>23.177218537108153</v>
      </c>
      <c r="O551" s="71">
        <v>15.840726201771338</v>
      </c>
      <c r="P551" s="71">
        <v>22.141096181257165</v>
      </c>
      <c r="Q551" s="71">
        <v>0.92444307142360505</v>
      </c>
      <c r="R551" s="71">
        <v>0</v>
      </c>
      <c r="S551" s="71">
        <v>2.7726223459799999</v>
      </c>
      <c r="T551" s="72"/>
      <c r="U551" s="71">
        <v>1606932</v>
      </c>
      <c r="V551" s="71">
        <v>725</v>
      </c>
      <c r="W551" s="71">
        <v>149</v>
      </c>
      <c r="X551" s="71">
        <v>4474</v>
      </c>
      <c r="Y551" s="71">
        <v>7203</v>
      </c>
      <c r="Z551" s="71">
        <v>11655</v>
      </c>
      <c r="AA551" s="71">
        <v>4765</v>
      </c>
      <c r="AB551" s="71">
        <v>15833</v>
      </c>
      <c r="AC551" s="71">
        <v>0</v>
      </c>
      <c r="AD551" s="71">
        <v>2.7726223459799999</v>
      </c>
      <c r="AE551" s="72"/>
      <c r="AF551" s="71">
        <v>16255216.514004473</v>
      </c>
      <c r="AG551" s="71">
        <v>1191434.6415788808</v>
      </c>
      <c r="AH551" s="71">
        <v>1064098.4678713689</v>
      </c>
      <c r="AI551" s="71">
        <v>30588960.473793905</v>
      </c>
      <c r="AJ551" s="71">
        <v>34088910.292392053</v>
      </c>
      <c r="AK551" s="71">
        <v>0</v>
      </c>
      <c r="AL551" s="71">
        <v>0</v>
      </c>
      <c r="AM551" s="71">
        <v>2078301.1356609436</v>
      </c>
      <c r="AN551" s="71">
        <v>0</v>
      </c>
      <c r="AO551" s="71">
        <v>0</v>
      </c>
      <c r="AP551" s="71">
        <v>85266921.525301635</v>
      </c>
      <c r="AQ551" s="72"/>
      <c r="AR551" s="71">
        <v>195</v>
      </c>
      <c r="AS551" s="71">
        <v>159</v>
      </c>
      <c r="AT551" s="71">
        <v>0</v>
      </c>
      <c r="AU551" s="71">
        <v>0</v>
      </c>
      <c r="AV551" s="71">
        <v>0</v>
      </c>
      <c r="AW551" s="71">
        <v>1</v>
      </c>
      <c r="AX551" s="71"/>
      <c r="AY551" s="72"/>
      <c r="AZ551" s="71">
        <v>936.09999999999991</v>
      </c>
      <c r="BA551" s="71">
        <v>76853.100000000006</v>
      </c>
      <c r="BB551" s="71">
        <v>0</v>
      </c>
      <c r="BC551" s="71">
        <v>0</v>
      </c>
      <c r="BD551" s="71">
        <v>0</v>
      </c>
      <c r="BE551" s="71">
        <v>1990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2271</v>
      </c>
      <c r="B552" s="70">
        <v>340</v>
      </c>
      <c r="C552" s="70">
        <v>19</v>
      </c>
      <c r="D552" s="70">
        <v>20</v>
      </c>
      <c r="E552" s="70">
        <v>2022</v>
      </c>
      <c r="F552" s="70" t="s">
        <v>161</v>
      </c>
      <c r="G552" s="70" t="s">
        <v>2252</v>
      </c>
      <c r="H552" s="70" t="s">
        <v>2253</v>
      </c>
      <c r="I552" s="148"/>
      <c r="J552" s="71">
        <v>23.141374279217626</v>
      </c>
      <c r="K552" s="71">
        <v>1.5037171278706185</v>
      </c>
      <c r="L552" s="71">
        <v>5.6135847658731555</v>
      </c>
      <c r="M552" s="71">
        <v>17.804781485179909</v>
      </c>
      <c r="N552" s="71">
        <v>24.047848457695878</v>
      </c>
      <c r="O552" s="71">
        <v>16.476576236643179</v>
      </c>
      <c r="P552" s="71">
        <v>21.739983565588069</v>
      </c>
      <c r="Q552" s="71">
        <v>0.90918584767940935</v>
      </c>
      <c r="R552" s="71">
        <v>0</v>
      </c>
      <c r="S552" s="71">
        <v>2.0932955235499988</v>
      </c>
      <c r="T552" s="72"/>
      <c r="U552" s="71">
        <v>1615468</v>
      </c>
      <c r="V552" s="71">
        <v>725</v>
      </c>
      <c r="W552" s="71">
        <v>149</v>
      </c>
      <c r="X552" s="71">
        <v>4474</v>
      </c>
      <c r="Y552" s="71">
        <v>7151</v>
      </c>
      <c r="Z552" s="71">
        <v>11518</v>
      </c>
      <c r="AA552" s="71">
        <v>4750</v>
      </c>
      <c r="AB552" s="71">
        <v>15444</v>
      </c>
      <c r="AC552" s="71">
        <v>0</v>
      </c>
      <c r="AD552" s="71">
        <v>2.0932955235499988</v>
      </c>
      <c r="AE552" s="72"/>
      <c r="AF552" s="71">
        <v>14618711.221115507</v>
      </c>
      <c r="AG552" s="71">
        <v>1130413.3439771913</v>
      </c>
      <c r="AH552" s="71">
        <v>1159462.3863678798</v>
      </c>
      <c r="AI552" s="71">
        <v>28851316.162032597</v>
      </c>
      <c r="AJ552" s="71">
        <v>36591144.1622997</v>
      </c>
      <c r="AK552" s="71">
        <v>0</v>
      </c>
      <c r="AL552" s="71">
        <v>0</v>
      </c>
      <c r="AM552" s="71">
        <v>1994241.9348234928</v>
      </c>
      <c r="AN552" s="71">
        <v>0</v>
      </c>
      <c r="AO552" s="71">
        <v>0</v>
      </c>
      <c r="AP552" s="71">
        <v>84345289.210616365</v>
      </c>
      <c r="AQ552" s="72"/>
      <c r="AR552" s="71">
        <v>209</v>
      </c>
      <c r="AS552" s="71">
        <v>159</v>
      </c>
      <c r="AT552" s="71">
        <v>0</v>
      </c>
      <c r="AU552" s="71">
        <v>0</v>
      </c>
      <c r="AV552" s="71">
        <v>0</v>
      </c>
      <c r="AW552" s="71">
        <v>2</v>
      </c>
      <c r="AX552" s="71"/>
      <c r="AY552" s="72"/>
      <c r="AZ552" s="71">
        <v>1018.0999999999998</v>
      </c>
      <c r="BA552" s="71">
        <v>76853.100000000006</v>
      </c>
      <c r="BB552" s="71">
        <v>0</v>
      </c>
      <c r="BC552" s="71">
        <v>0</v>
      </c>
      <c r="BD552" s="71">
        <v>0</v>
      </c>
      <c r="BE552" s="71">
        <v>3155.6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2272</v>
      </c>
      <c r="B553" s="70">
        <v>340</v>
      </c>
      <c r="C553" s="70">
        <v>20</v>
      </c>
      <c r="D553" s="70">
        <v>20</v>
      </c>
      <c r="E553" s="70">
        <v>2023</v>
      </c>
      <c r="F553" s="70" t="s">
        <v>1539</v>
      </c>
      <c r="G553" s="70" t="s">
        <v>2252</v>
      </c>
      <c r="H553" s="70" t="s">
        <v>2253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216</v>
      </c>
      <c r="AS553" s="71">
        <v>186</v>
      </c>
      <c r="AT553" s="71">
        <v>0</v>
      </c>
      <c r="AU553" s="71">
        <v>0</v>
      </c>
      <c r="AV553" s="71">
        <v>0</v>
      </c>
      <c r="AW553" s="71">
        <v>2</v>
      </c>
      <c r="AX553" s="71"/>
      <c r="AY553" s="72"/>
      <c r="AZ553" s="71">
        <v>1052.2999999999997</v>
      </c>
      <c r="BA553" s="71">
        <v>86607.1</v>
      </c>
      <c r="BB553" s="71">
        <v>0</v>
      </c>
      <c r="BC553" s="71">
        <v>0</v>
      </c>
      <c r="BD553" s="71">
        <v>0</v>
      </c>
      <c r="BE553" s="71">
        <v>3155.6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2273</v>
      </c>
      <c r="B554" s="70">
        <v>340</v>
      </c>
      <c r="C554" s="70">
        <v>21</v>
      </c>
      <c r="D554" s="70">
        <v>20</v>
      </c>
      <c r="E554" s="70">
        <v>2024</v>
      </c>
      <c r="F554" s="70" t="s">
        <v>1554</v>
      </c>
      <c r="G554" s="70" t="s">
        <v>2252</v>
      </c>
      <c r="H554" s="70" t="s">
        <v>2253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2274</v>
      </c>
      <c r="B555" s="70">
        <v>52</v>
      </c>
      <c r="C555" s="70">
        <v>1</v>
      </c>
      <c r="D555" s="70">
        <v>4</v>
      </c>
      <c r="E555" s="70">
        <v>1990</v>
      </c>
      <c r="F555" s="70" t="s">
        <v>787</v>
      </c>
      <c r="G555" s="70" t="s">
        <v>2275</v>
      </c>
      <c r="H555" s="70" t="s">
        <v>2276</v>
      </c>
      <c r="I555" s="148"/>
      <c r="J555" s="71">
        <v>84.5194058458613</v>
      </c>
      <c r="K555" s="71">
        <v>1.1823467356187849</v>
      </c>
      <c r="L555" s="71">
        <v>60.4315136432975</v>
      </c>
      <c r="M555" s="71">
        <v>9.1532501360309091</v>
      </c>
      <c r="N555" s="71">
        <v>12.05023493897597</v>
      </c>
      <c r="O555" s="71">
        <v>12.62546161223</v>
      </c>
      <c r="P555" s="71">
        <v>25.464240175411319</v>
      </c>
      <c r="Q555" s="71">
        <v>1.1314555341913399</v>
      </c>
      <c r="R555" s="71">
        <v>0</v>
      </c>
      <c r="S555" s="71">
        <v>1.029803663405215</v>
      </c>
      <c r="T555" s="72"/>
      <c r="U555" s="71">
        <v>2920602</v>
      </c>
      <c r="V555" s="71">
        <v>401</v>
      </c>
      <c r="W555" s="71">
        <v>657</v>
      </c>
      <c r="X555" s="71">
        <v>3549</v>
      </c>
      <c r="Y555" s="71">
        <v>5199</v>
      </c>
      <c r="Z555" s="71">
        <v>5193</v>
      </c>
      <c r="AA555" s="71">
        <v>6183</v>
      </c>
      <c r="AB555" s="71">
        <v>18371</v>
      </c>
      <c r="AC555" s="71">
        <v>0</v>
      </c>
      <c r="AD555" s="71">
        <v>1.029803663405215</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2277</v>
      </c>
      <c r="B556" s="70">
        <v>53</v>
      </c>
      <c r="C556" s="70">
        <v>2</v>
      </c>
      <c r="D556" s="70">
        <v>4</v>
      </c>
      <c r="E556" s="70">
        <v>2005</v>
      </c>
      <c r="F556" s="70" t="s">
        <v>789</v>
      </c>
      <c r="G556" s="70" t="s">
        <v>2275</v>
      </c>
      <c r="H556" s="70" t="s">
        <v>2276</v>
      </c>
      <c r="I556" s="148"/>
      <c r="J556" s="71">
        <v>92.22366519948369</v>
      </c>
      <c r="K556" s="71">
        <v>0.80489927232174452</v>
      </c>
      <c r="L556" s="71">
        <v>54.738214039017507</v>
      </c>
      <c r="M556" s="71">
        <v>13.69325281657062</v>
      </c>
      <c r="N556" s="71">
        <v>16.262464439180519</v>
      </c>
      <c r="O556" s="71">
        <v>20.062355096231681</v>
      </c>
      <c r="P556" s="71">
        <v>28.723725957891471</v>
      </c>
      <c r="Q556" s="71">
        <v>1.0440206105021901</v>
      </c>
      <c r="R556" s="71">
        <v>0</v>
      </c>
      <c r="S556" s="71">
        <v>0</v>
      </c>
      <c r="T556" s="72"/>
      <c r="U556" s="71">
        <v>3955268</v>
      </c>
      <c r="V556" s="71">
        <v>347</v>
      </c>
      <c r="W556" s="71">
        <v>535</v>
      </c>
      <c r="X556" s="71">
        <v>2833</v>
      </c>
      <c r="Y556" s="71">
        <v>6408</v>
      </c>
      <c r="Z556" s="71">
        <v>9549</v>
      </c>
      <c r="AA556" s="71">
        <v>5712</v>
      </c>
      <c r="AB556" s="71">
        <v>17721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2278</v>
      </c>
      <c r="B557" s="70">
        <v>54</v>
      </c>
      <c r="C557" s="70">
        <v>3</v>
      </c>
      <c r="D557" s="70">
        <v>4</v>
      </c>
      <c r="E557" s="70">
        <v>2006</v>
      </c>
      <c r="F557" s="70" t="s">
        <v>790</v>
      </c>
      <c r="G557" s="70" t="s">
        <v>2275</v>
      </c>
      <c r="H557" s="70" t="s">
        <v>2276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2279</v>
      </c>
      <c r="B558" s="70">
        <v>55</v>
      </c>
      <c r="C558" s="70">
        <v>4</v>
      </c>
      <c r="D558" s="70">
        <v>4</v>
      </c>
      <c r="E558" s="70">
        <v>2007</v>
      </c>
      <c r="F558" s="70" t="s">
        <v>791</v>
      </c>
      <c r="G558" s="1064" t="s">
        <v>2275</v>
      </c>
      <c r="H558" s="70" t="s">
        <v>2276</v>
      </c>
      <c r="I558" s="148"/>
      <c r="J558" s="71">
        <v>86.686458798954163</v>
      </c>
      <c r="K558" s="71">
        <v>0.78171038221187539</v>
      </c>
      <c r="L558" s="71">
        <v>55.432213001940831</v>
      </c>
      <c r="M558" s="71">
        <v>14.32375537814325</v>
      </c>
      <c r="N558" s="71">
        <v>17.95160381531489</v>
      </c>
      <c r="O558" s="71">
        <v>19.56986792791324</v>
      </c>
      <c r="P558" s="71">
        <v>28.85683947010137</v>
      </c>
      <c r="Q558" s="71">
        <v>1.0909271864141199</v>
      </c>
      <c r="R558" s="71">
        <v>0</v>
      </c>
      <c r="S558" s="71">
        <v>0</v>
      </c>
      <c r="T558" s="72"/>
      <c r="U558" s="71">
        <v>4153565</v>
      </c>
      <c r="V558" s="71">
        <v>351</v>
      </c>
      <c r="W558" s="71">
        <v>618</v>
      </c>
      <c r="X558" s="71">
        <v>3705</v>
      </c>
      <c r="Y558" s="71">
        <v>6500</v>
      </c>
      <c r="Z558" s="71">
        <v>9683</v>
      </c>
      <c r="AA558" s="71">
        <v>5651</v>
      </c>
      <c r="AB558" s="71">
        <v>17538</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2280</v>
      </c>
      <c r="B559" s="70">
        <v>56</v>
      </c>
      <c r="C559" s="70">
        <v>5</v>
      </c>
      <c r="D559" s="70">
        <v>4</v>
      </c>
      <c r="E559" s="70">
        <v>2008</v>
      </c>
      <c r="F559" s="70" t="s">
        <v>792</v>
      </c>
      <c r="G559" s="1064" t="s">
        <v>2275</v>
      </c>
      <c r="H559" s="70" t="s">
        <v>2276</v>
      </c>
      <c r="I559" s="148"/>
      <c r="J559" s="71">
        <v>75.856946313263052</v>
      </c>
      <c r="K559" s="71">
        <v>0.57765354077607345</v>
      </c>
      <c r="L559" s="71">
        <v>49.028653612734502</v>
      </c>
      <c r="M559" s="71">
        <v>15.02511621719596</v>
      </c>
      <c r="N559" s="71">
        <v>15.25389283113862</v>
      </c>
      <c r="O559" s="71">
        <v>18.968771041555311</v>
      </c>
      <c r="P559" s="71">
        <v>28.15066283301584</v>
      </c>
      <c r="Q559" s="71">
        <v>1.06513490644553</v>
      </c>
      <c r="R559" s="71">
        <v>0</v>
      </c>
      <c r="S559" s="71">
        <v>0</v>
      </c>
      <c r="T559" s="72"/>
      <c r="U559" s="71">
        <v>3923208</v>
      </c>
      <c r="V559" s="71">
        <v>351</v>
      </c>
      <c r="W559" s="71">
        <v>618</v>
      </c>
      <c r="X559" s="71">
        <v>3705</v>
      </c>
      <c r="Y559" s="71">
        <v>6534</v>
      </c>
      <c r="Z559" s="71">
        <v>9715</v>
      </c>
      <c r="AA559" s="71">
        <v>5519</v>
      </c>
      <c r="AB559" s="71">
        <v>17405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2281</v>
      </c>
      <c r="B560" s="70">
        <v>57</v>
      </c>
      <c r="C560" s="70">
        <v>6</v>
      </c>
      <c r="D560" s="70">
        <v>4</v>
      </c>
      <c r="E560" s="70">
        <v>2009</v>
      </c>
      <c r="F560" s="70" t="s">
        <v>176</v>
      </c>
      <c r="G560" s="70" t="s">
        <v>2275</v>
      </c>
      <c r="H560" s="70" t="s">
        <v>2276</v>
      </c>
      <c r="I560" s="148"/>
      <c r="J560" s="71">
        <v>83.323601135658464</v>
      </c>
      <c r="K560" s="71">
        <v>0.57323938153520804</v>
      </c>
      <c r="L560" s="71">
        <v>50.310920674727818</v>
      </c>
      <c r="M560" s="71">
        <v>15.236682075000321</v>
      </c>
      <c r="N560" s="71">
        <v>14.70587851883456</v>
      </c>
      <c r="O560" s="71">
        <v>19.387787281857349</v>
      </c>
      <c r="P560" s="71">
        <v>27.078089987165399</v>
      </c>
      <c r="Q560" s="71">
        <v>1.0106430044699199</v>
      </c>
      <c r="R560" s="71">
        <v>0</v>
      </c>
      <c r="S560" s="71">
        <v>0</v>
      </c>
      <c r="T560" s="72"/>
      <c r="U560" s="71">
        <v>3824940</v>
      </c>
      <c r="V560" s="71">
        <v>315</v>
      </c>
      <c r="W560" s="71">
        <v>863</v>
      </c>
      <c r="X560" s="71">
        <v>3923</v>
      </c>
      <c r="Y560" s="71">
        <v>6585</v>
      </c>
      <c r="Z560" s="71">
        <v>9801</v>
      </c>
      <c r="AA560" s="71">
        <v>5450</v>
      </c>
      <c r="AB560" s="71">
        <v>17336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22.95</v>
      </c>
      <c r="BK560" s="71">
        <v>0</v>
      </c>
      <c r="BL560" s="71">
        <v>0</v>
      </c>
      <c r="BM560" s="71">
        <v>0</v>
      </c>
      <c r="BN560" s="72"/>
      <c r="BO560" s="71">
        <v>0</v>
      </c>
      <c r="BP560" s="71">
        <v>0</v>
      </c>
      <c r="BQ560" s="71">
        <v>3</v>
      </c>
      <c r="BR560" s="71">
        <v>0</v>
      </c>
      <c r="BS560" s="71">
        <v>0</v>
      </c>
      <c r="BT560" s="71">
        <v>0</v>
      </c>
      <c r="BU560"/>
      <c r="BV560" s="70">
        <v>22.95</v>
      </c>
      <c r="BW560" s="70">
        <v>0</v>
      </c>
      <c r="BX560" s="70">
        <v>0</v>
      </c>
      <c r="BY560" s="70">
        <v>0</v>
      </c>
      <c r="BZ560" s="70">
        <v>0</v>
      </c>
      <c r="CA560" s="70">
        <v>0</v>
      </c>
      <c r="CB560" s="70">
        <v>0</v>
      </c>
      <c r="CC560" s="70">
        <v>0</v>
      </c>
      <c r="CD560" s="70">
        <v>0</v>
      </c>
    </row>
    <row r="561" spans="1:82">
      <c r="A561" s="70" t="s">
        <v>2282</v>
      </c>
      <c r="B561" s="70">
        <v>58</v>
      </c>
      <c r="C561" s="70">
        <v>7</v>
      </c>
      <c r="D561" s="70">
        <v>4</v>
      </c>
      <c r="E561" s="70">
        <v>2010</v>
      </c>
      <c r="F561" s="70" t="s">
        <v>177</v>
      </c>
      <c r="G561" s="70" t="s">
        <v>2275</v>
      </c>
      <c r="H561" s="70" t="s">
        <v>2276</v>
      </c>
      <c r="I561" s="148"/>
      <c r="J561" s="71">
        <v>81.478549576270453</v>
      </c>
      <c r="K561" s="71">
        <v>0.62662102171997291</v>
      </c>
      <c r="L561" s="71">
        <v>45.672930189877903</v>
      </c>
      <c r="M561" s="71">
        <v>16.268358260840099</v>
      </c>
      <c r="N561" s="71">
        <v>17.813261894264961</v>
      </c>
      <c r="O561" s="71">
        <v>19.573772017731031</v>
      </c>
      <c r="P561" s="71">
        <v>27.22640898554166</v>
      </c>
      <c r="Q561" s="71">
        <v>1.0424148468885901</v>
      </c>
      <c r="R561" s="71">
        <v>0</v>
      </c>
      <c r="S561" s="71">
        <v>0</v>
      </c>
      <c r="T561" s="72"/>
      <c r="U561" s="71">
        <v>3974515</v>
      </c>
      <c r="V561" s="71">
        <v>315</v>
      </c>
      <c r="W561" s="71">
        <v>863</v>
      </c>
      <c r="X561" s="71">
        <v>3923</v>
      </c>
      <c r="Y561" s="71">
        <v>6598</v>
      </c>
      <c r="Z561" s="71">
        <v>9941</v>
      </c>
      <c r="AA561" s="71">
        <v>5343</v>
      </c>
      <c r="AB561" s="71">
        <v>17134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23.814</v>
      </c>
      <c r="BK561" s="71">
        <v>0</v>
      </c>
      <c r="BL561" s="71">
        <v>0</v>
      </c>
      <c r="BM561" s="71">
        <v>0</v>
      </c>
      <c r="BN561" s="72"/>
      <c r="BO561" s="71">
        <v>0</v>
      </c>
      <c r="BP561" s="71">
        <v>0</v>
      </c>
      <c r="BQ561" s="71">
        <v>3</v>
      </c>
      <c r="BR561" s="71">
        <v>0</v>
      </c>
      <c r="BS561" s="71">
        <v>0</v>
      </c>
      <c r="BT561" s="71">
        <v>0</v>
      </c>
      <c r="BU561"/>
      <c r="BV561" s="70">
        <v>23.814</v>
      </c>
      <c r="BW561" s="70">
        <v>0</v>
      </c>
      <c r="BX561" s="70">
        <v>0</v>
      </c>
      <c r="BY561" s="70">
        <v>0</v>
      </c>
      <c r="BZ561" s="70">
        <v>0</v>
      </c>
      <c r="CA561" s="70">
        <v>0</v>
      </c>
      <c r="CB561" s="70">
        <v>0</v>
      </c>
      <c r="CC561" s="70">
        <v>0</v>
      </c>
      <c r="CD561" s="70">
        <v>0</v>
      </c>
    </row>
    <row r="562" spans="1:82">
      <c r="A562" s="70" t="s">
        <v>2283</v>
      </c>
      <c r="B562" s="70">
        <v>59</v>
      </c>
      <c r="C562" s="70">
        <v>8</v>
      </c>
      <c r="D562" s="70">
        <v>4</v>
      </c>
      <c r="E562" s="70">
        <v>2011</v>
      </c>
      <c r="F562" s="70" t="s">
        <v>178</v>
      </c>
      <c r="G562" s="70" t="s">
        <v>2275</v>
      </c>
      <c r="H562" s="70" t="s">
        <v>2276</v>
      </c>
      <c r="I562" s="148"/>
      <c r="J562" s="71">
        <v>87.230647871521626</v>
      </c>
      <c r="K562" s="71">
        <v>0.7656052972201437</v>
      </c>
      <c r="L562" s="71">
        <v>46.672489730167833</v>
      </c>
      <c r="M562" s="71">
        <v>21.66570212378647</v>
      </c>
      <c r="N562" s="71">
        <v>22.88908668611483</v>
      </c>
      <c r="O562" s="71">
        <v>19.498675311982282</v>
      </c>
      <c r="P562" s="71">
        <v>26.216929096947514</v>
      </c>
      <c r="Q562" s="71">
        <v>1.1989045821734701</v>
      </c>
      <c r="R562" s="71">
        <v>0</v>
      </c>
      <c r="S562" s="71">
        <v>0</v>
      </c>
      <c r="T562" s="72"/>
      <c r="U562" s="71">
        <v>3873527</v>
      </c>
      <c r="V562" s="71">
        <v>315</v>
      </c>
      <c r="W562" s="71">
        <v>863</v>
      </c>
      <c r="X562" s="71">
        <v>3923</v>
      </c>
      <c r="Y562" s="71">
        <v>6706</v>
      </c>
      <c r="Z562" s="71">
        <v>10118</v>
      </c>
      <c r="AA562" s="71">
        <v>5298</v>
      </c>
      <c r="AB562" s="71">
        <v>17084</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25.25</v>
      </c>
      <c r="BK562" s="71">
        <v>0</v>
      </c>
      <c r="BL562" s="71">
        <v>0</v>
      </c>
      <c r="BM562" s="71">
        <v>0</v>
      </c>
      <c r="BN562" s="72"/>
      <c r="BO562" s="71">
        <v>0</v>
      </c>
      <c r="BP562" s="71">
        <v>0</v>
      </c>
      <c r="BQ562" s="71">
        <v>3</v>
      </c>
      <c r="BR562" s="71">
        <v>0</v>
      </c>
      <c r="BS562" s="71">
        <v>0</v>
      </c>
      <c r="BT562" s="71">
        <v>0</v>
      </c>
      <c r="BU562"/>
      <c r="BV562" s="70">
        <v>25.25</v>
      </c>
      <c r="BW562" s="70">
        <v>0</v>
      </c>
      <c r="BX562" s="70">
        <v>0</v>
      </c>
      <c r="BY562" s="70">
        <v>0</v>
      </c>
      <c r="BZ562" s="70">
        <v>0</v>
      </c>
      <c r="CA562" s="70">
        <v>0</v>
      </c>
      <c r="CB562" s="70">
        <v>0</v>
      </c>
      <c r="CC562" s="70">
        <v>0</v>
      </c>
      <c r="CD562" s="70">
        <v>0</v>
      </c>
    </row>
    <row r="563" spans="1:82">
      <c r="A563" s="70" t="s">
        <v>2284</v>
      </c>
      <c r="B563" s="70">
        <v>60</v>
      </c>
      <c r="C563" s="70">
        <v>9</v>
      </c>
      <c r="D563" s="70">
        <v>4</v>
      </c>
      <c r="E563" s="70">
        <v>2012</v>
      </c>
      <c r="F563" s="70" t="s">
        <v>179</v>
      </c>
      <c r="G563" s="70" t="s">
        <v>2275</v>
      </c>
      <c r="H563" s="70" t="s">
        <v>2276</v>
      </c>
      <c r="I563" s="148"/>
      <c r="J563" s="71">
        <v>97.646040143974957</v>
      </c>
      <c r="K563" s="71">
        <v>0.74287245412793579</v>
      </c>
      <c r="L563" s="71">
        <v>46.569746617348088</v>
      </c>
      <c r="M563" s="71">
        <v>24.090442525166988</v>
      </c>
      <c r="N563" s="71">
        <v>23.609943293690769</v>
      </c>
      <c r="O563" s="71">
        <v>19.547905280937474</v>
      </c>
      <c r="P563" s="71">
        <v>25.987867914884603</v>
      </c>
      <c r="Q563" s="71">
        <v>1.29038631992033</v>
      </c>
      <c r="R563" s="71">
        <v>0</v>
      </c>
      <c r="S563" s="71">
        <v>0</v>
      </c>
      <c r="T563" s="72"/>
      <c r="U563" s="71">
        <v>4554585</v>
      </c>
      <c r="V563" s="71">
        <v>315</v>
      </c>
      <c r="W563" s="71">
        <v>863</v>
      </c>
      <c r="X563" s="71">
        <v>3923</v>
      </c>
      <c r="Y563" s="71">
        <v>6721</v>
      </c>
      <c r="Z563" s="71">
        <v>10224</v>
      </c>
      <c r="AA563" s="71">
        <v>5222</v>
      </c>
      <c r="AB563" s="71">
        <v>16924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28.975000000000001</v>
      </c>
      <c r="BK563" s="71">
        <v>0</v>
      </c>
      <c r="BL563" s="71">
        <v>0</v>
      </c>
      <c r="BM563" s="71">
        <v>0</v>
      </c>
      <c r="BN563" s="72"/>
      <c r="BO563" s="71">
        <v>0</v>
      </c>
      <c r="BP563" s="71">
        <v>0</v>
      </c>
      <c r="BQ563" s="71">
        <v>3</v>
      </c>
      <c r="BR563" s="71">
        <v>0</v>
      </c>
      <c r="BS563" s="71">
        <v>0</v>
      </c>
      <c r="BT563" s="71">
        <v>0</v>
      </c>
      <c r="BU563"/>
      <c r="BV563" s="70">
        <v>28.975000000000001</v>
      </c>
      <c r="BW563" s="70">
        <v>0</v>
      </c>
      <c r="BX563" s="70">
        <v>0</v>
      </c>
      <c r="BY563" s="70">
        <v>0</v>
      </c>
      <c r="BZ563" s="70">
        <v>0</v>
      </c>
      <c r="CA563" s="70">
        <v>0</v>
      </c>
      <c r="CB563" s="70">
        <v>0</v>
      </c>
      <c r="CC563" s="70">
        <v>0</v>
      </c>
      <c r="CD563" s="70">
        <v>0</v>
      </c>
    </row>
    <row r="564" spans="1:82">
      <c r="A564" s="70" t="s">
        <v>2285</v>
      </c>
      <c r="B564" s="70">
        <v>61</v>
      </c>
      <c r="C564" s="70">
        <v>10</v>
      </c>
      <c r="D564" s="70">
        <v>4</v>
      </c>
      <c r="E564" s="70">
        <v>2013</v>
      </c>
      <c r="F564" s="70" t="s">
        <v>180</v>
      </c>
      <c r="G564" s="70" t="s">
        <v>2275</v>
      </c>
      <c r="H564" s="70" t="s">
        <v>2276</v>
      </c>
      <c r="I564" s="148"/>
      <c r="J564" s="71">
        <v>100.15705728905741</v>
      </c>
      <c r="K564" s="71">
        <v>0.62230632244240836</v>
      </c>
      <c r="L564" s="71">
        <v>41.036426535956203</v>
      </c>
      <c r="M564" s="71">
        <v>20.779275542864049</v>
      </c>
      <c r="N564" s="71">
        <v>24.995724387273519</v>
      </c>
      <c r="O564" s="71">
        <v>18.900945063179847</v>
      </c>
      <c r="P564" s="71">
        <v>25.716133459579979</v>
      </c>
      <c r="Q564" s="71">
        <v>1.3042035094343001</v>
      </c>
      <c r="R564" s="71">
        <v>0</v>
      </c>
      <c r="S564" s="71">
        <v>0</v>
      </c>
      <c r="T564" s="72"/>
      <c r="U564" s="71">
        <v>4250521</v>
      </c>
      <c r="V564" s="71">
        <v>315</v>
      </c>
      <c r="W564" s="71">
        <v>863</v>
      </c>
      <c r="X564" s="71">
        <v>3923</v>
      </c>
      <c r="Y564" s="71">
        <v>6740</v>
      </c>
      <c r="Z564" s="71">
        <v>10327</v>
      </c>
      <c r="AA564" s="71">
        <v>5148</v>
      </c>
      <c r="AB564" s="71">
        <v>16860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32.085999999999999</v>
      </c>
      <c r="BK564" s="71">
        <v>0</v>
      </c>
      <c r="BL564" s="71">
        <v>0</v>
      </c>
      <c r="BM564" s="71">
        <v>0</v>
      </c>
      <c r="BN564" s="72"/>
      <c r="BO564" s="71">
        <v>0</v>
      </c>
      <c r="BP564" s="71">
        <v>0</v>
      </c>
      <c r="BQ564" s="71">
        <v>3</v>
      </c>
      <c r="BR564" s="71">
        <v>0</v>
      </c>
      <c r="BS564" s="71">
        <v>0</v>
      </c>
      <c r="BT564" s="71">
        <v>0</v>
      </c>
      <c r="BU564"/>
      <c r="BV564" s="70">
        <v>32.085999999999999</v>
      </c>
      <c r="BW564" s="70">
        <v>0</v>
      </c>
      <c r="BX564" s="70">
        <v>0</v>
      </c>
      <c r="BY564" s="70">
        <v>0</v>
      </c>
      <c r="BZ564" s="70">
        <v>0</v>
      </c>
      <c r="CA564" s="70">
        <v>0</v>
      </c>
      <c r="CB564" s="70">
        <v>0</v>
      </c>
      <c r="CC564" s="70">
        <v>0</v>
      </c>
      <c r="CD564" s="70">
        <v>0</v>
      </c>
    </row>
    <row r="565" spans="1:82">
      <c r="A565" s="70" t="s">
        <v>2286</v>
      </c>
      <c r="B565" s="70">
        <v>62</v>
      </c>
      <c r="C565" s="70">
        <v>11</v>
      </c>
      <c r="D565" s="70">
        <v>4</v>
      </c>
      <c r="E565" s="70">
        <v>2014</v>
      </c>
      <c r="F565" s="70" t="s">
        <v>181</v>
      </c>
      <c r="G565" s="70" t="s">
        <v>2275</v>
      </c>
      <c r="H565" s="70" t="s">
        <v>2276</v>
      </c>
      <c r="I565" s="148"/>
      <c r="J565" s="71">
        <v>98.696940391387415</v>
      </c>
      <c r="K565" s="71">
        <v>0.69525961909531198</v>
      </c>
      <c r="L565" s="71">
        <v>25.349016868973489</v>
      </c>
      <c r="M565" s="71">
        <v>19.86147209653015</v>
      </c>
      <c r="N565" s="71">
        <v>23.995747799255561</v>
      </c>
      <c r="O565" s="71">
        <v>18.077892239534727</v>
      </c>
      <c r="P565" s="71">
        <v>25.618820857006337</v>
      </c>
      <c r="Q565" s="71">
        <v>1.2325285791206699</v>
      </c>
      <c r="R565" s="71">
        <v>0</v>
      </c>
      <c r="S565" s="71">
        <v>0</v>
      </c>
      <c r="T565" s="72"/>
      <c r="U565" s="71">
        <v>4437851</v>
      </c>
      <c r="V565" s="71">
        <v>305</v>
      </c>
      <c r="W565" s="71">
        <v>630</v>
      </c>
      <c r="X565" s="71">
        <v>3875</v>
      </c>
      <c r="Y565" s="71">
        <v>6708</v>
      </c>
      <c r="Z565" s="71">
        <v>10403</v>
      </c>
      <c r="AA565" s="71">
        <v>5102</v>
      </c>
      <c r="AB565" s="71">
        <v>16607</v>
      </c>
      <c r="AC565" s="71">
        <v>0</v>
      </c>
      <c r="AD565" s="71">
        <v>0</v>
      </c>
      <c r="AE565" s="72"/>
      <c r="AF565" s="71"/>
      <c r="AG565" s="71"/>
      <c r="AH565" s="71"/>
      <c r="AI565" s="71"/>
      <c r="AJ565" s="71"/>
      <c r="AK565" s="71"/>
      <c r="AL565" s="71"/>
      <c r="AM565" s="71"/>
      <c r="AN565" s="71"/>
      <c r="AO565" s="71"/>
      <c r="AP565" s="71"/>
      <c r="AQ565" s="72"/>
      <c r="AR565" s="71">
        <v>666</v>
      </c>
      <c r="AS565" s="71">
        <v>210</v>
      </c>
      <c r="AT565" s="71">
        <v>0</v>
      </c>
      <c r="AU565" s="71">
        <v>1</v>
      </c>
      <c r="AV565" s="71">
        <v>0</v>
      </c>
      <c r="AW565" s="71">
        <v>1</v>
      </c>
      <c r="AX565" s="71"/>
      <c r="AY565" s="72"/>
      <c r="AZ565" s="71">
        <v>3353.04</v>
      </c>
      <c r="BA565" s="71">
        <v>22849.1</v>
      </c>
      <c r="BB565" s="71">
        <v>0</v>
      </c>
      <c r="BC565" s="71">
        <v>47</v>
      </c>
      <c r="BD565" s="71">
        <v>0</v>
      </c>
      <c r="BE565" s="71">
        <v>11350</v>
      </c>
      <c r="BF565" s="71"/>
      <c r="BG565" s="72"/>
      <c r="BH565" s="71">
        <v>0</v>
      </c>
      <c r="BI565" s="71">
        <v>0</v>
      </c>
      <c r="BJ565" s="71">
        <v>31.838000000000001</v>
      </c>
      <c r="BK565" s="71">
        <v>0</v>
      </c>
      <c r="BL565" s="71">
        <v>0</v>
      </c>
      <c r="BM565" s="71">
        <v>0</v>
      </c>
      <c r="BN565" s="72"/>
      <c r="BO565" s="71">
        <v>0</v>
      </c>
      <c r="BP565" s="71">
        <v>0</v>
      </c>
      <c r="BQ565" s="71">
        <v>2</v>
      </c>
      <c r="BR565" s="71">
        <v>0</v>
      </c>
      <c r="BS565" s="71">
        <v>0</v>
      </c>
      <c r="BT565" s="71">
        <v>0</v>
      </c>
      <c r="BU565"/>
      <c r="BV565" s="70">
        <v>31.838000000000001</v>
      </c>
      <c r="BW565" s="70">
        <v>0</v>
      </c>
      <c r="BX565" s="70">
        <v>0</v>
      </c>
      <c r="BY565" s="70">
        <v>0</v>
      </c>
      <c r="BZ565" s="70">
        <v>0</v>
      </c>
      <c r="CA565" s="70">
        <v>0</v>
      </c>
      <c r="CB565" s="70">
        <v>0</v>
      </c>
      <c r="CC565" s="70">
        <v>0</v>
      </c>
      <c r="CD565" s="70">
        <v>0</v>
      </c>
    </row>
    <row r="566" spans="1:82">
      <c r="A566" s="70" t="s">
        <v>2287</v>
      </c>
      <c r="B566" s="70">
        <v>63</v>
      </c>
      <c r="C566" s="70">
        <v>12</v>
      </c>
      <c r="D566" s="70">
        <v>4</v>
      </c>
      <c r="E566" s="70">
        <v>2015</v>
      </c>
      <c r="F566" s="70" t="s">
        <v>182</v>
      </c>
      <c r="G566" s="70" t="s">
        <v>2275</v>
      </c>
      <c r="H566" s="70" t="s">
        <v>2276</v>
      </c>
      <c r="I566" s="148"/>
      <c r="J566" s="71">
        <v>89.815247482032987</v>
      </c>
      <c r="K566" s="71">
        <v>0.65748995033657698</v>
      </c>
      <c r="L566" s="71">
        <v>29.738305896803219</v>
      </c>
      <c r="M566" s="71">
        <v>22.930381228598591</v>
      </c>
      <c r="N566" s="71">
        <v>20.891702225915179</v>
      </c>
      <c r="O566" s="71">
        <v>18.039823576891322</v>
      </c>
      <c r="P566" s="71">
        <v>25.659162407357329</v>
      </c>
      <c r="Q566" s="71">
        <v>1.1900009173055299</v>
      </c>
      <c r="R566" s="71">
        <v>0</v>
      </c>
      <c r="S566" s="71">
        <v>0</v>
      </c>
      <c r="T566" s="72"/>
      <c r="U566" s="71">
        <v>4566270</v>
      </c>
      <c r="V566" s="71">
        <v>305</v>
      </c>
      <c r="W566" s="71">
        <v>630</v>
      </c>
      <c r="X566" s="71">
        <v>3875</v>
      </c>
      <c r="Y566" s="71">
        <v>6707</v>
      </c>
      <c r="Z566" s="71">
        <v>10481</v>
      </c>
      <c r="AA566" s="71">
        <v>5106</v>
      </c>
      <c r="AB566" s="71">
        <v>16379</v>
      </c>
      <c r="AC566" s="71">
        <v>0</v>
      </c>
      <c r="AD566" s="71">
        <v>0</v>
      </c>
      <c r="AE566" s="72"/>
      <c r="AF566" s="71">
        <v>77176340.627138287</v>
      </c>
      <c r="AG566" s="71">
        <v>510054.92804566701</v>
      </c>
      <c r="AH566" s="71">
        <v>4226420.8970708176</v>
      </c>
      <c r="AI566" s="71">
        <v>23570472.7616833</v>
      </c>
      <c r="AJ566" s="71">
        <v>34341438.148163579</v>
      </c>
      <c r="AK566" s="71">
        <v>0</v>
      </c>
      <c r="AL566" s="71">
        <v>0</v>
      </c>
      <c r="AM566" s="71">
        <v>2244673.2426791321</v>
      </c>
      <c r="AN566" s="71">
        <v>0</v>
      </c>
      <c r="AO566" s="71">
        <v>0</v>
      </c>
      <c r="AP566" s="71">
        <v>142069400.60478076</v>
      </c>
      <c r="AQ566" s="72"/>
      <c r="AR566" s="71">
        <v>734</v>
      </c>
      <c r="AS566" s="71">
        <v>303</v>
      </c>
      <c r="AT566" s="71">
        <v>0</v>
      </c>
      <c r="AU566" s="71">
        <v>1</v>
      </c>
      <c r="AV566" s="71">
        <v>0</v>
      </c>
      <c r="AW566" s="71">
        <v>2</v>
      </c>
      <c r="AX566" s="71"/>
      <c r="AY566" s="72"/>
      <c r="AZ566" s="71">
        <v>3842.17</v>
      </c>
      <c r="BA566" s="71">
        <v>32596.400000000001</v>
      </c>
      <c r="BB566" s="71">
        <v>0</v>
      </c>
      <c r="BC566" s="71">
        <v>47</v>
      </c>
      <c r="BD566" s="71">
        <v>0</v>
      </c>
      <c r="BE566" s="71">
        <v>17100</v>
      </c>
      <c r="BF566" s="71"/>
      <c r="BG566" s="72"/>
      <c r="BH566" s="71">
        <v>0</v>
      </c>
      <c r="BI566" s="71">
        <v>0</v>
      </c>
      <c r="BJ566" s="71">
        <v>35.884999999999998</v>
      </c>
      <c r="BK566" s="71">
        <v>0</v>
      </c>
      <c r="BL566" s="71">
        <v>0</v>
      </c>
      <c r="BM566" s="71">
        <v>0</v>
      </c>
      <c r="BN566" s="72"/>
      <c r="BO566" s="71">
        <v>0</v>
      </c>
      <c r="BP566" s="71">
        <v>0</v>
      </c>
      <c r="BQ566" s="71">
        <v>3</v>
      </c>
      <c r="BR566" s="71">
        <v>0</v>
      </c>
      <c r="BS566" s="71">
        <v>0</v>
      </c>
      <c r="BT566" s="71">
        <v>0</v>
      </c>
      <c r="BU566"/>
      <c r="BV566" s="70">
        <v>35.884999999999998</v>
      </c>
      <c r="BW566" s="70">
        <v>0</v>
      </c>
      <c r="BX566" s="70">
        <v>0</v>
      </c>
      <c r="BY566" s="70">
        <v>0</v>
      </c>
      <c r="BZ566" s="70">
        <v>0</v>
      </c>
      <c r="CA566" s="70">
        <v>0</v>
      </c>
      <c r="CB566" s="70">
        <v>0</v>
      </c>
      <c r="CC566" s="70">
        <v>0</v>
      </c>
      <c r="CD566" s="70">
        <v>0</v>
      </c>
    </row>
    <row r="567" spans="1:82">
      <c r="A567" s="70" t="s">
        <v>2288</v>
      </c>
      <c r="B567" s="70">
        <v>64</v>
      </c>
      <c r="C567" s="70">
        <v>13</v>
      </c>
      <c r="D567" s="70">
        <v>4</v>
      </c>
      <c r="E567" s="70">
        <v>2016</v>
      </c>
      <c r="F567" s="70" t="s">
        <v>155</v>
      </c>
      <c r="G567" s="70" t="s">
        <v>2275</v>
      </c>
      <c r="H567" s="70" t="s">
        <v>2276</v>
      </c>
      <c r="I567" s="148"/>
      <c r="J567" s="71">
        <v>76.90303380028341</v>
      </c>
      <c r="K567" s="71">
        <v>0.63494051520868489</v>
      </c>
      <c r="L567" s="71">
        <v>31.429593059326365</v>
      </c>
      <c r="M567" s="71">
        <v>16.19425306102011</v>
      </c>
      <c r="N567" s="71">
        <v>18.156461723939483</v>
      </c>
      <c r="O567" s="71">
        <v>17.892169570865626</v>
      </c>
      <c r="P567" s="71">
        <v>25.061287735885184</v>
      </c>
      <c r="Q567" s="71">
        <v>1.1391533451858644</v>
      </c>
      <c r="R567" s="71">
        <v>0</v>
      </c>
      <c r="S567" s="71">
        <v>0</v>
      </c>
      <c r="T567" s="72"/>
      <c r="U567" s="71">
        <v>4548820</v>
      </c>
      <c r="V567" s="71">
        <v>305</v>
      </c>
      <c r="W567" s="71">
        <v>630</v>
      </c>
      <c r="X567" s="71">
        <v>3875</v>
      </c>
      <c r="Y567" s="71">
        <v>6765</v>
      </c>
      <c r="Z567" s="71">
        <v>10523</v>
      </c>
      <c r="AA567" s="71">
        <v>5158</v>
      </c>
      <c r="AB567" s="71">
        <v>16128</v>
      </c>
      <c r="AC567" s="71">
        <v>0</v>
      </c>
      <c r="AD567" s="71">
        <v>0</v>
      </c>
      <c r="AE567" s="72"/>
      <c r="AF567" s="71">
        <v>67490030.034260169</v>
      </c>
      <c r="AG567" s="71">
        <v>483132.41244600201</v>
      </c>
      <c r="AH567" s="71">
        <v>3581418.5729739638</v>
      </c>
      <c r="AI567" s="71">
        <v>24044702.106162172</v>
      </c>
      <c r="AJ567" s="71">
        <v>29348741.875298548</v>
      </c>
      <c r="AK567" s="71">
        <v>0</v>
      </c>
      <c r="AL567" s="71">
        <v>0</v>
      </c>
      <c r="AM567" s="71">
        <v>2211991.9121916359</v>
      </c>
      <c r="AN567" s="71">
        <v>0</v>
      </c>
      <c r="AO567" s="71">
        <v>0</v>
      </c>
      <c r="AP567" s="71">
        <v>127160016.91333248</v>
      </c>
      <c r="AQ567" s="72"/>
      <c r="AR567" s="71">
        <v>777</v>
      </c>
      <c r="AS567" s="71">
        <v>356</v>
      </c>
      <c r="AT567" s="71">
        <v>0</v>
      </c>
      <c r="AU567" s="71">
        <v>1</v>
      </c>
      <c r="AV567" s="71">
        <v>0</v>
      </c>
      <c r="AW567" s="71">
        <v>2</v>
      </c>
      <c r="AX567" s="71"/>
      <c r="AY567" s="72"/>
      <c r="AZ567" s="71">
        <v>4145.29</v>
      </c>
      <c r="BA567" s="71">
        <v>34765.5</v>
      </c>
      <c r="BB567" s="71">
        <v>0</v>
      </c>
      <c r="BC567" s="71">
        <v>47</v>
      </c>
      <c r="BD567" s="71">
        <v>0</v>
      </c>
      <c r="BE567" s="71">
        <v>17100</v>
      </c>
      <c r="BF567" s="71"/>
      <c r="BG567" s="72"/>
      <c r="BH567" s="71">
        <v>0</v>
      </c>
      <c r="BI567" s="71">
        <v>0</v>
      </c>
      <c r="BJ567" s="71">
        <v>35.078000000000003</v>
      </c>
      <c r="BK567" s="71">
        <v>0</v>
      </c>
      <c r="BL567" s="71">
        <v>0</v>
      </c>
      <c r="BM567" s="71">
        <v>0</v>
      </c>
      <c r="BN567" s="72"/>
      <c r="BO567" s="71">
        <v>0</v>
      </c>
      <c r="BP567" s="71">
        <v>0</v>
      </c>
      <c r="BQ567" s="71">
        <v>3</v>
      </c>
      <c r="BR567" s="71">
        <v>0</v>
      </c>
      <c r="BS567" s="71">
        <v>0</v>
      </c>
      <c r="BT567" s="71">
        <v>0</v>
      </c>
      <c r="BU567"/>
      <c r="BV567" s="70">
        <v>35.078000000000003</v>
      </c>
      <c r="BW567" s="70">
        <v>0</v>
      </c>
      <c r="BX567" s="70">
        <v>0</v>
      </c>
      <c r="BY567" s="70">
        <v>0</v>
      </c>
      <c r="BZ567" s="70">
        <v>0</v>
      </c>
      <c r="CA567" s="70">
        <v>0</v>
      </c>
      <c r="CB567" s="70">
        <v>0</v>
      </c>
      <c r="CC567" s="70">
        <v>0</v>
      </c>
      <c r="CD567" s="70">
        <v>0</v>
      </c>
    </row>
    <row r="568" spans="1:82">
      <c r="A568" s="70" t="s">
        <v>2289</v>
      </c>
      <c r="B568" s="70">
        <v>65</v>
      </c>
      <c r="C568" s="70">
        <v>14</v>
      </c>
      <c r="D568" s="70">
        <v>4</v>
      </c>
      <c r="E568" s="70">
        <v>2017</v>
      </c>
      <c r="F568" s="70" t="s">
        <v>156</v>
      </c>
      <c r="G568" s="70" t="s">
        <v>2275</v>
      </c>
      <c r="H568" s="70" t="s">
        <v>2276</v>
      </c>
      <c r="I568" s="148"/>
      <c r="J568" s="71">
        <v>75.746312717098604</v>
      </c>
      <c r="K568" s="71">
        <v>0.62912747657755652</v>
      </c>
      <c r="L568" s="71">
        <v>27.03603050828584</v>
      </c>
      <c r="M568" s="71">
        <v>13.737328518247423</v>
      </c>
      <c r="N568" s="71">
        <v>19.003557968866158</v>
      </c>
      <c r="O568" s="71">
        <v>17.752413772189925</v>
      </c>
      <c r="P568" s="71">
        <v>24.603200919873885</v>
      </c>
      <c r="Q568" s="71">
        <v>1.08799439532133</v>
      </c>
      <c r="R568" s="71">
        <v>0</v>
      </c>
      <c r="S568" s="71">
        <v>0</v>
      </c>
      <c r="T568" s="72"/>
      <c r="U568" s="71">
        <v>4812122</v>
      </c>
      <c r="V568" s="71">
        <v>305</v>
      </c>
      <c r="W568" s="71">
        <v>630</v>
      </c>
      <c r="X568" s="71">
        <v>3875</v>
      </c>
      <c r="Y568" s="71">
        <v>6833</v>
      </c>
      <c r="Z568" s="71">
        <v>10614</v>
      </c>
      <c r="AA568" s="71">
        <v>5096</v>
      </c>
      <c r="AB568" s="71">
        <v>15929</v>
      </c>
      <c r="AC568" s="71">
        <v>0</v>
      </c>
      <c r="AD568" s="71">
        <v>0</v>
      </c>
      <c r="AE568" s="72"/>
      <c r="AF568" s="71">
        <v>67735468.660470918</v>
      </c>
      <c r="AG568" s="71">
        <v>489852.53806115378</v>
      </c>
      <c r="AH568" s="71">
        <v>3959501.6574488911</v>
      </c>
      <c r="AI568" s="71">
        <v>22081539.766998701</v>
      </c>
      <c r="AJ568" s="71">
        <v>33761224.721699104</v>
      </c>
      <c r="AK568" s="71">
        <v>0</v>
      </c>
      <c r="AL568" s="71">
        <v>0</v>
      </c>
      <c r="AM568" s="71">
        <v>2188117.0661724098</v>
      </c>
      <c r="AN568" s="71">
        <v>0</v>
      </c>
      <c r="AO568" s="71">
        <v>0</v>
      </c>
      <c r="AP568" s="71">
        <v>130215704.41085118</v>
      </c>
      <c r="AQ568" s="72"/>
      <c r="AR568" s="71">
        <v>816</v>
      </c>
      <c r="AS568" s="71">
        <v>363</v>
      </c>
      <c r="AT568" s="71">
        <v>0</v>
      </c>
      <c r="AU568" s="71">
        <v>1</v>
      </c>
      <c r="AV568" s="71">
        <v>0</v>
      </c>
      <c r="AW568" s="71">
        <v>2</v>
      </c>
      <c r="AX568" s="71"/>
      <c r="AY568" s="72"/>
      <c r="AZ568" s="71">
        <v>4403.49</v>
      </c>
      <c r="BA568" s="71">
        <v>35055.199999999997</v>
      </c>
      <c r="BB568" s="71">
        <v>0</v>
      </c>
      <c r="BC568" s="71">
        <v>47</v>
      </c>
      <c r="BD568" s="71">
        <v>0</v>
      </c>
      <c r="BE568" s="71">
        <v>17100</v>
      </c>
      <c r="BF568" s="71"/>
      <c r="BG568" s="72"/>
      <c r="BH568" s="71">
        <v>0</v>
      </c>
      <c r="BI568" s="71">
        <v>0</v>
      </c>
      <c r="BJ568" s="71">
        <v>31.667000000000002</v>
      </c>
      <c r="BK568" s="71">
        <v>0</v>
      </c>
      <c r="BL568" s="71">
        <v>0</v>
      </c>
      <c r="BM568" s="71">
        <v>0</v>
      </c>
      <c r="BN568" s="72"/>
      <c r="BO568" s="71">
        <v>0</v>
      </c>
      <c r="BP568" s="71">
        <v>0</v>
      </c>
      <c r="BQ568" s="71">
        <v>3</v>
      </c>
      <c r="BR568" s="71">
        <v>0</v>
      </c>
      <c r="BS568" s="71">
        <v>0</v>
      </c>
      <c r="BT568" s="71">
        <v>0</v>
      </c>
      <c r="BU568"/>
      <c r="BV568" s="70">
        <v>31.667000000000002</v>
      </c>
      <c r="BW568" s="70">
        <v>0</v>
      </c>
      <c r="BX568" s="70">
        <v>0</v>
      </c>
      <c r="BY568" s="70">
        <v>0</v>
      </c>
      <c r="BZ568" s="70">
        <v>0</v>
      </c>
      <c r="CA568" s="70">
        <v>0</v>
      </c>
      <c r="CB568" s="70">
        <v>0</v>
      </c>
      <c r="CC568" s="70">
        <v>0</v>
      </c>
      <c r="CD568" s="70">
        <v>0</v>
      </c>
    </row>
    <row r="569" spans="1:82">
      <c r="A569" s="70" t="s">
        <v>2290</v>
      </c>
      <c r="B569" s="70">
        <v>66</v>
      </c>
      <c r="C569" s="70">
        <v>15</v>
      </c>
      <c r="D569" s="70">
        <v>4</v>
      </c>
      <c r="E569" s="70">
        <v>2018</v>
      </c>
      <c r="F569" s="70" t="s">
        <v>183</v>
      </c>
      <c r="G569" s="70" t="s">
        <v>2275</v>
      </c>
      <c r="H569" s="70" t="s">
        <v>2276</v>
      </c>
      <c r="I569" s="148"/>
      <c r="J569" s="71">
        <v>69.122764108020817</v>
      </c>
      <c r="K569" s="71">
        <v>0.54222026884176</v>
      </c>
      <c r="L569" s="71">
        <v>24.058037555563935</v>
      </c>
      <c r="M569" s="71">
        <v>13.253822705070149</v>
      </c>
      <c r="N569" s="71">
        <v>12.922088229244649</v>
      </c>
      <c r="O569" s="71">
        <v>17.369650956524605</v>
      </c>
      <c r="P569" s="71">
        <v>24.195778722452349</v>
      </c>
      <c r="Q569" s="71">
        <v>1.0001495507395399</v>
      </c>
      <c r="R569" s="71">
        <v>0</v>
      </c>
      <c r="S569" s="71">
        <v>0</v>
      </c>
      <c r="T569" s="72"/>
      <c r="U569" s="71">
        <v>4534639</v>
      </c>
      <c r="V569" s="71">
        <v>305</v>
      </c>
      <c r="W569" s="71">
        <v>630</v>
      </c>
      <c r="X569" s="71">
        <v>3875</v>
      </c>
      <c r="Y569" s="71">
        <v>6944</v>
      </c>
      <c r="Z569" s="71">
        <v>10584</v>
      </c>
      <c r="AA569" s="71">
        <v>5062</v>
      </c>
      <c r="AB569" s="71">
        <v>15780</v>
      </c>
      <c r="AC569" s="71">
        <v>0</v>
      </c>
      <c r="AD569" s="71">
        <v>0</v>
      </c>
      <c r="AE569" s="72"/>
      <c r="AF569" s="71">
        <v>66778095.0337184</v>
      </c>
      <c r="AG569" s="71">
        <v>431601.59735761629</v>
      </c>
      <c r="AH569" s="71">
        <v>3669807.7038341151</v>
      </c>
      <c r="AI569" s="71">
        <v>22561274.58061913</v>
      </c>
      <c r="AJ569" s="71">
        <v>26404381.033405729</v>
      </c>
      <c r="AK569" s="71">
        <v>0</v>
      </c>
      <c r="AL569" s="71">
        <v>0</v>
      </c>
      <c r="AM569" s="71">
        <v>2172134.5270298189</v>
      </c>
      <c r="AN569" s="71">
        <v>0</v>
      </c>
      <c r="AO569" s="71">
        <v>0</v>
      </c>
      <c r="AP569" s="71">
        <v>122017294.47596478</v>
      </c>
      <c r="AQ569" s="72"/>
      <c r="AR569" s="71">
        <v>861</v>
      </c>
      <c r="AS569" s="71">
        <v>408</v>
      </c>
      <c r="AT569" s="71">
        <v>0</v>
      </c>
      <c r="AU569" s="71">
        <v>1</v>
      </c>
      <c r="AV569" s="71">
        <v>0</v>
      </c>
      <c r="AW569" s="71">
        <v>2</v>
      </c>
      <c r="AX569" s="71"/>
      <c r="AY569" s="72"/>
      <c r="AZ569" s="71">
        <v>4713.0200000000004</v>
      </c>
      <c r="BA569" s="71">
        <v>37113</v>
      </c>
      <c r="BB569" s="71">
        <v>0</v>
      </c>
      <c r="BC569" s="71">
        <v>47</v>
      </c>
      <c r="BD569" s="71">
        <v>0</v>
      </c>
      <c r="BE569" s="71">
        <v>17100</v>
      </c>
      <c r="BF569" s="71"/>
      <c r="BG569" s="72"/>
      <c r="BH569" s="71">
        <v>0</v>
      </c>
      <c r="BI569" s="71">
        <v>0</v>
      </c>
      <c r="BJ569" s="71">
        <v>31.131</v>
      </c>
      <c r="BK569" s="71">
        <v>0</v>
      </c>
      <c r="BL569" s="71">
        <v>0</v>
      </c>
      <c r="BM569" s="71">
        <v>0</v>
      </c>
      <c r="BN569" s="72"/>
      <c r="BO569" s="71">
        <v>0</v>
      </c>
      <c r="BP569" s="71">
        <v>0</v>
      </c>
      <c r="BQ569" s="71">
        <v>3</v>
      </c>
      <c r="BR569" s="71">
        <v>0</v>
      </c>
      <c r="BS569" s="71">
        <v>0</v>
      </c>
      <c r="BT569" s="71">
        <v>0</v>
      </c>
      <c r="BU569"/>
      <c r="BV569" s="70">
        <v>31.131</v>
      </c>
      <c r="BW569" s="70">
        <v>0</v>
      </c>
      <c r="BX569" s="70">
        <v>0</v>
      </c>
      <c r="BY569" s="70">
        <v>0</v>
      </c>
      <c r="BZ569" s="70">
        <v>0</v>
      </c>
      <c r="CA569" s="70">
        <v>0</v>
      </c>
      <c r="CB569" s="70">
        <v>0</v>
      </c>
      <c r="CC569" s="70">
        <v>0</v>
      </c>
      <c r="CD569" s="70">
        <v>0</v>
      </c>
    </row>
    <row r="570" spans="1:82">
      <c r="A570" s="70" t="s">
        <v>2291</v>
      </c>
      <c r="B570" s="70">
        <v>67</v>
      </c>
      <c r="C570" s="70">
        <v>16</v>
      </c>
      <c r="D570" s="70">
        <v>4</v>
      </c>
      <c r="E570" s="70">
        <v>2019</v>
      </c>
      <c r="F570" s="70" t="s">
        <v>158</v>
      </c>
      <c r="G570" s="70" t="s">
        <v>2275</v>
      </c>
      <c r="H570" s="70" t="s">
        <v>2276</v>
      </c>
      <c r="I570" s="148"/>
      <c r="J570" s="71">
        <v>83.796481681265661</v>
      </c>
      <c r="K570" s="71">
        <v>0.51006288160137192</v>
      </c>
      <c r="L570" s="71">
        <v>24.437737452545306</v>
      </c>
      <c r="M570" s="71">
        <v>14.842846109363002</v>
      </c>
      <c r="N570" s="71">
        <v>13.485540703773282</v>
      </c>
      <c r="O570" s="71">
        <v>16.856023008539669</v>
      </c>
      <c r="P570" s="71">
        <v>24.089295678764429</v>
      </c>
      <c r="Q570" s="71">
        <v>0.965271254106847</v>
      </c>
      <c r="R570" s="71">
        <v>0</v>
      </c>
      <c r="S570" s="71">
        <v>0</v>
      </c>
      <c r="T570" s="72"/>
      <c r="U570" s="71">
        <v>5446817</v>
      </c>
      <c r="V570" s="71">
        <v>305</v>
      </c>
      <c r="W570" s="71">
        <v>630</v>
      </c>
      <c r="X570" s="71">
        <v>3875</v>
      </c>
      <c r="Y570" s="71">
        <v>7017</v>
      </c>
      <c r="Z570" s="71">
        <v>10553</v>
      </c>
      <c r="AA570" s="71">
        <v>5002</v>
      </c>
      <c r="AB570" s="71">
        <v>15642</v>
      </c>
      <c r="AC570" s="71">
        <v>0</v>
      </c>
      <c r="AD570" s="71">
        <v>0</v>
      </c>
      <c r="AE570" s="72"/>
      <c r="AF570" s="71">
        <v>72303348.682927683</v>
      </c>
      <c r="AG570" s="71">
        <v>418007.91125224752</v>
      </c>
      <c r="AH570" s="71">
        <v>3995243.7447276679</v>
      </c>
      <c r="AI570" s="71">
        <v>22295789.336616781</v>
      </c>
      <c r="AJ570" s="71">
        <v>28029240.295601651</v>
      </c>
      <c r="AK570" s="71">
        <v>0</v>
      </c>
      <c r="AL570" s="71">
        <v>0</v>
      </c>
      <c r="AM570" s="71">
        <v>2130322.6470870445</v>
      </c>
      <c r="AN570" s="71">
        <v>0</v>
      </c>
      <c r="AO570" s="71">
        <v>0</v>
      </c>
      <c r="AP570" s="71">
        <v>129171952.61821307</v>
      </c>
      <c r="AQ570" s="72"/>
      <c r="AR570" s="71">
        <v>892</v>
      </c>
      <c r="AS570" s="71">
        <v>475</v>
      </c>
      <c r="AT570" s="71">
        <v>0</v>
      </c>
      <c r="AU570" s="71">
        <v>1</v>
      </c>
      <c r="AV570" s="71">
        <v>0</v>
      </c>
      <c r="AW570" s="71">
        <v>2</v>
      </c>
      <c r="AX570" s="71"/>
      <c r="AY570" s="72"/>
      <c r="AZ570" s="71">
        <v>4909.8200000000033</v>
      </c>
      <c r="BA570" s="71">
        <v>40232</v>
      </c>
      <c r="BB570" s="71">
        <v>0</v>
      </c>
      <c r="BC570" s="71">
        <v>47</v>
      </c>
      <c r="BD570" s="71">
        <v>0</v>
      </c>
      <c r="BE570" s="71">
        <v>17100</v>
      </c>
      <c r="BF570" s="71"/>
      <c r="BG570" s="72"/>
      <c r="BH570" s="71">
        <v>0</v>
      </c>
      <c r="BI570" s="71">
        <v>0</v>
      </c>
      <c r="BJ570" s="71">
        <v>26.713999999999999</v>
      </c>
      <c r="BK570" s="71">
        <v>0</v>
      </c>
      <c r="BL570" s="71">
        <v>0</v>
      </c>
      <c r="BM570" s="71">
        <v>0</v>
      </c>
      <c r="BN570" s="72"/>
      <c r="BO570" s="71">
        <v>0</v>
      </c>
      <c r="BP570" s="71">
        <v>0</v>
      </c>
      <c r="BQ570" s="71">
        <v>3</v>
      </c>
      <c r="BR570" s="71">
        <v>0</v>
      </c>
      <c r="BS570" s="71">
        <v>0</v>
      </c>
      <c r="BT570" s="71">
        <v>0</v>
      </c>
      <c r="BU570"/>
      <c r="BV570" s="70">
        <v>26.713999999999999</v>
      </c>
      <c r="BW570" s="70">
        <v>0</v>
      </c>
      <c r="BX570" s="70">
        <v>0</v>
      </c>
      <c r="BY570" s="70">
        <v>0</v>
      </c>
      <c r="BZ570" s="70">
        <v>0</v>
      </c>
      <c r="CA570" s="70">
        <v>0</v>
      </c>
      <c r="CB570" s="70">
        <v>0</v>
      </c>
      <c r="CC570" s="70">
        <v>0</v>
      </c>
      <c r="CD570" s="70">
        <v>0</v>
      </c>
    </row>
    <row r="571" spans="1:82">
      <c r="A571" s="70" t="s">
        <v>2292</v>
      </c>
      <c r="B571" s="70">
        <v>68</v>
      </c>
      <c r="C571" s="70">
        <v>17</v>
      </c>
      <c r="D571" s="70">
        <v>4</v>
      </c>
      <c r="E571" s="70">
        <v>2020</v>
      </c>
      <c r="F571" s="70" t="s">
        <v>159</v>
      </c>
      <c r="G571" s="70" t="s">
        <v>2275</v>
      </c>
      <c r="H571" s="70" t="s">
        <v>2276</v>
      </c>
      <c r="I571" s="148"/>
      <c r="J571" s="71">
        <v>83.372763842314981</v>
      </c>
      <c r="K571" s="71">
        <v>0.55184356839580884</v>
      </c>
      <c r="L571" s="71">
        <v>33.954164690959985</v>
      </c>
      <c r="M571" s="71">
        <v>15.1818850698264</v>
      </c>
      <c r="N571" s="71">
        <v>15.107882986853033</v>
      </c>
      <c r="O571" s="71">
        <v>14.838231163426602</v>
      </c>
      <c r="P571" s="71">
        <v>22.881345780186805</v>
      </c>
      <c r="Q571" s="71">
        <v>0.91330160544926897</v>
      </c>
      <c r="R571" s="71">
        <v>0</v>
      </c>
      <c r="S571" s="71">
        <v>0</v>
      </c>
      <c r="T571" s="72"/>
      <c r="U571" s="71">
        <v>5882853</v>
      </c>
      <c r="V571" s="71">
        <v>288</v>
      </c>
      <c r="W571" s="71">
        <v>821</v>
      </c>
      <c r="X571" s="71">
        <v>4161</v>
      </c>
      <c r="Y571" s="71">
        <v>7062</v>
      </c>
      <c r="Z571" s="71">
        <v>10603</v>
      </c>
      <c r="AA571" s="71">
        <v>5050</v>
      </c>
      <c r="AB571" s="71">
        <v>15490</v>
      </c>
      <c r="AC571" s="71">
        <v>0</v>
      </c>
      <c r="AD571" s="71">
        <v>0</v>
      </c>
      <c r="AE571" s="72"/>
      <c r="AF571" s="71">
        <v>71961654.497466326</v>
      </c>
      <c r="AG571" s="71">
        <v>411496.15369089041</v>
      </c>
      <c r="AH571" s="71">
        <v>5695285.8529343493</v>
      </c>
      <c r="AI571" s="71">
        <v>22345127.636176232</v>
      </c>
      <c r="AJ571" s="71">
        <v>33436715.350475229</v>
      </c>
      <c r="AK571" s="71"/>
      <c r="AL571" s="71"/>
      <c r="AM571" s="71">
        <v>2021617.0974894455</v>
      </c>
      <c r="AN571" s="71"/>
      <c r="AO571" s="71"/>
      <c r="AP571" s="71">
        <v>135871896.58823246</v>
      </c>
      <c r="AQ571" s="72"/>
      <c r="AR571" s="71">
        <v>923</v>
      </c>
      <c r="AS571" s="71">
        <v>508</v>
      </c>
      <c r="AT571" s="71">
        <v>0</v>
      </c>
      <c r="AU571" s="71">
        <v>1</v>
      </c>
      <c r="AV571" s="71">
        <v>0</v>
      </c>
      <c r="AW571" s="71">
        <v>2</v>
      </c>
      <c r="AX571" s="71"/>
      <c r="AY571" s="72"/>
      <c r="AZ571" s="71">
        <v>5128.7100000000019</v>
      </c>
      <c r="BA571" s="71">
        <v>41853.699999999983</v>
      </c>
      <c r="BB571" s="71">
        <v>0</v>
      </c>
      <c r="BC571" s="71">
        <v>47</v>
      </c>
      <c r="BD571" s="71">
        <v>0</v>
      </c>
      <c r="BE571" s="71">
        <v>17100</v>
      </c>
      <c r="BF571" s="71"/>
      <c r="BG571" s="72"/>
      <c r="BH571" s="71">
        <v>0</v>
      </c>
      <c r="BI571" s="71">
        <v>0</v>
      </c>
      <c r="BJ571" s="71">
        <v>32.536999999999999</v>
      </c>
      <c r="BK571" s="71">
        <v>0</v>
      </c>
      <c r="BL571" s="71">
        <v>0</v>
      </c>
      <c r="BM571" s="71">
        <v>0</v>
      </c>
      <c r="BN571" s="72"/>
      <c r="BO571" s="71">
        <v>0</v>
      </c>
      <c r="BP571" s="71">
        <v>0</v>
      </c>
      <c r="BQ571" s="71">
        <v>4</v>
      </c>
      <c r="BR571" s="71">
        <v>0</v>
      </c>
      <c r="BS571" s="71">
        <v>0</v>
      </c>
      <c r="BT571" s="71">
        <v>0</v>
      </c>
      <c r="BU571"/>
      <c r="BV571" s="70">
        <v>32.536999999999999</v>
      </c>
      <c r="BW571" s="70">
        <v>0</v>
      </c>
      <c r="BX571" s="70">
        <v>0</v>
      </c>
      <c r="BY571" s="70">
        <v>0</v>
      </c>
      <c r="BZ571" s="70">
        <v>0</v>
      </c>
      <c r="CA571" s="70">
        <v>0</v>
      </c>
      <c r="CB571" s="70">
        <v>0</v>
      </c>
      <c r="CC571" s="70">
        <v>0</v>
      </c>
      <c r="CD571" s="70">
        <v>0</v>
      </c>
    </row>
    <row r="572" spans="1:82">
      <c r="A572" s="70" t="s">
        <v>2293</v>
      </c>
      <c r="B572" s="70">
        <v>68</v>
      </c>
      <c r="C572" s="70">
        <v>18</v>
      </c>
      <c r="D572" s="70">
        <v>4</v>
      </c>
      <c r="E572" s="70">
        <v>2021</v>
      </c>
      <c r="F572" s="70" t="s">
        <v>160</v>
      </c>
      <c r="G572" s="70" t="s">
        <v>2275</v>
      </c>
      <c r="H572" s="70" t="s">
        <v>2276</v>
      </c>
      <c r="I572" s="148"/>
      <c r="J572" s="71">
        <v>76.073071250772813</v>
      </c>
      <c r="K572" s="71">
        <v>0.55391641898723432</v>
      </c>
      <c r="L572" s="71">
        <v>31.245455510624602</v>
      </c>
      <c r="M572" s="71">
        <v>13.821528885258722</v>
      </c>
      <c r="N572" s="71">
        <v>12.625606114512822</v>
      </c>
      <c r="O572" s="71">
        <v>14.361986595805895</v>
      </c>
      <c r="P572" s="71">
        <v>23.637304569581364</v>
      </c>
      <c r="Q572" s="71">
        <v>0.89238854946241197</v>
      </c>
      <c r="R572" s="71">
        <v>0</v>
      </c>
      <c r="S572" s="71">
        <v>0</v>
      </c>
      <c r="T572" s="72"/>
      <c r="U572" s="71">
        <v>6088755</v>
      </c>
      <c r="V572" s="71">
        <v>288</v>
      </c>
      <c r="W572" s="71">
        <v>821</v>
      </c>
      <c r="X572" s="71">
        <v>4161</v>
      </c>
      <c r="Y572" s="71">
        <v>7056</v>
      </c>
      <c r="Z572" s="71">
        <v>10567</v>
      </c>
      <c r="AA572" s="71">
        <v>5087</v>
      </c>
      <c r="AB572" s="71">
        <v>15284</v>
      </c>
      <c r="AC572" s="71">
        <v>0</v>
      </c>
      <c r="AD572" s="71">
        <v>0</v>
      </c>
      <c r="AE572" s="72"/>
      <c r="AF572" s="71">
        <v>68027381.829009667</v>
      </c>
      <c r="AG572" s="71">
        <v>438545.82591588172</v>
      </c>
      <c r="AH572" s="71">
        <v>5206555.1936091743</v>
      </c>
      <c r="AI572" s="71">
        <v>24676976.836908933</v>
      </c>
      <c r="AJ572" s="71">
        <v>30823540.292765539</v>
      </c>
      <c r="AK572" s="71">
        <v>0</v>
      </c>
      <c r="AL572" s="71">
        <v>0</v>
      </c>
      <c r="AM572" s="71">
        <v>2006237.2612544599</v>
      </c>
      <c r="AN572" s="71">
        <v>0</v>
      </c>
      <c r="AO572" s="71">
        <v>0</v>
      </c>
      <c r="AP572" s="71">
        <v>131179237.23946366</v>
      </c>
      <c r="AQ572" s="72"/>
      <c r="AR572" s="71">
        <v>957</v>
      </c>
      <c r="AS572" s="71">
        <v>546</v>
      </c>
      <c r="AT572" s="71">
        <v>0</v>
      </c>
      <c r="AU572" s="71">
        <v>1</v>
      </c>
      <c r="AV572" s="71">
        <v>0</v>
      </c>
      <c r="AW572" s="71">
        <v>2</v>
      </c>
      <c r="AX572" s="71"/>
      <c r="AY572" s="72"/>
      <c r="AZ572" s="71">
        <v>5333.9950000000044</v>
      </c>
      <c r="BA572" s="71">
        <v>43723.699999999983</v>
      </c>
      <c r="BB572" s="71">
        <v>0</v>
      </c>
      <c r="BC572" s="71">
        <v>47</v>
      </c>
      <c r="BD572" s="71">
        <v>0</v>
      </c>
      <c r="BE572" s="71">
        <v>17100</v>
      </c>
      <c r="BF572" s="71"/>
      <c r="BG572" s="72"/>
      <c r="BH572" s="71">
        <v>0</v>
      </c>
      <c r="BI572" s="71">
        <v>0</v>
      </c>
      <c r="BJ572" s="71">
        <v>35.146999999999998</v>
      </c>
      <c r="BK572" s="71">
        <v>0</v>
      </c>
      <c r="BL572" s="71">
        <v>0</v>
      </c>
      <c r="BM572" s="71">
        <v>0</v>
      </c>
      <c r="BN572" s="72"/>
      <c r="BO572" s="71">
        <v>0</v>
      </c>
      <c r="BP572" s="71">
        <v>0</v>
      </c>
      <c r="BQ572" s="71">
        <v>4</v>
      </c>
      <c r="BR572" s="71">
        <v>0</v>
      </c>
      <c r="BS572" s="71">
        <v>0</v>
      </c>
      <c r="BT572" s="71">
        <v>0</v>
      </c>
      <c r="BU572"/>
      <c r="BV572" s="70">
        <v>35.146999999999998</v>
      </c>
      <c r="BW572" s="70">
        <v>0</v>
      </c>
      <c r="BX572" s="70">
        <v>0</v>
      </c>
      <c r="BY572" s="70">
        <v>0</v>
      </c>
      <c r="BZ572" s="70">
        <v>0</v>
      </c>
      <c r="CA572" s="70">
        <v>0</v>
      </c>
      <c r="CB572" s="70">
        <v>0</v>
      </c>
      <c r="CC572" s="70">
        <v>0</v>
      </c>
      <c r="CD572" s="70">
        <v>0</v>
      </c>
    </row>
    <row r="573" spans="1:82">
      <c r="A573" s="70" t="s">
        <v>2294</v>
      </c>
      <c r="B573" s="70">
        <v>68</v>
      </c>
      <c r="C573" s="70">
        <v>19</v>
      </c>
      <c r="D573" s="70">
        <v>4</v>
      </c>
      <c r="E573" s="70">
        <v>2022</v>
      </c>
      <c r="F573" s="70" t="s">
        <v>161</v>
      </c>
      <c r="G573" s="70" t="s">
        <v>2275</v>
      </c>
      <c r="H573" s="70" t="s">
        <v>2276</v>
      </c>
      <c r="I573" s="148"/>
      <c r="J573" s="71">
        <v>76.05398503964453</v>
      </c>
      <c r="K573" s="71">
        <v>0.56447558995656744</v>
      </c>
      <c r="L573" s="71">
        <v>27.145627273067792</v>
      </c>
      <c r="M573" s="71">
        <v>14.220683391546189</v>
      </c>
      <c r="N573" s="71">
        <v>19.028903086938914</v>
      </c>
      <c r="O573" s="71">
        <v>15.068957638201013</v>
      </c>
      <c r="P573" s="71">
        <v>23.566142185097466</v>
      </c>
      <c r="Q573" s="71">
        <v>0.88864027264443701</v>
      </c>
      <c r="R573" s="71">
        <v>0</v>
      </c>
      <c r="S573" s="71">
        <v>0</v>
      </c>
      <c r="T573" s="72"/>
      <c r="U573" s="71">
        <v>6821529</v>
      </c>
      <c r="V573" s="71">
        <v>288</v>
      </c>
      <c r="W573" s="71">
        <v>821</v>
      </c>
      <c r="X573" s="71">
        <v>4161</v>
      </c>
      <c r="Y573" s="71">
        <v>7060</v>
      </c>
      <c r="Z573" s="71">
        <v>10534</v>
      </c>
      <c r="AA573" s="71">
        <v>5149</v>
      </c>
      <c r="AB573" s="71">
        <v>15095</v>
      </c>
      <c r="AC573" s="71">
        <v>0</v>
      </c>
      <c r="AD573" s="71">
        <v>0</v>
      </c>
      <c r="AE573" s="72"/>
      <c r="AF573" s="71">
        <v>70364031.36907737</v>
      </c>
      <c r="AG573" s="71">
        <v>439459.40614541003</v>
      </c>
      <c r="AH573" s="71">
        <v>5339281.4177415678</v>
      </c>
      <c r="AI573" s="71">
        <v>22818644.320755307</v>
      </c>
      <c r="AJ573" s="71">
        <v>37712593.394590974</v>
      </c>
      <c r="AK573" s="71">
        <v>0</v>
      </c>
      <c r="AL573" s="71">
        <v>0</v>
      </c>
      <c r="AM573" s="71">
        <v>1949176.5090754095</v>
      </c>
      <c r="AN573" s="71">
        <v>0</v>
      </c>
      <c r="AO573" s="71">
        <v>0</v>
      </c>
      <c r="AP573" s="71">
        <v>138623186.41738603</v>
      </c>
      <c r="AQ573" s="72"/>
      <c r="AR573" s="71">
        <v>1000</v>
      </c>
      <c r="AS573" s="71">
        <v>570</v>
      </c>
      <c r="AT573" s="71">
        <v>0</v>
      </c>
      <c r="AU573" s="71">
        <v>1</v>
      </c>
      <c r="AV573" s="71">
        <v>0</v>
      </c>
      <c r="AW573" s="71">
        <v>2</v>
      </c>
      <c r="AX573" s="71"/>
      <c r="AY573" s="72"/>
      <c r="AZ573" s="71">
        <v>5640.3850000000057</v>
      </c>
      <c r="BA573" s="71">
        <v>44876.399999999972</v>
      </c>
      <c r="BB573" s="71">
        <v>0</v>
      </c>
      <c r="BC573" s="71">
        <v>47</v>
      </c>
      <c r="BD573" s="71">
        <v>0</v>
      </c>
      <c r="BE573" s="71">
        <v>17100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2295</v>
      </c>
      <c r="B574" s="70">
        <v>68</v>
      </c>
      <c r="C574" s="70">
        <v>20</v>
      </c>
      <c r="D574" s="70">
        <v>4</v>
      </c>
      <c r="E574" s="70">
        <v>2023</v>
      </c>
      <c r="F574" s="70" t="s">
        <v>1539</v>
      </c>
      <c r="G574" s="70" t="s">
        <v>2275</v>
      </c>
      <c r="H574" s="70" t="s">
        <v>2276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v>
      </c>
      <c r="AS574" s="71">
        <v>577</v>
      </c>
      <c r="AT574" s="71">
        <v>0</v>
      </c>
      <c r="AU574" s="71">
        <v>1</v>
      </c>
      <c r="AV574" s="71">
        <v>0</v>
      </c>
      <c r="AW574" s="71">
        <v>2</v>
      </c>
      <c r="AX574" s="71"/>
      <c r="AY574" s="72"/>
      <c r="AZ574" s="71">
        <v>5920.3650000000071</v>
      </c>
      <c r="BA574" s="71">
        <v>45211.099999999969</v>
      </c>
      <c r="BB574" s="71">
        <v>0</v>
      </c>
      <c r="BC574" s="71">
        <v>47</v>
      </c>
      <c r="BD574" s="71">
        <v>0</v>
      </c>
      <c r="BE574" s="71">
        <v>17100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2296</v>
      </c>
      <c r="B575" s="70">
        <v>68</v>
      </c>
      <c r="C575" s="70">
        <v>21</v>
      </c>
      <c r="D575" s="70">
        <v>4</v>
      </c>
      <c r="E575" s="70">
        <v>2024</v>
      </c>
      <c r="F575" s="70" t="s">
        <v>1554</v>
      </c>
      <c r="G575" s="70" t="s">
        <v>2275</v>
      </c>
      <c r="H575" s="70" t="s">
        <v>2276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2297</v>
      </c>
      <c r="B576" s="70">
        <v>256</v>
      </c>
      <c r="C576" s="70">
        <v>1</v>
      </c>
      <c r="D576" s="70">
        <v>16</v>
      </c>
      <c r="E576" s="70">
        <v>1990</v>
      </c>
      <c r="F576" s="70" t="s">
        <v>787</v>
      </c>
      <c r="G576" s="70" t="s">
        <v>2298</v>
      </c>
      <c r="H576" s="70" t="s">
        <v>2299</v>
      </c>
      <c r="I576" s="148"/>
      <c r="J576" s="71">
        <v>119.63085348614371</v>
      </c>
      <c r="K576" s="71">
        <v>3.978567645592574</v>
      </c>
      <c r="L576" s="71">
        <v>54.213438298988983</v>
      </c>
      <c r="M576" s="71">
        <v>14.69867048120801</v>
      </c>
      <c r="N576" s="71">
        <v>20.969710222363521</v>
      </c>
      <c r="O576" s="71">
        <v>14.34678393486795</v>
      </c>
      <c r="P576" s="71">
        <v>32.284356903614643</v>
      </c>
      <c r="Q576" s="71">
        <v>1.33550061528523</v>
      </c>
      <c r="R576" s="71">
        <v>0</v>
      </c>
      <c r="S576" s="71">
        <v>1.271677374680114</v>
      </c>
      <c r="T576" s="72"/>
      <c r="U576" s="71">
        <v>2845176</v>
      </c>
      <c r="V576" s="71">
        <v>1224</v>
      </c>
      <c r="W576" s="71">
        <v>590</v>
      </c>
      <c r="X576" s="71">
        <v>4594</v>
      </c>
      <c r="Y576" s="71">
        <v>6466</v>
      </c>
      <c r="Z576" s="71">
        <v>5901</v>
      </c>
      <c r="AA576" s="71">
        <v>7839</v>
      </c>
      <c r="AB576" s="71">
        <v>21684</v>
      </c>
      <c r="AC576" s="71">
        <v>0</v>
      </c>
      <c r="AD576" s="71">
        <v>1.271677374680114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2300</v>
      </c>
      <c r="B577" s="70">
        <v>257</v>
      </c>
      <c r="C577" s="70">
        <v>2</v>
      </c>
      <c r="D577" s="70">
        <v>16</v>
      </c>
      <c r="E577" s="70">
        <v>2005</v>
      </c>
      <c r="F577" s="70" t="s">
        <v>789</v>
      </c>
      <c r="G577" s="1064" t="s">
        <v>2298</v>
      </c>
      <c r="H577" s="70" t="s">
        <v>2299</v>
      </c>
      <c r="I577" s="148"/>
      <c r="J577" s="71">
        <v>57.961545855596917</v>
      </c>
      <c r="K577" s="71">
        <v>2.4484119070315322</v>
      </c>
      <c r="L577" s="71">
        <v>70.392295323855038</v>
      </c>
      <c r="M577" s="71">
        <v>26.95171673556764</v>
      </c>
      <c r="N577" s="71">
        <v>28.317430720028959</v>
      </c>
      <c r="O577" s="71">
        <v>21.272525431913891</v>
      </c>
      <c r="P577" s="71">
        <v>32.485166261901057</v>
      </c>
      <c r="Q577" s="71">
        <v>1.1478276369513101</v>
      </c>
      <c r="R577" s="71">
        <v>0</v>
      </c>
      <c r="S577" s="71">
        <v>0</v>
      </c>
      <c r="T577" s="72"/>
      <c r="U577" s="71">
        <v>1346747</v>
      </c>
      <c r="V577" s="71">
        <v>821</v>
      </c>
      <c r="W577" s="71">
        <v>651</v>
      </c>
      <c r="X577" s="71">
        <v>3764</v>
      </c>
      <c r="Y577" s="71">
        <v>6818</v>
      </c>
      <c r="Z577" s="71">
        <v>10125</v>
      </c>
      <c r="AA577" s="71">
        <v>6460</v>
      </c>
      <c r="AB577" s="71">
        <v>19483</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2301</v>
      </c>
      <c r="B578" s="70">
        <v>258</v>
      </c>
      <c r="C578" s="70">
        <v>3</v>
      </c>
      <c r="D578" s="70">
        <v>16</v>
      </c>
      <c r="E578" s="70">
        <v>2006</v>
      </c>
      <c r="F578" s="70" t="s">
        <v>790</v>
      </c>
      <c r="G578" s="1064" t="s">
        <v>2298</v>
      </c>
      <c r="H578" s="70" t="s">
        <v>2299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2302</v>
      </c>
      <c r="B579" s="70">
        <v>259</v>
      </c>
      <c r="C579" s="70">
        <v>4</v>
      </c>
      <c r="D579" s="70">
        <v>16</v>
      </c>
      <c r="E579" s="70">
        <v>2007</v>
      </c>
      <c r="F579" s="70" t="s">
        <v>791</v>
      </c>
      <c r="G579" s="70" t="s">
        <v>2298</v>
      </c>
      <c r="H579" s="70" t="s">
        <v>2299</v>
      </c>
      <c r="I579" s="148"/>
      <c r="J579" s="71">
        <v>52.73839270646657</v>
      </c>
      <c r="K579" s="71">
        <v>2.4852507251285321</v>
      </c>
      <c r="L579" s="71">
        <v>77.276193126454174</v>
      </c>
      <c r="M579" s="71">
        <v>30.60992520359785</v>
      </c>
      <c r="N579" s="71">
        <v>26.76801082604948</v>
      </c>
      <c r="O579" s="71">
        <v>20.477321268782081</v>
      </c>
      <c r="P579" s="71">
        <v>31.83903629376783</v>
      </c>
      <c r="Q579" s="71">
        <v>1.17328478675694</v>
      </c>
      <c r="R579" s="71">
        <v>0</v>
      </c>
      <c r="S579" s="71">
        <v>0</v>
      </c>
      <c r="T579" s="72"/>
      <c r="U579" s="71">
        <v>1489116</v>
      </c>
      <c r="V579" s="71">
        <v>839</v>
      </c>
      <c r="W579" s="71">
        <v>1342</v>
      </c>
      <c r="X579" s="71">
        <v>4903</v>
      </c>
      <c r="Y579" s="71">
        <v>6785</v>
      </c>
      <c r="Z579" s="71">
        <v>10132</v>
      </c>
      <c r="AA579" s="71">
        <v>6235</v>
      </c>
      <c r="AB579" s="71">
        <v>18862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2303</v>
      </c>
      <c r="B580" s="70">
        <v>260</v>
      </c>
      <c r="C580" s="70">
        <v>5</v>
      </c>
      <c r="D580" s="70">
        <v>16</v>
      </c>
      <c r="E580" s="70">
        <v>2008</v>
      </c>
      <c r="F580" s="70" t="s">
        <v>792</v>
      </c>
      <c r="G580" s="70" t="s">
        <v>2298</v>
      </c>
      <c r="H580" s="70" t="s">
        <v>2299</v>
      </c>
      <c r="I580" s="148"/>
      <c r="J580" s="71">
        <v>43.946247772968078</v>
      </c>
      <c r="K580" s="71">
        <v>1.871900593093802</v>
      </c>
      <c r="L580" s="71">
        <v>68.409812129291126</v>
      </c>
      <c r="M580" s="71">
        <v>30.891729005353209</v>
      </c>
      <c r="N580" s="71">
        <v>28.723115107154801</v>
      </c>
      <c r="O580" s="71">
        <v>19.808356378443509</v>
      </c>
      <c r="P580" s="71">
        <v>31.149863729158859</v>
      </c>
      <c r="Q580" s="71">
        <v>1.1336144215453601</v>
      </c>
      <c r="R580" s="71">
        <v>0</v>
      </c>
      <c r="S580" s="71">
        <v>0</v>
      </c>
      <c r="T580" s="72"/>
      <c r="U580" s="71">
        <v>1410036</v>
      </c>
      <c r="V580" s="71">
        <v>839</v>
      </c>
      <c r="W580" s="71">
        <v>1342</v>
      </c>
      <c r="X580" s="71">
        <v>4903</v>
      </c>
      <c r="Y580" s="71">
        <v>6725</v>
      </c>
      <c r="Z580" s="71">
        <v>10145</v>
      </c>
      <c r="AA580" s="71">
        <v>6107</v>
      </c>
      <c r="AB580" s="71">
        <v>18524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2304</v>
      </c>
      <c r="B581" s="70">
        <v>261</v>
      </c>
      <c r="C581" s="70">
        <v>6</v>
      </c>
      <c r="D581" s="70">
        <v>16</v>
      </c>
      <c r="E581" s="70">
        <v>2009</v>
      </c>
      <c r="F581" s="70" t="s">
        <v>176</v>
      </c>
      <c r="G581" s="70" t="s">
        <v>2298</v>
      </c>
      <c r="H581" s="70" t="s">
        <v>2299</v>
      </c>
      <c r="I581" s="148"/>
      <c r="J581" s="71">
        <v>35.108112075555837</v>
      </c>
      <c r="K581" s="71">
        <v>1.8392524288782099</v>
      </c>
      <c r="L581" s="71">
        <v>53.986451783036543</v>
      </c>
      <c r="M581" s="71">
        <v>25.766324903190888</v>
      </c>
      <c r="N581" s="71">
        <v>26.2298550450211</v>
      </c>
      <c r="O581" s="71">
        <v>20.135525634325681</v>
      </c>
      <c r="P581" s="71">
        <v>29.840552011544109</v>
      </c>
      <c r="Q581" s="71">
        <v>1.06503443981662</v>
      </c>
      <c r="R581" s="71">
        <v>0</v>
      </c>
      <c r="S581" s="71">
        <v>0</v>
      </c>
      <c r="T581" s="72"/>
      <c r="U581" s="71">
        <v>931938</v>
      </c>
      <c r="V581" s="71">
        <v>671</v>
      </c>
      <c r="W581" s="71">
        <v>1444</v>
      </c>
      <c r="X581" s="71">
        <v>4702</v>
      </c>
      <c r="Y581" s="71">
        <v>6721</v>
      </c>
      <c r="Z581" s="71">
        <v>10179</v>
      </c>
      <c r="AA581" s="71">
        <v>6006</v>
      </c>
      <c r="AB581" s="71">
        <v>18269</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5</v>
      </c>
      <c r="BI581" s="71">
        <v>0</v>
      </c>
      <c r="BJ581" s="71">
        <v>0</v>
      </c>
      <c r="BK581" s="71">
        <v>0</v>
      </c>
      <c r="BL581" s="71">
        <v>0</v>
      </c>
      <c r="BM581" s="71">
        <v>0</v>
      </c>
      <c r="BN581" s="72"/>
      <c r="BO581" s="71">
        <v>1</v>
      </c>
      <c r="BP581" s="71">
        <v>0</v>
      </c>
      <c r="BQ581" s="71">
        <v>0</v>
      </c>
      <c r="BR581" s="71">
        <v>0</v>
      </c>
      <c r="BS581" s="71">
        <v>0</v>
      </c>
      <c r="BT581" s="71">
        <v>0</v>
      </c>
      <c r="BU581"/>
      <c r="BV581" s="70">
        <v>5</v>
      </c>
      <c r="BW581" s="70">
        <v>0</v>
      </c>
      <c r="BX581" s="70">
        <v>0</v>
      </c>
      <c r="BY581" s="70">
        <v>0</v>
      </c>
      <c r="BZ581" s="70">
        <v>0</v>
      </c>
      <c r="CA581" s="70">
        <v>0</v>
      </c>
      <c r="CB581" s="70">
        <v>0</v>
      </c>
      <c r="CC581" s="70">
        <v>0</v>
      </c>
      <c r="CD581" s="70">
        <v>0</v>
      </c>
    </row>
    <row r="582" spans="1:82">
      <c r="A582" s="70" t="s">
        <v>2305</v>
      </c>
      <c r="B582" s="70">
        <v>262</v>
      </c>
      <c r="C582" s="70">
        <v>7</v>
      </c>
      <c r="D582" s="70">
        <v>16</v>
      </c>
      <c r="E582" s="70">
        <v>2010</v>
      </c>
      <c r="F582" s="70" t="s">
        <v>177</v>
      </c>
      <c r="G582" s="70" t="s">
        <v>2298</v>
      </c>
      <c r="H582" s="70" t="s">
        <v>2299</v>
      </c>
      <c r="I582" s="148"/>
      <c r="J582" s="71">
        <v>36.246131355450643</v>
      </c>
      <c r="K582" s="71">
        <v>1.600709065111154</v>
      </c>
      <c r="L582" s="71">
        <v>53.296686699627031</v>
      </c>
      <c r="M582" s="71">
        <v>29.411856108100292</v>
      </c>
      <c r="N582" s="71">
        <v>33.270740452439632</v>
      </c>
      <c r="O582" s="71">
        <v>20.008919750948881</v>
      </c>
      <c r="P582" s="71">
        <v>29.937329737985628</v>
      </c>
      <c r="Q582" s="71">
        <v>1.0957097812807</v>
      </c>
      <c r="R582" s="71">
        <v>0</v>
      </c>
      <c r="S582" s="71">
        <v>0</v>
      </c>
      <c r="T582" s="72"/>
      <c r="U582" s="71">
        <v>968595</v>
      </c>
      <c r="V582" s="71">
        <v>671</v>
      </c>
      <c r="W582" s="71">
        <v>1444</v>
      </c>
      <c r="X582" s="71">
        <v>4702</v>
      </c>
      <c r="Y582" s="71">
        <v>6720</v>
      </c>
      <c r="Z582" s="71">
        <v>10162</v>
      </c>
      <c r="AA582" s="71">
        <v>5875</v>
      </c>
      <c r="AB582" s="71">
        <v>18010</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4.95</v>
      </c>
      <c r="BI582" s="71">
        <v>0</v>
      </c>
      <c r="BJ582" s="71">
        <v>4.2649999999999997</v>
      </c>
      <c r="BK582" s="71">
        <v>0</v>
      </c>
      <c r="BL582" s="71">
        <v>0</v>
      </c>
      <c r="BM582" s="71">
        <v>0</v>
      </c>
      <c r="BN582" s="72"/>
      <c r="BO582" s="71">
        <v>1</v>
      </c>
      <c r="BP582" s="71">
        <v>0</v>
      </c>
      <c r="BQ582" s="71">
        <v>1</v>
      </c>
      <c r="BR582" s="71">
        <v>0</v>
      </c>
      <c r="BS582" s="71">
        <v>0</v>
      </c>
      <c r="BT582" s="71">
        <v>0</v>
      </c>
      <c r="BU582"/>
      <c r="BV582" s="70">
        <v>9.2149999999999999</v>
      </c>
      <c r="BW582" s="70">
        <v>0</v>
      </c>
      <c r="BX582" s="70">
        <v>0</v>
      </c>
      <c r="BY582" s="70">
        <v>0</v>
      </c>
      <c r="BZ582" s="70">
        <v>0</v>
      </c>
      <c r="CA582" s="70">
        <v>0</v>
      </c>
      <c r="CB582" s="70">
        <v>0</v>
      </c>
      <c r="CC582" s="70">
        <v>0</v>
      </c>
      <c r="CD582" s="70">
        <v>0</v>
      </c>
    </row>
    <row r="583" spans="1:82">
      <c r="A583" s="70" t="s">
        <v>2306</v>
      </c>
      <c r="B583" s="70">
        <v>263</v>
      </c>
      <c r="C583" s="70">
        <v>8</v>
      </c>
      <c r="D583" s="70">
        <v>16</v>
      </c>
      <c r="E583" s="70">
        <v>2011</v>
      </c>
      <c r="F583" s="70" t="s">
        <v>178</v>
      </c>
      <c r="G583" s="70" t="s">
        <v>2298</v>
      </c>
      <c r="H583" s="70" t="s">
        <v>2299</v>
      </c>
      <c r="I583" s="148"/>
      <c r="J583" s="71">
        <v>40.754013059248123</v>
      </c>
      <c r="K583" s="71">
        <v>1.8095858102128379</v>
      </c>
      <c r="L583" s="71">
        <v>58.062714582735786</v>
      </c>
      <c r="M583" s="71">
        <v>27.55372063135226</v>
      </c>
      <c r="N583" s="71">
        <v>30.492871564053541</v>
      </c>
      <c r="O583" s="71">
        <v>19.77810878897748</v>
      </c>
      <c r="P583" s="71">
        <v>28.730745627949652</v>
      </c>
      <c r="Q583" s="71">
        <v>1.2458530231401099</v>
      </c>
      <c r="R583" s="71">
        <v>0</v>
      </c>
      <c r="S583" s="71">
        <v>0</v>
      </c>
      <c r="T583" s="72"/>
      <c r="U583" s="71">
        <v>1123604</v>
      </c>
      <c r="V583" s="71">
        <v>671</v>
      </c>
      <c r="W583" s="71">
        <v>1444</v>
      </c>
      <c r="X583" s="71">
        <v>4702</v>
      </c>
      <c r="Y583" s="71">
        <v>6724</v>
      </c>
      <c r="Z583" s="71">
        <v>10263</v>
      </c>
      <c r="AA583" s="71">
        <v>5806</v>
      </c>
      <c r="AB583" s="71">
        <v>17753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5.149</v>
      </c>
      <c r="BI583" s="71">
        <v>0</v>
      </c>
      <c r="BJ583" s="71">
        <v>5.4189999999999996</v>
      </c>
      <c r="BK583" s="71">
        <v>0</v>
      </c>
      <c r="BL583" s="71">
        <v>0</v>
      </c>
      <c r="BM583" s="71">
        <v>0</v>
      </c>
      <c r="BN583" s="72"/>
      <c r="BO583" s="71">
        <v>1</v>
      </c>
      <c r="BP583" s="71">
        <v>0</v>
      </c>
      <c r="BQ583" s="71">
        <v>1</v>
      </c>
      <c r="BR583" s="71">
        <v>0</v>
      </c>
      <c r="BS583" s="71">
        <v>0</v>
      </c>
      <c r="BT583" s="71">
        <v>0</v>
      </c>
      <c r="BU583"/>
      <c r="BV583" s="70">
        <v>10.568</v>
      </c>
      <c r="BW583" s="70">
        <v>0</v>
      </c>
      <c r="BX583" s="70">
        <v>0</v>
      </c>
      <c r="BY583" s="70">
        <v>0</v>
      </c>
      <c r="BZ583" s="70">
        <v>0</v>
      </c>
      <c r="CA583" s="70">
        <v>0</v>
      </c>
      <c r="CB583" s="70">
        <v>0</v>
      </c>
      <c r="CC583" s="70">
        <v>0</v>
      </c>
      <c r="CD583" s="70">
        <v>0</v>
      </c>
    </row>
    <row r="584" spans="1:82">
      <c r="A584" s="70" t="s">
        <v>2307</v>
      </c>
      <c r="B584" s="70">
        <v>264</v>
      </c>
      <c r="C584" s="70">
        <v>9</v>
      </c>
      <c r="D584" s="70">
        <v>16</v>
      </c>
      <c r="E584" s="70">
        <v>2012</v>
      </c>
      <c r="F584" s="70" t="s">
        <v>179</v>
      </c>
      <c r="G584" s="70" t="s">
        <v>2298</v>
      </c>
      <c r="H584" s="70" t="s">
        <v>2299</v>
      </c>
      <c r="I584" s="148"/>
      <c r="J584" s="71">
        <v>40.512785410695642</v>
      </c>
      <c r="K584" s="71">
        <v>1.676813695994988</v>
      </c>
      <c r="L584" s="71">
        <v>60.057773097276637</v>
      </c>
      <c r="M584" s="71">
        <v>30.21238556911489</v>
      </c>
      <c r="N584" s="71">
        <v>30.126825183686901</v>
      </c>
      <c r="O584" s="71">
        <v>19.679830698033001</v>
      </c>
      <c r="P584" s="71">
        <v>28.361711843532621</v>
      </c>
      <c r="Q584" s="71">
        <v>1.3547378948442701</v>
      </c>
      <c r="R584" s="71">
        <v>0</v>
      </c>
      <c r="S584" s="71">
        <v>0</v>
      </c>
      <c r="T584" s="72"/>
      <c r="U584" s="71">
        <v>1054716</v>
      </c>
      <c r="V584" s="71">
        <v>671</v>
      </c>
      <c r="W584" s="71">
        <v>1444</v>
      </c>
      <c r="X584" s="71">
        <v>4702</v>
      </c>
      <c r="Y584" s="71">
        <v>6909</v>
      </c>
      <c r="Z584" s="71">
        <v>10293</v>
      </c>
      <c r="AA584" s="71">
        <v>5699</v>
      </c>
      <c r="AB584" s="71">
        <v>17768</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4.6070000000000002</v>
      </c>
      <c r="BI584" s="71">
        <v>0</v>
      </c>
      <c r="BJ584" s="71">
        <v>4.9829999999999997</v>
      </c>
      <c r="BK584" s="71">
        <v>0</v>
      </c>
      <c r="BL584" s="71">
        <v>0</v>
      </c>
      <c r="BM584" s="71">
        <v>0</v>
      </c>
      <c r="BN584" s="72"/>
      <c r="BO584" s="71">
        <v>1</v>
      </c>
      <c r="BP584" s="71">
        <v>0</v>
      </c>
      <c r="BQ584" s="71">
        <v>1</v>
      </c>
      <c r="BR584" s="71">
        <v>0</v>
      </c>
      <c r="BS584" s="71">
        <v>0</v>
      </c>
      <c r="BT584" s="71">
        <v>0</v>
      </c>
      <c r="BU584"/>
      <c r="BV584" s="70">
        <v>9.59</v>
      </c>
      <c r="BW584" s="70">
        <v>0</v>
      </c>
      <c r="BX584" s="70">
        <v>0</v>
      </c>
      <c r="BY584" s="70">
        <v>0</v>
      </c>
      <c r="BZ584" s="70">
        <v>0</v>
      </c>
      <c r="CA584" s="70">
        <v>0</v>
      </c>
      <c r="CB584" s="70">
        <v>0</v>
      </c>
      <c r="CC584" s="70">
        <v>0</v>
      </c>
      <c r="CD584" s="70">
        <v>0</v>
      </c>
    </row>
    <row r="585" spans="1:82">
      <c r="A585" s="70" t="s">
        <v>2308</v>
      </c>
      <c r="B585" s="70">
        <v>265</v>
      </c>
      <c r="C585" s="70">
        <v>10</v>
      </c>
      <c r="D585" s="70">
        <v>16</v>
      </c>
      <c r="E585" s="70">
        <v>2013</v>
      </c>
      <c r="F585" s="70" t="s">
        <v>180</v>
      </c>
      <c r="G585" s="70" t="s">
        <v>2298</v>
      </c>
      <c r="H585" s="70" t="s">
        <v>2299</v>
      </c>
      <c r="I585" s="148"/>
      <c r="J585" s="71">
        <v>42.259040468393387</v>
      </c>
      <c r="K585" s="71">
        <v>1.3603744996592471</v>
      </c>
      <c r="L585" s="71">
        <v>54.180386316384912</v>
      </c>
      <c r="M585" s="71">
        <v>29.522416982084941</v>
      </c>
      <c r="N585" s="71">
        <v>29.135059358154919</v>
      </c>
      <c r="O585" s="71">
        <v>18.994287582616487</v>
      </c>
      <c r="P585" s="71">
        <v>28.138884960725335</v>
      </c>
      <c r="Q585" s="71">
        <v>1.3641535521277499</v>
      </c>
      <c r="R585" s="71">
        <v>0</v>
      </c>
      <c r="S585" s="71">
        <v>0</v>
      </c>
      <c r="T585" s="72"/>
      <c r="U585" s="71">
        <v>1100816</v>
      </c>
      <c r="V585" s="71">
        <v>671</v>
      </c>
      <c r="W585" s="71">
        <v>1444</v>
      </c>
      <c r="X585" s="71">
        <v>4702</v>
      </c>
      <c r="Y585" s="71">
        <v>6924</v>
      </c>
      <c r="Z585" s="71">
        <v>10378</v>
      </c>
      <c r="AA585" s="71">
        <v>5633</v>
      </c>
      <c r="AB585" s="71">
        <v>17635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4.0359999999999996</v>
      </c>
      <c r="BI585" s="71">
        <v>0</v>
      </c>
      <c r="BJ585" s="71">
        <v>5.89</v>
      </c>
      <c r="BK585" s="71">
        <v>0</v>
      </c>
      <c r="BL585" s="71">
        <v>0</v>
      </c>
      <c r="BM585" s="71">
        <v>0</v>
      </c>
      <c r="BN585" s="72"/>
      <c r="BO585" s="71">
        <v>1</v>
      </c>
      <c r="BP585" s="71">
        <v>0</v>
      </c>
      <c r="BQ585" s="71">
        <v>1</v>
      </c>
      <c r="BR585" s="71">
        <v>0</v>
      </c>
      <c r="BS585" s="71">
        <v>0</v>
      </c>
      <c r="BT585" s="71">
        <v>0</v>
      </c>
      <c r="BU585"/>
      <c r="BV585" s="70">
        <v>9.9260000000000002</v>
      </c>
      <c r="BW585" s="70">
        <v>0</v>
      </c>
      <c r="BX585" s="70">
        <v>0</v>
      </c>
      <c r="BY585" s="70">
        <v>0</v>
      </c>
      <c r="BZ585" s="70">
        <v>0</v>
      </c>
      <c r="CA585" s="70">
        <v>0</v>
      </c>
      <c r="CB585" s="70">
        <v>0</v>
      </c>
      <c r="CC585" s="70">
        <v>0</v>
      </c>
      <c r="CD585" s="70">
        <v>0</v>
      </c>
    </row>
    <row r="586" spans="1:82">
      <c r="A586" s="70" t="s">
        <v>2309</v>
      </c>
      <c r="B586" s="70">
        <v>266</v>
      </c>
      <c r="C586" s="70">
        <v>11</v>
      </c>
      <c r="D586" s="70">
        <v>16</v>
      </c>
      <c r="E586" s="70">
        <v>2014</v>
      </c>
      <c r="F586" s="70" t="s">
        <v>181</v>
      </c>
      <c r="G586" s="70" t="s">
        <v>2298</v>
      </c>
      <c r="H586" s="70" t="s">
        <v>2299</v>
      </c>
      <c r="I586" s="148"/>
      <c r="J586" s="71">
        <v>42.819552321454893</v>
      </c>
      <c r="K586" s="71">
        <v>1.2059522072471749</v>
      </c>
      <c r="L586" s="71">
        <v>34.465781236988683</v>
      </c>
      <c r="M586" s="71">
        <v>28.206531233676671</v>
      </c>
      <c r="N586" s="71">
        <v>27.667064792716619</v>
      </c>
      <c r="O586" s="71">
        <v>17.937133874505182</v>
      </c>
      <c r="P586" s="71">
        <v>27.823184313734245</v>
      </c>
      <c r="Q586" s="71">
        <v>1.2874494648043699</v>
      </c>
      <c r="R586" s="71">
        <v>0</v>
      </c>
      <c r="S586" s="71">
        <v>0</v>
      </c>
      <c r="T586" s="72"/>
      <c r="U586" s="71">
        <v>1252520</v>
      </c>
      <c r="V586" s="71">
        <v>492</v>
      </c>
      <c r="W586" s="71">
        <v>1323</v>
      </c>
      <c r="X586" s="71">
        <v>4675</v>
      </c>
      <c r="Y586" s="71">
        <v>6903</v>
      </c>
      <c r="Z586" s="71">
        <v>10322</v>
      </c>
      <c r="AA586" s="71">
        <v>5541</v>
      </c>
      <c r="AB586" s="71">
        <v>17347</v>
      </c>
      <c r="AC586" s="71">
        <v>0</v>
      </c>
      <c r="AD586" s="71">
        <v>0</v>
      </c>
      <c r="AE586" s="72"/>
      <c r="AF586" s="71"/>
      <c r="AG586" s="71"/>
      <c r="AH586" s="71"/>
      <c r="AI586" s="71"/>
      <c r="AJ586" s="71"/>
      <c r="AK586" s="71"/>
      <c r="AL586" s="71"/>
      <c r="AM586" s="71"/>
      <c r="AN586" s="71"/>
      <c r="AO586" s="71"/>
      <c r="AP586" s="71"/>
      <c r="AQ586" s="72"/>
      <c r="AR586" s="71">
        <v>193</v>
      </c>
      <c r="AS586" s="71">
        <v>140</v>
      </c>
      <c r="AT586" s="71">
        <v>0</v>
      </c>
      <c r="AU586" s="71">
        <v>0</v>
      </c>
      <c r="AV586" s="71">
        <v>0</v>
      </c>
      <c r="AW586" s="71">
        <v>0</v>
      </c>
      <c r="AX586" s="71"/>
      <c r="AY586" s="72"/>
      <c r="AZ586" s="71">
        <v>1008.1</v>
      </c>
      <c r="BA586" s="71">
        <v>9045.4</v>
      </c>
      <c r="BB586" s="71">
        <v>0</v>
      </c>
      <c r="BC586" s="71">
        <v>0</v>
      </c>
      <c r="BD586" s="71">
        <v>0</v>
      </c>
      <c r="BE586" s="71">
        <v>0</v>
      </c>
      <c r="BF586" s="71"/>
      <c r="BG586" s="72"/>
      <c r="BH586" s="71">
        <v>4.4829999999999997</v>
      </c>
      <c r="BI586" s="71">
        <v>0</v>
      </c>
      <c r="BJ586" s="71">
        <v>5.6980000000000004</v>
      </c>
      <c r="BK586" s="71">
        <v>0</v>
      </c>
      <c r="BL586" s="71">
        <v>0</v>
      </c>
      <c r="BM586" s="71">
        <v>0</v>
      </c>
      <c r="BN586" s="72"/>
      <c r="BO586" s="71">
        <v>1</v>
      </c>
      <c r="BP586" s="71">
        <v>0</v>
      </c>
      <c r="BQ586" s="71">
        <v>1</v>
      </c>
      <c r="BR586" s="71">
        <v>0</v>
      </c>
      <c r="BS586" s="71">
        <v>0</v>
      </c>
      <c r="BT586" s="71">
        <v>0</v>
      </c>
      <c r="BU586"/>
      <c r="BV586" s="70">
        <v>10.180999999999999</v>
      </c>
      <c r="BW586" s="70">
        <v>0</v>
      </c>
      <c r="BX586" s="70">
        <v>0</v>
      </c>
      <c r="BY586" s="70">
        <v>0</v>
      </c>
      <c r="BZ586" s="70">
        <v>0</v>
      </c>
      <c r="CA586" s="70">
        <v>0</v>
      </c>
      <c r="CB586" s="70">
        <v>0</v>
      </c>
      <c r="CC586" s="70">
        <v>0</v>
      </c>
      <c r="CD586" s="70">
        <v>0</v>
      </c>
    </row>
    <row r="587" spans="1:82">
      <c r="A587" s="70" t="s">
        <v>2310</v>
      </c>
      <c r="B587" s="70">
        <v>267</v>
      </c>
      <c r="C587" s="70">
        <v>12</v>
      </c>
      <c r="D587" s="70">
        <v>16</v>
      </c>
      <c r="E587" s="70">
        <v>2015</v>
      </c>
      <c r="F587" s="70" t="s">
        <v>182</v>
      </c>
      <c r="G587" s="70" t="s">
        <v>2298</v>
      </c>
      <c r="H587" s="70" t="s">
        <v>2299</v>
      </c>
      <c r="I587" s="148"/>
      <c r="J587" s="71">
        <v>43.080766538263191</v>
      </c>
      <c r="K587" s="71">
        <v>1.1606926159291979</v>
      </c>
      <c r="L587" s="71">
        <v>36.839473247717883</v>
      </c>
      <c r="M587" s="71">
        <v>27.283211053848831</v>
      </c>
      <c r="N587" s="71">
        <v>25.318413580106061</v>
      </c>
      <c r="O587" s="71">
        <v>17.68181543797391</v>
      </c>
      <c r="P587" s="71">
        <v>27.654204999547083</v>
      </c>
      <c r="Q587" s="71">
        <v>1.24071345410749</v>
      </c>
      <c r="R587" s="71">
        <v>0</v>
      </c>
      <c r="S587" s="71">
        <v>0</v>
      </c>
      <c r="T587" s="72"/>
      <c r="U587" s="71">
        <v>1377942</v>
      </c>
      <c r="V587" s="71">
        <v>492</v>
      </c>
      <c r="W587" s="71">
        <v>1323</v>
      </c>
      <c r="X587" s="71">
        <v>4675</v>
      </c>
      <c r="Y587" s="71">
        <v>6886</v>
      </c>
      <c r="Z587" s="71">
        <v>10273</v>
      </c>
      <c r="AA587" s="71">
        <v>5503</v>
      </c>
      <c r="AB587" s="71">
        <v>17077</v>
      </c>
      <c r="AC587" s="71">
        <v>0</v>
      </c>
      <c r="AD587" s="71">
        <v>0</v>
      </c>
      <c r="AE587" s="72"/>
      <c r="AF587" s="71">
        <v>12149348.273740901</v>
      </c>
      <c r="AG587" s="71">
        <v>814109.05229101283</v>
      </c>
      <c r="AH587" s="71">
        <v>8065932.4922335884</v>
      </c>
      <c r="AI587" s="71">
        <v>30029699.112624031</v>
      </c>
      <c r="AJ587" s="71">
        <v>31181910.369409379</v>
      </c>
      <c r="AK587" s="71">
        <v>0</v>
      </c>
      <c r="AL587" s="71">
        <v>0</v>
      </c>
      <c r="AM587" s="71">
        <v>2340331.2146792561</v>
      </c>
      <c r="AN587" s="71">
        <v>0</v>
      </c>
      <c r="AO587" s="71">
        <v>0</v>
      </c>
      <c r="AP587" s="71">
        <v>84581330.51497817</v>
      </c>
      <c r="AQ587" s="72"/>
      <c r="AR587" s="71">
        <v>240</v>
      </c>
      <c r="AS587" s="71">
        <v>182</v>
      </c>
      <c r="AT587" s="71">
        <v>0</v>
      </c>
      <c r="AU587" s="71">
        <v>0</v>
      </c>
      <c r="AV587" s="71">
        <v>0</v>
      </c>
      <c r="AW587" s="71">
        <v>0</v>
      </c>
      <c r="AX587" s="71"/>
      <c r="AY587" s="72"/>
      <c r="AZ587" s="71">
        <v>1282.2</v>
      </c>
      <c r="BA587" s="71">
        <v>14592.6</v>
      </c>
      <c r="BB587" s="71">
        <v>0</v>
      </c>
      <c r="BC587" s="71">
        <v>0</v>
      </c>
      <c r="BD587" s="71">
        <v>0</v>
      </c>
      <c r="BE587" s="71">
        <v>0</v>
      </c>
      <c r="BF587" s="71"/>
      <c r="BG587" s="72"/>
      <c r="BH587" s="71">
        <v>5.0119999999999996</v>
      </c>
      <c r="BI587" s="71">
        <v>0</v>
      </c>
      <c r="BJ587" s="71">
        <v>5.7619999999999996</v>
      </c>
      <c r="BK587" s="71">
        <v>0</v>
      </c>
      <c r="BL587" s="71">
        <v>0</v>
      </c>
      <c r="BM587" s="71">
        <v>0</v>
      </c>
      <c r="BN587" s="72"/>
      <c r="BO587" s="71">
        <v>1</v>
      </c>
      <c r="BP587" s="71">
        <v>0</v>
      </c>
      <c r="BQ587" s="71">
        <v>1</v>
      </c>
      <c r="BR587" s="71">
        <v>0</v>
      </c>
      <c r="BS587" s="71">
        <v>0</v>
      </c>
      <c r="BT587" s="71">
        <v>0</v>
      </c>
      <c r="BU587"/>
      <c r="BV587" s="70">
        <v>10.773999999999999</v>
      </c>
      <c r="BW587" s="70">
        <v>0</v>
      </c>
      <c r="BX587" s="70">
        <v>0</v>
      </c>
      <c r="BY587" s="70">
        <v>0</v>
      </c>
      <c r="BZ587" s="70">
        <v>0</v>
      </c>
      <c r="CA587" s="70">
        <v>0</v>
      </c>
      <c r="CB587" s="70">
        <v>0</v>
      </c>
      <c r="CC587" s="70">
        <v>0</v>
      </c>
      <c r="CD587" s="70">
        <v>0</v>
      </c>
    </row>
    <row r="588" spans="1:82">
      <c r="A588" s="70" t="s">
        <v>2311</v>
      </c>
      <c r="B588" s="70">
        <v>268</v>
      </c>
      <c r="C588" s="70">
        <v>13</v>
      </c>
      <c r="D588" s="70">
        <v>16</v>
      </c>
      <c r="E588" s="70">
        <v>2016</v>
      </c>
      <c r="F588" s="70" t="s">
        <v>155</v>
      </c>
      <c r="G588" s="70" t="s">
        <v>2298</v>
      </c>
      <c r="H588" s="70" t="s">
        <v>2299</v>
      </c>
      <c r="I588" s="148"/>
      <c r="J588" s="71">
        <v>40.843145796830953</v>
      </c>
      <c r="K588" s="71">
        <v>1.1360830074192243</v>
      </c>
      <c r="L588" s="71">
        <v>38.040175056700825</v>
      </c>
      <c r="M588" s="71">
        <v>23.978907072131538</v>
      </c>
      <c r="N588" s="71">
        <v>24.445263817748096</v>
      </c>
      <c r="O588" s="71">
        <v>17.450093728574924</v>
      </c>
      <c r="P588" s="71">
        <v>26.917319514696381</v>
      </c>
      <c r="Q588" s="71">
        <v>1.1897965091552509</v>
      </c>
      <c r="R588" s="71">
        <v>0</v>
      </c>
      <c r="S588" s="71">
        <v>0</v>
      </c>
      <c r="T588" s="72"/>
      <c r="U588" s="71">
        <v>1232245</v>
      </c>
      <c r="V588" s="71">
        <v>492</v>
      </c>
      <c r="W588" s="71">
        <v>1323</v>
      </c>
      <c r="X588" s="71">
        <v>4675</v>
      </c>
      <c r="Y588" s="71">
        <v>6893</v>
      </c>
      <c r="Z588" s="71">
        <v>10263</v>
      </c>
      <c r="AA588" s="71">
        <v>5540</v>
      </c>
      <c r="AB588" s="71">
        <v>16845</v>
      </c>
      <c r="AC588" s="71">
        <v>0</v>
      </c>
      <c r="AD588" s="71">
        <v>0</v>
      </c>
      <c r="AE588" s="72"/>
      <c r="AF588" s="71">
        <v>11327458.828505849</v>
      </c>
      <c r="AG588" s="71">
        <v>758883.93569797324</v>
      </c>
      <c r="AH588" s="71">
        <v>7596829.2687651403</v>
      </c>
      <c r="AI588" s="71">
        <v>28031749.73086261</v>
      </c>
      <c r="AJ588" s="71">
        <v>29604197.453676779</v>
      </c>
      <c r="AK588" s="71">
        <v>0</v>
      </c>
      <c r="AL588" s="71">
        <v>0</v>
      </c>
      <c r="AM588" s="71">
        <v>2310330.094299858</v>
      </c>
      <c r="AN588" s="71">
        <v>0</v>
      </c>
      <c r="AO588" s="71">
        <v>0</v>
      </c>
      <c r="AP588" s="71">
        <v>79629449.311808199</v>
      </c>
      <c r="AQ588" s="72"/>
      <c r="AR588" s="71">
        <v>276</v>
      </c>
      <c r="AS588" s="71">
        <v>211</v>
      </c>
      <c r="AT588" s="71">
        <v>0</v>
      </c>
      <c r="AU588" s="71">
        <v>1</v>
      </c>
      <c r="AV588" s="71">
        <v>0</v>
      </c>
      <c r="AW588" s="71">
        <v>0</v>
      </c>
      <c r="AX588" s="71"/>
      <c r="AY588" s="72"/>
      <c r="AZ588" s="71">
        <v>1477.825</v>
      </c>
      <c r="BA588" s="71">
        <v>23424.2</v>
      </c>
      <c r="BB588" s="71">
        <v>0</v>
      </c>
      <c r="BC588" s="71">
        <v>460</v>
      </c>
      <c r="BD588" s="71">
        <v>0</v>
      </c>
      <c r="BE588" s="71">
        <v>0</v>
      </c>
      <c r="BF588" s="71"/>
      <c r="BG588" s="72"/>
      <c r="BH588" s="71">
        <v>4.7610000000000001</v>
      </c>
      <c r="BI588" s="71">
        <v>0</v>
      </c>
      <c r="BJ588" s="71">
        <v>6.1879999999999997</v>
      </c>
      <c r="BK588" s="71">
        <v>0</v>
      </c>
      <c r="BL588" s="71">
        <v>0</v>
      </c>
      <c r="BM588" s="71">
        <v>0</v>
      </c>
      <c r="BN588" s="72"/>
      <c r="BO588" s="71">
        <v>1</v>
      </c>
      <c r="BP588" s="71">
        <v>0</v>
      </c>
      <c r="BQ588" s="71">
        <v>1</v>
      </c>
      <c r="BR588" s="71">
        <v>0</v>
      </c>
      <c r="BS588" s="71">
        <v>0</v>
      </c>
      <c r="BT588" s="71">
        <v>0</v>
      </c>
      <c r="BU588"/>
      <c r="BV588" s="70">
        <v>10.949</v>
      </c>
      <c r="BW588" s="70">
        <v>0</v>
      </c>
      <c r="BX588" s="70">
        <v>0</v>
      </c>
      <c r="BY588" s="70">
        <v>0</v>
      </c>
      <c r="BZ588" s="70">
        <v>0</v>
      </c>
      <c r="CA588" s="70">
        <v>0</v>
      </c>
      <c r="CB588" s="70">
        <v>0</v>
      </c>
      <c r="CC588" s="70">
        <v>0</v>
      </c>
      <c r="CD588" s="70">
        <v>0</v>
      </c>
    </row>
    <row r="589" spans="1:82">
      <c r="A589" s="70" t="s">
        <v>2312</v>
      </c>
      <c r="B589" s="70">
        <v>269</v>
      </c>
      <c r="C589" s="70">
        <v>14</v>
      </c>
      <c r="D589" s="70">
        <v>16</v>
      </c>
      <c r="E589" s="70">
        <v>2017</v>
      </c>
      <c r="F589" s="70" t="s">
        <v>156</v>
      </c>
      <c r="G589" s="70" t="s">
        <v>2298</v>
      </c>
      <c r="H589" s="70" t="s">
        <v>2299</v>
      </c>
      <c r="I589" s="148"/>
      <c r="J589" s="71">
        <v>44.33395904975</v>
      </c>
      <c r="K589" s="71">
        <v>1.1498228029430495</v>
      </c>
      <c r="L589" s="71">
        <v>36.122069198642322</v>
      </c>
      <c r="M589" s="71">
        <v>23.780667668144048</v>
      </c>
      <c r="N589" s="71">
        <v>24.270144612701582</v>
      </c>
      <c r="O589" s="71">
        <v>17.128553744205483</v>
      </c>
      <c r="P589" s="71">
        <v>26.49575483678726</v>
      </c>
      <c r="Q589" s="71">
        <v>1.1328009948147599</v>
      </c>
      <c r="R589" s="71">
        <v>0</v>
      </c>
      <c r="S589" s="71">
        <v>0</v>
      </c>
      <c r="T589" s="72"/>
      <c r="U589" s="71">
        <v>1399955</v>
      </c>
      <c r="V589" s="71">
        <v>492</v>
      </c>
      <c r="W589" s="71">
        <v>1323</v>
      </c>
      <c r="X589" s="71">
        <v>4675</v>
      </c>
      <c r="Y589" s="71">
        <v>6891</v>
      </c>
      <c r="Z589" s="71">
        <v>10241</v>
      </c>
      <c r="AA589" s="71">
        <v>5488</v>
      </c>
      <c r="AB589" s="71">
        <v>16585</v>
      </c>
      <c r="AC589" s="71">
        <v>0</v>
      </c>
      <c r="AD589" s="71">
        <v>0</v>
      </c>
      <c r="AE589" s="72"/>
      <c r="AF589" s="71">
        <v>12503195.094128249</v>
      </c>
      <c r="AG589" s="71">
        <v>780668.56347135326</v>
      </c>
      <c r="AH589" s="71">
        <v>8972302.4641710278</v>
      </c>
      <c r="AI589" s="71">
        <v>28658502.281004071</v>
      </c>
      <c r="AJ589" s="71">
        <v>30936709.10234879</v>
      </c>
      <c r="AK589" s="71">
        <v>0</v>
      </c>
      <c r="AL589" s="71">
        <v>0</v>
      </c>
      <c r="AM589" s="71">
        <v>2278229.740879491</v>
      </c>
      <c r="AN589" s="71">
        <v>0</v>
      </c>
      <c r="AO589" s="71">
        <v>0</v>
      </c>
      <c r="AP589" s="71">
        <v>84129607.246002987</v>
      </c>
      <c r="AQ589" s="72"/>
      <c r="AR589" s="71">
        <v>299</v>
      </c>
      <c r="AS589" s="71">
        <v>243</v>
      </c>
      <c r="AT589" s="71">
        <v>0</v>
      </c>
      <c r="AU589" s="71">
        <v>2</v>
      </c>
      <c r="AV589" s="71">
        <v>0</v>
      </c>
      <c r="AW589" s="71">
        <v>0</v>
      </c>
      <c r="AX589" s="71"/>
      <c r="AY589" s="72"/>
      <c r="AZ589" s="71">
        <v>1604.5250000000001</v>
      </c>
      <c r="BA589" s="71">
        <v>26401.599999999999</v>
      </c>
      <c r="BB589" s="71">
        <v>0</v>
      </c>
      <c r="BC589" s="71">
        <v>605</v>
      </c>
      <c r="BD589" s="71">
        <v>0</v>
      </c>
      <c r="BE589" s="71">
        <v>0</v>
      </c>
      <c r="BF589" s="71"/>
      <c r="BG589" s="72"/>
      <c r="BH589" s="71">
        <v>4.9080000000000004</v>
      </c>
      <c r="BI589" s="71">
        <v>0</v>
      </c>
      <c r="BJ589" s="71">
        <v>6.4790000000000001</v>
      </c>
      <c r="BK589" s="71">
        <v>0</v>
      </c>
      <c r="BL589" s="71">
        <v>0</v>
      </c>
      <c r="BM589" s="71">
        <v>0</v>
      </c>
      <c r="BN589" s="72"/>
      <c r="BO589" s="71">
        <v>1</v>
      </c>
      <c r="BP589" s="71">
        <v>0</v>
      </c>
      <c r="BQ589" s="71">
        <v>1</v>
      </c>
      <c r="BR589" s="71">
        <v>0</v>
      </c>
      <c r="BS589" s="71">
        <v>0</v>
      </c>
      <c r="BT589" s="71">
        <v>0</v>
      </c>
      <c r="BU589"/>
      <c r="BV589" s="70">
        <v>11.387</v>
      </c>
      <c r="BW589" s="70">
        <v>0</v>
      </c>
      <c r="BX589" s="70">
        <v>0</v>
      </c>
      <c r="BY589" s="70">
        <v>0</v>
      </c>
      <c r="BZ589" s="70">
        <v>0</v>
      </c>
      <c r="CA589" s="70">
        <v>0</v>
      </c>
      <c r="CB589" s="70">
        <v>0</v>
      </c>
      <c r="CC589" s="70">
        <v>0</v>
      </c>
      <c r="CD589" s="70">
        <v>0</v>
      </c>
    </row>
    <row r="590" spans="1:82">
      <c r="A590" s="70" t="s">
        <v>2313</v>
      </c>
      <c r="B590" s="70">
        <v>270</v>
      </c>
      <c r="C590" s="70">
        <v>15</v>
      </c>
      <c r="D590" s="70">
        <v>16</v>
      </c>
      <c r="E590" s="70">
        <v>2018</v>
      </c>
      <c r="F590" s="70" t="s">
        <v>183</v>
      </c>
      <c r="G590" s="70" t="s">
        <v>2298</v>
      </c>
      <c r="H590" s="70" t="s">
        <v>2299</v>
      </c>
      <c r="I590" s="148"/>
      <c r="J590" s="71">
        <v>38.273882612255456</v>
      </c>
      <c r="K590" s="71">
        <v>1.0430113758877109</v>
      </c>
      <c r="L590" s="71">
        <v>32.161750009143887</v>
      </c>
      <c r="M590" s="71">
        <v>23.154154027653796</v>
      </c>
      <c r="N590" s="71">
        <v>23.656126361262157</v>
      </c>
      <c r="O590" s="71">
        <v>16.69350808104387</v>
      </c>
      <c r="P590" s="71">
        <v>26.155531641497284</v>
      </c>
      <c r="Q590" s="71">
        <v>1.03367801159766</v>
      </c>
      <c r="R590" s="71">
        <v>0</v>
      </c>
      <c r="S590" s="71">
        <v>0</v>
      </c>
      <c r="T590" s="72"/>
      <c r="U590" s="71">
        <v>1230850</v>
      </c>
      <c r="V590" s="71">
        <v>492</v>
      </c>
      <c r="W590" s="71">
        <v>1323</v>
      </c>
      <c r="X590" s="71">
        <v>4675</v>
      </c>
      <c r="Y590" s="71">
        <v>6874</v>
      </c>
      <c r="Z590" s="71">
        <v>10172</v>
      </c>
      <c r="AA590" s="71">
        <v>5472</v>
      </c>
      <c r="AB590" s="71">
        <v>16309</v>
      </c>
      <c r="AC590" s="71">
        <v>0</v>
      </c>
      <c r="AD590" s="71">
        <v>0</v>
      </c>
      <c r="AE590" s="72"/>
      <c r="AF590" s="71">
        <v>11684840.97022807</v>
      </c>
      <c r="AG590" s="71">
        <v>692224.29923963116</v>
      </c>
      <c r="AH590" s="71">
        <v>7860240.7605205607</v>
      </c>
      <c r="AI590" s="71">
        <v>27508175.31806716</v>
      </c>
      <c r="AJ590" s="71">
        <v>30621139.90570407</v>
      </c>
      <c r="AK590" s="71">
        <v>0</v>
      </c>
      <c r="AL590" s="71">
        <v>0</v>
      </c>
      <c r="AM590" s="71">
        <v>2244951.9645962822</v>
      </c>
      <c r="AN590" s="71">
        <v>0</v>
      </c>
      <c r="AO590" s="71">
        <v>0</v>
      </c>
      <c r="AP590" s="71">
        <v>80611573.218355775</v>
      </c>
      <c r="AQ590" s="72"/>
      <c r="AR590" s="71">
        <v>332</v>
      </c>
      <c r="AS590" s="71">
        <v>293</v>
      </c>
      <c r="AT590" s="71">
        <v>0</v>
      </c>
      <c r="AU590" s="71">
        <v>2</v>
      </c>
      <c r="AV590" s="71">
        <v>0</v>
      </c>
      <c r="AW590" s="71">
        <v>0</v>
      </c>
      <c r="AX590" s="71"/>
      <c r="AY590" s="72"/>
      <c r="AZ590" s="71">
        <v>1793.325</v>
      </c>
      <c r="BA590" s="71">
        <v>33137</v>
      </c>
      <c r="BB590" s="71">
        <v>0</v>
      </c>
      <c r="BC590" s="71">
        <v>605</v>
      </c>
      <c r="BD590" s="71">
        <v>0</v>
      </c>
      <c r="BE590" s="71">
        <v>0</v>
      </c>
      <c r="BF590" s="71"/>
      <c r="BG590" s="72"/>
      <c r="BH590" s="71">
        <v>4.5359999999999996</v>
      </c>
      <c r="BI590" s="71">
        <v>0</v>
      </c>
      <c r="BJ590" s="71">
        <v>5.39</v>
      </c>
      <c r="BK590" s="71">
        <v>0</v>
      </c>
      <c r="BL590" s="71">
        <v>0</v>
      </c>
      <c r="BM590" s="71">
        <v>0</v>
      </c>
      <c r="BN590" s="72"/>
      <c r="BO590" s="71">
        <v>1</v>
      </c>
      <c r="BP590" s="71">
        <v>0</v>
      </c>
      <c r="BQ590" s="71">
        <v>1</v>
      </c>
      <c r="BR590" s="71">
        <v>0</v>
      </c>
      <c r="BS590" s="71">
        <v>0</v>
      </c>
      <c r="BT590" s="71">
        <v>0</v>
      </c>
      <c r="BU590"/>
      <c r="BV590" s="70">
        <v>9.9260000000000002</v>
      </c>
      <c r="BW590" s="70">
        <v>0</v>
      </c>
      <c r="BX590" s="70">
        <v>0</v>
      </c>
      <c r="BY590" s="70">
        <v>0</v>
      </c>
      <c r="BZ590" s="70">
        <v>0</v>
      </c>
      <c r="CA590" s="70">
        <v>0</v>
      </c>
      <c r="CB590" s="70">
        <v>0</v>
      </c>
      <c r="CC590" s="70">
        <v>0</v>
      </c>
      <c r="CD590" s="70">
        <v>0</v>
      </c>
    </row>
    <row r="591" spans="1:82">
      <c r="A591" s="70" t="s">
        <v>2314</v>
      </c>
      <c r="B591" s="70">
        <v>271</v>
      </c>
      <c r="C591" s="70">
        <v>16</v>
      </c>
      <c r="D591" s="70">
        <v>16</v>
      </c>
      <c r="E591" s="70">
        <v>2019</v>
      </c>
      <c r="F591" s="70" t="s">
        <v>158</v>
      </c>
      <c r="G591" s="70" t="s">
        <v>2298</v>
      </c>
      <c r="H591" s="70" t="s">
        <v>2299</v>
      </c>
      <c r="I591" s="148"/>
      <c r="J591" s="71">
        <v>37.714906562508069</v>
      </c>
      <c r="K591" s="71">
        <v>0.92593513555791029</v>
      </c>
      <c r="L591" s="71">
        <v>32.072768987570328</v>
      </c>
      <c r="M591" s="71">
        <v>22.124135097620776</v>
      </c>
      <c r="N591" s="71">
        <v>19.335284014940136</v>
      </c>
      <c r="O591" s="71">
        <v>16.172390122378864</v>
      </c>
      <c r="P591" s="71">
        <v>25.664105692150272</v>
      </c>
      <c r="Q591" s="71">
        <v>0.99180664851075595</v>
      </c>
      <c r="R591" s="71">
        <v>0</v>
      </c>
      <c r="S591" s="71">
        <v>0</v>
      </c>
      <c r="T591" s="72"/>
      <c r="U591" s="71">
        <v>1233533</v>
      </c>
      <c r="V591" s="71">
        <v>492</v>
      </c>
      <c r="W591" s="71">
        <v>1323</v>
      </c>
      <c r="X591" s="71">
        <v>4675</v>
      </c>
      <c r="Y591" s="71">
        <v>6898</v>
      </c>
      <c r="Z591" s="71">
        <v>10125</v>
      </c>
      <c r="AA591" s="71">
        <v>5329</v>
      </c>
      <c r="AB591" s="71">
        <v>16072</v>
      </c>
      <c r="AC591" s="71">
        <v>0</v>
      </c>
      <c r="AD591" s="71">
        <v>0</v>
      </c>
      <c r="AE591" s="72"/>
      <c r="AF591" s="71">
        <v>12159608.853683131</v>
      </c>
      <c r="AG591" s="71">
        <v>668133.83658366627</v>
      </c>
      <c r="AH591" s="71">
        <v>9154048.0258504488</v>
      </c>
      <c r="AI591" s="71">
        <v>29100668.101534389</v>
      </c>
      <c r="AJ591" s="71">
        <v>28970862.891456589</v>
      </c>
      <c r="AK591" s="71">
        <v>0</v>
      </c>
      <c r="AL591" s="71">
        <v>0</v>
      </c>
      <c r="AM591" s="71">
        <v>2188885.4100487777</v>
      </c>
      <c r="AN591" s="71">
        <v>0</v>
      </c>
      <c r="AO591" s="71">
        <v>0</v>
      </c>
      <c r="AP591" s="71">
        <v>82242207.119157016</v>
      </c>
      <c r="AQ591" s="72"/>
      <c r="AR591" s="71">
        <v>375</v>
      </c>
      <c r="AS591" s="71">
        <v>355</v>
      </c>
      <c r="AT591" s="71">
        <v>0</v>
      </c>
      <c r="AU591" s="71">
        <v>2</v>
      </c>
      <c r="AV591" s="71">
        <v>0</v>
      </c>
      <c r="AW591" s="71">
        <v>0</v>
      </c>
      <c r="AX591" s="71"/>
      <c r="AY591" s="72"/>
      <c r="AZ591" s="71">
        <v>2030.724999999999</v>
      </c>
      <c r="BA591" s="71">
        <v>36698.800000000003</v>
      </c>
      <c r="BB591" s="71">
        <v>0</v>
      </c>
      <c r="BC591" s="71">
        <v>605</v>
      </c>
      <c r="BD591" s="71">
        <v>0</v>
      </c>
      <c r="BE591" s="71">
        <v>0</v>
      </c>
      <c r="BF591" s="71"/>
      <c r="BG591" s="72"/>
      <c r="BH591" s="71">
        <v>4.1210000000000004</v>
      </c>
      <c r="BI591" s="71">
        <v>0</v>
      </c>
      <c r="BJ591" s="71">
        <v>3.7989999999999999</v>
      </c>
      <c r="BK591" s="71">
        <v>0</v>
      </c>
      <c r="BL591" s="71">
        <v>0</v>
      </c>
      <c r="BM591" s="71">
        <v>0</v>
      </c>
      <c r="BN591" s="72"/>
      <c r="BO591" s="71">
        <v>1</v>
      </c>
      <c r="BP591" s="71">
        <v>0</v>
      </c>
      <c r="BQ591" s="71">
        <v>1</v>
      </c>
      <c r="BR591" s="71">
        <v>0</v>
      </c>
      <c r="BS591" s="71">
        <v>0</v>
      </c>
      <c r="BT591" s="71">
        <v>0</v>
      </c>
      <c r="BU591"/>
      <c r="BV591" s="70">
        <v>7.92</v>
      </c>
      <c r="BW591" s="70">
        <v>0</v>
      </c>
      <c r="BX591" s="70">
        <v>0</v>
      </c>
      <c r="BY591" s="70">
        <v>0</v>
      </c>
      <c r="BZ591" s="70">
        <v>0</v>
      </c>
      <c r="CA591" s="70">
        <v>0</v>
      </c>
      <c r="CB591" s="70">
        <v>0</v>
      </c>
      <c r="CC591" s="70">
        <v>0</v>
      </c>
      <c r="CD591" s="70">
        <v>0</v>
      </c>
    </row>
    <row r="592" spans="1:82">
      <c r="A592" s="70" t="s">
        <v>2315</v>
      </c>
      <c r="B592" s="70">
        <v>272</v>
      </c>
      <c r="C592" s="70">
        <v>17</v>
      </c>
      <c r="D592" s="70">
        <v>16</v>
      </c>
      <c r="E592" s="70">
        <v>2020</v>
      </c>
      <c r="F592" s="70" t="s">
        <v>159</v>
      </c>
      <c r="G592" s="70" t="s">
        <v>2298</v>
      </c>
      <c r="H592" s="70" t="s">
        <v>2299</v>
      </c>
      <c r="I592" s="148"/>
      <c r="J592" s="71">
        <v>36.95840033975702</v>
      </c>
      <c r="K592" s="71">
        <v>0.71865700359400553</v>
      </c>
      <c r="L592" s="71">
        <v>33.169817911216363</v>
      </c>
      <c r="M592" s="71">
        <v>18.994779799985917</v>
      </c>
      <c r="N592" s="71">
        <v>20.016667893163604</v>
      </c>
      <c r="O592" s="71">
        <v>14.034954290107082</v>
      </c>
      <c r="P592" s="71">
        <v>24.254226526998014</v>
      </c>
      <c r="Q592" s="71">
        <v>0.92715737544801502</v>
      </c>
      <c r="R592" s="71">
        <v>0</v>
      </c>
      <c r="S592" s="71">
        <v>0</v>
      </c>
      <c r="T592" s="72"/>
      <c r="U592" s="71">
        <v>1273803</v>
      </c>
      <c r="V592" s="71">
        <v>375</v>
      </c>
      <c r="W592" s="71">
        <v>1351</v>
      </c>
      <c r="X592" s="71">
        <v>4473</v>
      </c>
      <c r="Y592" s="71">
        <v>6857</v>
      </c>
      <c r="Z592" s="71">
        <v>10029</v>
      </c>
      <c r="AA592" s="71">
        <v>5353</v>
      </c>
      <c r="AB592" s="71">
        <v>15725</v>
      </c>
      <c r="AC592" s="71">
        <v>0</v>
      </c>
      <c r="AD592" s="71">
        <v>0</v>
      </c>
      <c r="AE592" s="72"/>
      <c r="AF592" s="71">
        <v>13345446.932470631</v>
      </c>
      <c r="AG592" s="71">
        <v>496096.29599184531</v>
      </c>
      <c r="AH592" s="71">
        <v>11633853.059415439</v>
      </c>
      <c r="AI592" s="71">
        <v>26267290.040561166</v>
      </c>
      <c r="AJ592" s="71">
        <v>31906096.0490091</v>
      </c>
      <c r="AK592" s="71"/>
      <c r="AL592" s="71"/>
      <c r="AM592" s="71">
        <v>2052287.2083939009</v>
      </c>
      <c r="AN592" s="71"/>
      <c r="AO592" s="71"/>
      <c r="AP592" s="71">
        <v>85701069.585842088</v>
      </c>
      <c r="AQ592" s="72"/>
      <c r="AR592" s="71">
        <v>410</v>
      </c>
      <c r="AS592" s="71">
        <v>425</v>
      </c>
      <c r="AT592" s="71">
        <v>0</v>
      </c>
      <c r="AU592" s="71">
        <v>2</v>
      </c>
      <c r="AV592" s="71">
        <v>0</v>
      </c>
      <c r="AW592" s="71">
        <v>0</v>
      </c>
      <c r="AX592" s="71"/>
      <c r="AY592" s="72"/>
      <c r="AZ592" s="71">
        <v>2214</v>
      </c>
      <c r="BA592" s="71">
        <v>41821.80000000001</v>
      </c>
      <c r="BB592" s="71">
        <v>0</v>
      </c>
      <c r="BC592" s="71">
        <v>605</v>
      </c>
      <c r="BD592" s="71">
        <v>0</v>
      </c>
      <c r="BE592" s="71">
        <v>0</v>
      </c>
      <c r="BF592" s="71"/>
      <c r="BG592" s="72"/>
      <c r="BH592" s="71">
        <v>4.5839999999999996</v>
      </c>
      <c r="BI592" s="71">
        <v>0</v>
      </c>
      <c r="BJ592" s="71">
        <v>2.8180000000000001</v>
      </c>
      <c r="BK592" s="71">
        <v>0</v>
      </c>
      <c r="BL592" s="71">
        <v>0</v>
      </c>
      <c r="BM592" s="71">
        <v>0</v>
      </c>
      <c r="BN592" s="72"/>
      <c r="BO592" s="71">
        <v>1</v>
      </c>
      <c r="BP592" s="71">
        <v>0</v>
      </c>
      <c r="BQ592" s="71">
        <v>1</v>
      </c>
      <c r="BR592" s="71">
        <v>0</v>
      </c>
      <c r="BS592" s="71">
        <v>0</v>
      </c>
      <c r="BT592" s="71">
        <v>0</v>
      </c>
      <c r="BU592"/>
      <c r="BV592" s="70">
        <v>7.4020000000000001</v>
      </c>
      <c r="BW592" s="70">
        <v>0</v>
      </c>
      <c r="BX592" s="70">
        <v>0</v>
      </c>
      <c r="BY592" s="70">
        <v>0</v>
      </c>
      <c r="BZ592" s="70">
        <v>0</v>
      </c>
      <c r="CA592" s="70">
        <v>0</v>
      </c>
      <c r="CB592" s="70">
        <v>0</v>
      </c>
      <c r="CC592" s="70">
        <v>0</v>
      </c>
      <c r="CD592" s="70">
        <v>0</v>
      </c>
    </row>
    <row r="593" spans="1:82">
      <c r="A593" s="70" t="s">
        <v>2316</v>
      </c>
      <c r="B593" s="70">
        <v>272</v>
      </c>
      <c r="C593" s="70">
        <v>18</v>
      </c>
      <c r="D593" s="70">
        <v>16</v>
      </c>
      <c r="E593" s="70">
        <v>2021</v>
      </c>
      <c r="F593" s="70" t="s">
        <v>160</v>
      </c>
      <c r="G593" s="70" t="s">
        <v>2298</v>
      </c>
      <c r="H593" s="70" t="s">
        <v>2299</v>
      </c>
      <c r="I593" s="148"/>
      <c r="J593" s="71">
        <v>39.207132210539676</v>
      </c>
      <c r="K593" s="71">
        <v>0.7881791650932034</v>
      </c>
      <c r="L593" s="71">
        <v>32.918239987349281</v>
      </c>
      <c r="M593" s="71">
        <v>20.457138643931955</v>
      </c>
      <c r="N593" s="71">
        <v>19.786695782409154</v>
      </c>
      <c r="O593" s="71">
        <v>13.575047044469509</v>
      </c>
      <c r="P593" s="71">
        <v>24.594506209316719</v>
      </c>
      <c r="Q593" s="71">
        <v>0.90219758350518198</v>
      </c>
      <c r="R593" s="71">
        <v>0</v>
      </c>
      <c r="S593" s="71">
        <v>0</v>
      </c>
      <c r="T593" s="72"/>
      <c r="U593" s="71">
        <v>1435431</v>
      </c>
      <c r="V593" s="71">
        <v>375</v>
      </c>
      <c r="W593" s="71">
        <v>1351</v>
      </c>
      <c r="X593" s="71">
        <v>4473</v>
      </c>
      <c r="Y593" s="71">
        <v>6774</v>
      </c>
      <c r="Z593" s="71">
        <v>9988</v>
      </c>
      <c r="AA593" s="71">
        <v>5293</v>
      </c>
      <c r="AB593" s="71">
        <v>15452</v>
      </c>
      <c r="AC593" s="71">
        <v>0</v>
      </c>
      <c r="AD593" s="71">
        <v>0</v>
      </c>
      <c r="AE593" s="72"/>
      <c r="AF593" s="71">
        <v>14008026.747651396</v>
      </c>
      <c r="AG593" s="71">
        <v>561328.15665519529</v>
      </c>
      <c r="AH593" s="71">
        <v>11833942.800214181</v>
      </c>
      <c r="AI593" s="71">
        <v>29170105.414428458</v>
      </c>
      <c r="AJ593" s="71">
        <v>30012237.226550199</v>
      </c>
      <c r="AK593" s="71">
        <v>0</v>
      </c>
      <c r="AL593" s="71">
        <v>0</v>
      </c>
      <c r="AM593" s="71">
        <v>2028289.5944061705</v>
      </c>
      <c r="AN593" s="71">
        <v>0</v>
      </c>
      <c r="AO593" s="71">
        <v>0</v>
      </c>
      <c r="AP593" s="71">
        <v>87613929.939905599</v>
      </c>
      <c r="AQ593" s="72"/>
      <c r="AR593" s="71">
        <v>449</v>
      </c>
      <c r="AS593" s="71">
        <v>456</v>
      </c>
      <c r="AT593" s="71">
        <v>0</v>
      </c>
      <c r="AU593" s="71">
        <v>2</v>
      </c>
      <c r="AV593" s="71">
        <v>0</v>
      </c>
      <c r="AW593" s="71">
        <v>0</v>
      </c>
      <c r="AX593" s="71"/>
      <c r="AY593" s="72"/>
      <c r="AZ593" s="71">
        <v>2434.1</v>
      </c>
      <c r="BA593" s="71">
        <v>51943.9</v>
      </c>
      <c r="BB593" s="71">
        <v>0</v>
      </c>
      <c r="BC593" s="71">
        <v>605</v>
      </c>
      <c r="BD593" s="71">
        <v>0</v>
      </c>
      <c r="BE593" s="71">
        <v>0</v>
      </c>
      <c r="BF593" s="71"/>
      <c r="BG593" s="72"/>
      <c r="BH593" s="71">
        <v>3.387</v>
      </c>
      <c r="BI593" s="71">
        <v>0</v>
      </c>
      <c r="BJ593" s="71">
        <v>2.9809999999999999</v>
      </c>
      <c r="BK593" s="71">
        <v>0</v>
      </c>
      <c r="BL593" s="71">
        <v>0</v>
      </c>
      <c r="BM593" s="71">
        <v>0</v>
      </c>
      <c r="BN593" s="72"/>
      <c r="BO593" s="71">
        <v>1</v>
      </c>
      <c r="BP593" s="71">
        <v>0</v>
      </c>
      <c r="BQ593" s="71">
        <v>1</v>
      </c>
      <c r="BR593" s="71">
        <v>0</v>
      </c>
      <c r="BS593" s="71">
        <v>0</v>
      </c>
      <c r="BT593" s="71">
        <v>0</v>
      </c>
      <c r="BU593"/>
      <c r="BV593" s="70">
        <v>6.3680000000000003</v>
      </c>
      <c r="BW593" s="70">
        <v>0</v>
      </c>
      <c r="BX593" s="70">
        <v>0</v>
      </c>
      <c r="BY593" s="70">
        <v>0</v>
      </c>
      <c r="BZ593" s="70">
        <v>0</v>
      </c>
      <c r="CA593" s="70">
        <v>0</v>
      </c>
      <c r="CB593" s="70">
        <v>0</v>
      </c>
      <c r="CC593" s="70">
        <v>0</v>
      </c>
      <c r="CD593" s="70">
        <v>0</v>
      </c>
    </row>
    <row r="594" spans="1:82">
      <c r="A594" s="70" t="s">
        <v>2317</v>
      </c>
      <c r="B594" s="70">
        <v>272</v>
      </c>
      <c r="C594" s="70">
        <v>19</v>
      </c>
      <c r="D594" s="70">
        <v>16</v>
      </c>
      <c r="E594" s="70">
        <v>2022</v>
      </c>
      <c r="F594" s="70" t="s">
        <v>161</v>
      </c>
      <c r="G594" s="70" t="s">
        <v>2298</v>
      </c>
      <c r="H594" s="70" t="s">
        <v>2299</v>
      </c>
      <c r="I594" s="148"/>
      <c r="J594" s="71">
        <v>28.571236410384728</v>
      </c>
      <c r="K594" s="71">
        <v>0.76415954246860363</v>
      </c>
      <c r="L594" s="71">
        <v>29.241395002096112</v>
      </c>
      <c r="M594" s="71">
        <v>18.616955858989154</v>
      </c>
      <c r="N594" s="71">
        <v>21.203045300224858</v>
      </c>
      <c r="O594" s="71">
        <v>14.08047750453888</v>
      </c>
      <c r="P594" s="71">
        <v>24.078748113380804</v>
      </c>
      <c r="Q594" s="71">
        <v>0.89287890130494707</v>
      </c>
      <c r="R594" s="71">
        <v>0</v>
      </c>
      <c r="S594" s="71">
        <v>0</v>
      </c>
      <c r="T594" s="72"/>
      <c r="U594" s="71">
        <v>1268050</v>
      </c>
      <c r="V594" s="71">
        <v>375</v>
      </c>
      <c r="W594" s="71">
        <v>1351</v>
      </c>
      <c r="X594" s="71">
        <v>4473</v>
      </c>
      <c r="Y594" s="71">
        <v>6772</v>
      </c>
      <c r="Z594" s="71">
        <v>9843</v>
      </c>
      <c r="AA594" s="71">
        <v>5261</v>
      </c>
      <c r="AB594" s="71">
        <v>15167</v>
      </c>
      <c r="AC594" s="71">
        <v>0</v>
      </c>
      <c r="AD594" s="71">
        <v>0</v>
      </c>
      <c r="AE594" s="72"/>
      <c r="AF594" s="71">
        <v>11524479.225147225</v>
      </c>
      <c r="AG594" s="71">
        <v>570109.19577069569</v>
      </c>
      <c r="AH594" s="71">
        <v>11507702.642141772</v>
      </c>
      <c r="AI594" s="71">
        <v>26455634.155387197</v>
      </c>
      <c r="AJ594" s="71">
        <v>33520993.572554063</v>
      </c>
      <c r="AK594" s="71">
        <v>0</v>
      </c>
      <c r="AL594" s="71">
        <v>0</v>
      </c>
      <c r="AM594" s="71">
        <v>1958473.6742727219</v>
      </c>
      <c r="AN594" s="71">
        <v>0</v>
      </c>
      <c r="AO594" s="71">
        <v>0</v>
      </c>
      <c r="AP594" s="71">
        <v>85537392.465273678</v>
      </c>
      <c r="AQ594" s="72"/>
      <c r="AR594" s="71">
        <v>479</v>
      </c>
      <c r="AS594" s="71">
        <v>478</v>
      </c>
      <c r="AT594" s="71">
        <v>0</v>
      </c>
      <c r="AU594" s="71">
        <v>2</v>
      </c>
      <c r="AV594" s="71">
        <v>0</v>
      </c>
      <c r="AW594" s="71">
        <v>0</v>
      </c>
      <c r="AX594" s="71"/>
      <c r="AY594" s="72"/>
      <c r="AZ594" s="71">
        <v>2612.3000000000011</v>
      </c>
      <c r="BA594" s="71">
        <v>53021.100000000006</v>
      </c>
      <c r="BB594" s="71">
        <v>0</v>
      </c>
      <c r="BC594" s="71">
        <v>605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2318</v>
      </c>
      <c r="B595" s="70">
        <v>272</v>
      </c>
      <c r="C595" s="70">
        <v>20</v>
      </c>
      <c r="D595" s="70">
        <v>16</v>
      </c>
      <c r="E595" s="70">
        <v>2023</v>
      </c>
      <c r="F595" s="70" t="s">
        <v>1539</v>
      </c>
      <c r="G595" s="70" t="s">
        <v>2298</v>
      </c>
      <c r="H595" s="70" t="s">
        <v>2299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511</v>
      </c>
      <c r="AS595" s="71">
        <v>483</v>
      </c>
      <c r="AT595" s="71">
        <v>0</v>
      </c>
      <c r="AU595" s="71">
        <v>2</v>
      </c>
      <c r="AV595" s="71">
        <v>0</v>
      </c>
      <c r="AW595" s="71">
        <v>0</v>
      </c>
      <c r="AX595" s="71"/>
      <c r="AY595" s="72"/>
      <c r="AZ595" s="71">
        <v>2797.7000000000012</v>
      </c>
      <c r="BA595" s="71">
        <v>53415.100000000006</v>
      </c>
      <c r="BB595" s="71">
        <v>0</v>
      </c>
      <c r="BC595" s="71">
        <v>605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2319</v>
      </c>
      <c r="B596" s="70">
        <v>272</v>
      </c>
      <c r="C596" s="70">
        <v>21</v>
      </c>
      <c r="D596" s="70">
        <v>16</v>
      </c>
      <c r="E596" s="70">
        <v>2024</v>
      </c>
      <c r="F596" s="70" t="s">
        <v>1554</v>
      </c>
      <c r="G596" s="1064" t="s">
        <v>2298</v>
      </c>
      <c r="H596" s="70" t="s">
        <v>2299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2320</v>
      </c>
      <c r="B597" s="70">
        <v>171</v>
      </c>
      <c r="C597" s="70">
        <v>1</v>
      </c>
      <c r="D597" s="70">
        <v>11</v>
      </c>
      <c r="E597" s="70">
        <v>1990</v>
      </c>
      <c r="F597" s="70" t="s">
        <v>787</v>
      </c>
      <c r="G597" s="1064" t="s">
        <v>2321</v>
      </c>
      <c r="H597" s="70" t="s">
        <v>2322</v>
      </c>
      <c r="I597" s="148"/>
      <c r="J597" s="71">
        <v>12.01943030484547</v>
      </c>
      <c r="K597" s="71">
        <v>0.87546610610592146</v>
      </c>
      <c r="L597" s="71">
        <v>0</v>
      </c>
      <c r="M597" s="71">
        <v>5.9573978048148479</v>
      </c>
      <c r="N597" s="71">
        <v>11.637933100890519</v>
      </c>
      <c r="O597" s="71">
        <v>11.239651267733359</v>
      </c>
      <c r="P597" s="71">
        <v>12.824784717164951</v>
      </c>
      <c r="Q597" s="71">
        <v>0.898463520373594</v>
      </c>
      <c r="R597" s="71">
        <v>0</v>
      </c>
      <c r="S597" s="71">
        <v>1.548764011995627</v>
      </c>
      <c r="T597" s="72"/>
      <c r="U597" s="71">
        <v>1755480</v>
      </c>
      <c r="V597" s="71">
        <v>427</v>
      </c>
      <c r="W597" s="71">
        <v>0</v>
      </c>
      <c r="X597" s="71">
        <v>2683</v>
      </c>
      <c r="Y597" s="71">
        <v>4713</v>
      </c>
      <c r="Z597" s="71">
        <v>4623</v>
      </c>
      <c r="AA597" s="71">
        <v>3114</v>
      </c>
      <c r="AB597" s="71">
        <v>14588</v>
      </c>
      <c r="AC597" s="71">
        <v>0</v>
      </c>
      <c r="AD597" s="71">
        <v>1.548764011995627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2323</v>
      </c>
      <c r="B598" s="70">
        <v>172</v>
      </c>
      <c r="C598" s="70">
        <v>2</v>
      </c>
      <c r="D598" s="70">
        <v>11</v>
      </c>
      <c r="E598" s="70">
        <v>2005</v>
      </c>
      <c r="F598" s="70" t="s">
        <v>789</v>
      </c>
      <c r="G598" s="70" t="s">
        <v>2321</v>
      </c>
      <c r="H598" s="70" t="s">
        <v>2322</v>
      </c>
      <c r="I598" s="148"/>
      <c r="J598" s="71">
        <v>14.335167066476171</v>
      </c>
      <c r="K598" s="71">
        <v>0.91631739939978829</v>
      </c>
      <c r="L598" s="71">
        <v>2.703215396308372</v>
      </c>
      <c r="M598" s="71">
        <v>12.28678217488936</v>
      </c>
      <c r="N598" s="71">
        <v>16.254673182595369</v>
      </c>
      <c r="O598" s="71">
        <v>18.56434910779172</v>
      </c>
      <c r="P598" s="71">
        <v>21.251131984952622</v>
      </c>
      <c r="Q598" s="71">
        <v>0.98905355279672602</v>
      </c>
      <c r="R598" s="71">
        <v>0</v>
      </c>
      <c r="S598" s="71">
        <v>1.437245957239933</v>
      </c>
      <c r="T598" s="72"/>
      <c r="U598" s="71">
        <v>1508923</v>
      </c>
      <c r="V598" s="71">
        <v>504</v>
      </c>
      <c r="W598" s="71">
        <v>30</v>
      </c>
      <c r="X598" s="71">
        <v>2923</v>
      </c>
      <c r="Y598" s="71">
        <v>5912</v>
      </c>
      <c r="Z598" s="71">
        <v>8836</v>
      </c>
      <c r="AA598" s="71">
        <v>4226</v>
      </c>
      <c r="AB598" s="71">
        <v>16788</v>
      </c>
      <c r="AC598" s="71">
        <v>0</v>
      </c>
      <c r="AD598" s="71">
        <v>1.437245957239933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2324</v>
      </c>
      <c r="B599" s="70">
        <v>173</v>
      </c>
      <c r="C599" s="70">
        <v>3</v>
      </c>
      <c r="D599" s="70">
        <v>11</v>
      </c>
      <c r="E599" s="70">
        <v>2006</v>
      </c>
      <c r="F599" s="70" t="s">
        <v>790</v>
      </c>
      <c r="G599" s="70" t="s">
        <v>2321</v>
      </c>
      <c r="H599" s="70" t="s">
        <v>2322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2325</v>
      </c>
      <c r="B600" s="70">
        <v>174</v>
      </c>
      <c r="C600" s="70">
        <v>4</v>
      </c>
      <c r="D600" s="70">
        <v>11</v>
      </c>
      <c r="E600" s="70">
        <v>2007</v>
      </c>
      <c r="F600" s="70" t="s">
        <v>791</v>
      </c>
      <c r="G600" s="70" t="s">
        <v>2321</v>
      </c>
      <c r="H600" s="70" t="s">
        <v>2322</v>
      </c>
      <c r="I600" s="148"/>
      <c r="J600" s="71">
        <v>14.246736749354501</v>
      </c>
      <c r="K600" s="71">
        <v>0.91692263259953377</v>
      </c>
      <c r="L600" s="71">
        <v>3.0346154160991379</v>
      </c>
      <c r="M600" s="71">
        <v>12.267166137008619</v>
      </c>
      <c r="N600" s="71">
        <v>17.338113665760591</v>
      </c>
      <c r="O600" s="71">
        <v>18.112687841573731</v>
      </c>
      <c r="P600" s="71">
        <v>24.29673371062508</v>
      </c>
      <c r="Q600" s="71">
        <v>1.0389871590075901</v>
      </c>
      <c r="R600" s="71">
        <v>0</v>
      </c>
      <c r="S600" s="71">
        <v>1.1669702028105311</v>
      </c>
      <c r="T600" s="72"/>
      <c r="U600" s="71">
        <v>1690676</v>
      </c>
      <c r="V600" s="71">
        <v>491</v>
      </c>
      <c r="W600" s="71">
        <v>34</v>
      </c>
      <c r="X600" s="71">
        <v>3372</v>
      </c>
      <c r="Y600" s="71">
        <v>6071</v>
      </c>
      <c r="Z600" s="71">
        <v>8962</v>
      </c>
      <c r="AA600" s="71">
        <v>4758</v>
      </c>
      <c r="AB600" s="71">
        <v>16703</v>
      </c>
      <c r="AC600" s="71">
        <v>0</v>
      </c>
      <c r="AD600" s="71">
        <v>1.1669702028105311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2326</v>
      </c>
      <c r="B601" s="70">
        <v>175</v>
      </c>
      <c r="C601" s="70">
        <v>5</v>
      </c>
      <c r="D601" s="70">
        <v>11</v>
      </c>
      <c r="E601" s="70">
        <v>2008</v>
      </c>
      <c r="F601" s="70" t="s">
        <v>792</v>
      </c>
      <c r="G601" s="70" t="s">
        <v>2321</v>
      </c>
      <c r="H601" s="70" t="s">
        <v>2322</v>
      </c>
      <c r="I601" s="148"/>
      <c r="J601" s="71">
        <v>13.457780299947711</v>
      </c>
      <c r="K601" s="71">
        <v>0.68792031532446984</v>
      </c>
      <c r="L601" s="71">
        <v>2.688151980078362</v>
      </c>
      <c r="M601" s="71">
        <v>12.876019507180869</v>
      </c>
      <c r="N601" s="71">
        <v>16.780801925218231</v>
      </c>
      <c r="O601" s="71">
        <v>17.54538101692394</v>
      </c>
      <c r="P601" s="71">
        <v>21.21373559023607</v>
      </c>
      <c r="Q601" s="71">
        <v>1.01666683141509</v>
      </c>
      <c r="R601" s="71">
        <v>0</v>
      </c>
      <c r="S601" s="71">
        <v>1.271097673974813</v>
      </c>
      <c r="T601" s="72"/>
      <c r="U601" s="71">
        <v>1695876</v>
      </c>
      <c r="V601" s="71">
        <v>491</v>
      </c>
      <c r="W601" s="71">
        <v>34</v>
      </c>
      <c r="X601" s="71">
        <v>3372</v>
      </c>
      <c r="Y601" s="71">
        <v>6119</v>
      </c>
      <c r="Z601" s="71">
        <v>8986</v>
      </c>
      <c r="AA601" s="71">
        <v>4159</v>
      </c>
      <c r="AB601" s="71">
        <v>16613</v>
      </c>
      <c r="AC601" s="71">
        <v>0</v>
      </c>
      <c r="AD601" s="71">
        <v>1.271097673974813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2327</v>
      </c>
      <c r="B602" s="70">
        <v>176</v>
      </c>
      <c r="C602" s="70">
        <v>6</v>
      </c>
      <c r="D602" s="70">
        <v>11</v>
      </c>
      <c r="E602" s="70">
        <v>2009</v>
      </c>
      <c r="F602" s="70" t="s">
        <v>176</v>
      </c>
      <c r="G602" s="70" t="s">
        <v>2321</v>
      </c>
      <c r="H602" s="70" t="s">
        <v>2322</v>
      </c>
      <c r="I602" s="148"/>
      <c r="J602" s="71">
        <v>10.440873353151209</v>
      </c>
      <c r="K602" s="71">
        <v>0.53989647007742048</v>
      </c>
      <c r="L602" s="71">
        <v>3.0009783794501068</v>
      </c>
      <c r="M602" s="71">
        <v>11.30927855799059</v>
      </c>
      <c r="N602" s="71">
        <v>13.72589026040162</v>
      </c>
      <c r="O602" s="71">
        <v>17.67471476006483</v>
      </c>
      <c r="P602" s="71">
        <v>18.10505686481298</v>
      </c>
      <c r="Q602" s="71">
        <v>0.96243108910901798</v>
      </c>
      <c r="R602" s="71">
        <v>0</v>
      </c>
      <c r="S602" s="71">
        <v>1.327502414999167</v>
      </c>
      <c r="T602" s="72"/>
      <c r="U602" s="71">
        <v>1367606</v>
      </c>
      <c r="V602" s="71">
        <v>466</v>
      </c>
      <c r="W602" s="71">
        <v>64</v>
      </c>
      <c r="X602" s="71">
        <v>3687</v>
      </c>
      <c r="Y602" s="71">
        <v>6153</v>
      </c>
      <c r="Z602" s="71">
        <v>8935</v>
      </c>
      <c r="AA602" s="71">
        <v>3644</v>
      </c>
      <c r="AB602" s="71">
        <v>16509</v>
      </c>
      <c r="AC602" s="71">
        <v>0</v>
      </c>
      <c r="AD602" s="71">
        <v>1.327502414999167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4.8540000000000001</v>
      </c>
      <c r="BM602" s="71">
        <v>0</v>
      </c>
      <c r="BN602" s="72"/>
      <c r="BO602" s="71">
        <v>0</v>
      </c>
      <c r="BP602" s="71">
        <v>0</v>
      </c>
      <c r="BQ602" s="71">
        <v>0</v>
      </c>
      <c r="BR602" s="71">
        <v>0</v>
      </c>
      <c r="BS602" s="71">
        <v>1</v>
      </c>
      <c r="BT602" s="71">
        <v>0</v>
      </c>
      <c r="BU602"/>
      <c r="BV602" s="70">
        <v>4.8540000000000001</v>
      </c>
      <c r="BW602" s="70">
        <v>0</v>
      </c>
      <c r="BX602" s="70">
        <v>0</v>
      </c>
      <c r="BY602" s="70">
        <v>0</v>
      </c>
      <c r="BZ602" s="70">
        <v>0</v>
      </c>
      <c r="CA602" s="70">
        <v>0</v>
      </c>
      <c r="CB602" s="70">
        <v>0</v>
      </c>
      <c r="CC602" s="70">
        <v>0</v>
      </c>
      <c r="CD602" s="70">
        <v>0</v>
      </c>
    </row>
    <row r="603" spans="1:82">
      <c r="A603" s="70" t="s">
        <v>2328</v>
      </c>
      <c r="B603" s="70">
        <v>177</v>
      </c>
      <c r="C603" s="70">
        <v>7</v>
      </c>
      <c r="D603" s="70">
        <v>11</v>
      </c>
      <c r="E603" s="70">
        <v>2010</v>
      </c>
      <c r="F603" s="70" t="s">
        <v>177</v>
      </c>
      <c r="G603" s="70" t="s">
        <v>2321</v>
      </c>
      <c r="H603" s="70" t="s">
        <v>2322</v>
      </c>
      <c r="I603" s="148"/>
      <c r="J603" s="71">
        <v>9.1080882676880464</v>
      </c>
      <c r="K603" s="71">
        <v>0.58829280360144853</v>
      </c>
      <c r="L603" s="71">
        <v>2.846688652835581</v>
      </c>
      <c r="M603" s="71">
        <v>12.20804877659163</v>
      </c>
      <c r="N603" s="71">
        <v>15.926860940118379</v>
      </c>
      <c r="O603" s="71">
        <v>17.54964591027429</v>
      </c>
      <c r="P603" s="71">
        <v>17.865579244489808</v>
      </c>
      <c r="Q603" s="71">
        <v>0.99739401189983001</v>
      </c>
      <c r="R603" s="71">
        <v>0</v>
      </c>
      <c r="S603" s="71">
        <v>1.5843058339703271</v>
      </c>
      <c r="T603" s="72"/>
      <c r="U603" s="71">
        <v>1202832</v>
      </c>
      <c r="V603" s="71">
        <v>466</v>
      </c>
      <c r="W603" s="71">
        <v>64</v>
      </c>
      <c r="X603" s="71">
        <v>3687</v>
      </c>
      <c r="Y603" s="71">
        <v>6182</v>
      </c>
      <c r="Z603" s="71">
        <v>8913</v>
      </c>
      <c r="AA603" s="71">
        <v>3506</v>
      </c>
      <c r="AB603" s="71">
        <v>16394</v>
      </c>
      <c r="AC603" s="71">
        <v>0</v>
      </c>
      <c r="AD603" s="71">
        <v>1.5843058339703271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4.2439999999999998</v>
      </c>
      <c r="BM603" s="71">
        <v>0</v>
      </c>
      <c r="BN603" s="72"/>
      <c r="BO603" s="71">
        <v>0</v>
      </c>
      <c r="BP603" s="71">
        <v>0</v>
      </c>
      <c r="BQ603" s="71">
        <v>0</v>
      </c>
      <c r="BR603" s="71">
        <v>0</v>
      </c>
      <c r="BS603" s="71">
        <v>1</v>
      </c>
      <c r="BT603" s="71">
        <v>0</v>
      </c>
      <c r="BU603"/>
      <c r="BV603" s="70">
        <v>4.2439999999999998</v>
      </c>
      <c r="BW603" s="70">
        <v>0</v>
      </c>
      <c r="BX603" s="70">
        <v>0</v>
      </c>
      <c r="BY603" s="70">
        <v>0</v>
      </c>
      <c r="BZ603" s="70">
        <v>0</v>
      </c>
      <c r="CA603" s="70">
        <v>0</v>
      </c>
      <c r="CB603" s="70">
        <v>0</v>
      </c>
      <c r="CC603" s="70">
        <v>0</v>
      </c>
      <c r="CD603" s="70">
        <v>0</v>
      </c>
    </row>
    <row r="604" spans="1:82">
      <c r="A604" s="70" t="s">
        <v>2329</v>
      </c>
      <c r="B604" s="70">
        <v>178</v>
      </c>
      <c r="C604" s="70">
        <v>8</v>
      </c>
      <c r="D604" s="70">
        <v>11</v>
      </c>
      <c r="E604" s="70">
        <v>2011</v>
      </c>
      <c r="F604" s="70" t="s">
        <v>178</v>
      </c>
      <c r="G604" s="70" t="s">
        <v>2321</v>
      </c>
      <c r="H604" s="70" t="s">
        <v>2322</v>
      </c>
      <c r="I604" s="148"/>
      <c r="J604" s="71">
        <v>10.950019408677671</v>
      </c>
      <c r="K604" s="71">
        <v>0.93624336934654595</v>
      </c>
      <c r="L604" s="71">
        <v>2.5045061238101072</v>
      </c>
      <c r="M604" s="71">
        <v>15.5695816852291</v>
      </c>
      <c r="N604" s="71">
        <v>19.667188124001981</v>
      </c>
      <c r="O604" s="71">
        <v>17.263207496020684</v>
      </c>
      <c r="P604" s="71">
        <v>16.839601683071418</v>
      </c>
      <c r="Q604" s="71">
        <v>1.1433945421067899</v>
      </c>
      <c r="R604" s="71">
        <v>0</v>
      </c>
      <c r="S604" s="71">
        <v>1.756011327004414</v>
      </c>
      <c r="T604" s="72"/>
      <c r="U604" s="71">
        <v>1309066</v>
      </c>
      <c r="V604" s="71">
        <v>466</v>
      </c>
      <c r="W604" s="71">
        <v>64</v>
      </c>
      <c r="X604" s="71">
        <v>3687</v>
      </c>
      <c r="Y604" s="71">
        <v>6224</v>
      </c>
      <c r="Z604" s="71">
        <v>8958</v>
      </c>
      <c r="AA604" s="71">
        <v>3403</v>
      </c>
      <c r="AB604" s="71">
        <v>16293</v>
      </c>
      <c r="AC604" s="71">
        <v>0</v>
      </c>
      <c r="AD604" s="71">
        <v>1.756011327004414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4.0739999999999998</v>
      </c>
      <c r="BM604" s="71">
        <v>0</v>
      </c>
      <c r="BN604" s="72"/>
      <c r="BO604" s="71">
        <v>0</v>
      </c>
      <c r="BP604" s="71">
        <v>0</v>
      </c>
      <c r="BQ604" s="71">
        <v>0</v>
      </c>
      <c r="BR604" s="71">
        <v>0</v>
      </c>
      <c r="BS604" s="71">
        <v>1</v>
      </c>
      <c r="BT604" s="71">
        <v>0</v>
      </c>
      <c r="BU604"/>
      <c r="BV604" s="70">
        <v>4.0739999999999998</v>
      </c>
      <c r="BW604" s="70">
        <v>0</v>
      </c>
      <c r="BX604" s="70">
        <v>0</v>
      </c>
      <c r="BY604" s="70">
        <v>0</v>
      </c>
      <c r="BZ604" s="70">
        <v>0</v>
      </c>
      <c r="CA604" s="70">
        <v>0</v>
      </c>
      <c r="CB604" s="70">
        <v>0</v>
      </c>
      <c r="CC604" s="70">
        <v>0</v>
      </c>
      <c r="CD604" s="70">
        <v>0</v>
      </c>
    </row>
    <row r="605" spans="1:82">
      <c r="A605" s="70" t="s">
        <v>2330</v>
      </c>
      <c r="B605" s="70">
        <v>179</v>
      </c>
      <c r="C605" s="70">
        <v>9</v>
      </c>
      <c r="D605" s="70">
        <v>11</v>
      </c>
      <c r="E605" s="70">
        <v>2012</v>
      </c>
      <c r="F605" s="70" t="s">
        <v>179</v>
      </c>
      <c r="G605" s="70" t="s">
        <v>2321</v>
      </c>
      <c r="H605" s="70" t="s">
        <v>2322</v>
      </c>
      <c r="I605" s="148"/>
      <c r="J605" s="71">
        <v>10.481885388787861</v>
      </c>
      <c r="K605" s="71">
        <v>0.91044254850339468</v>
      </c>
      <c r="L605" s="71">
        <v>2.494454712019655</v>
      </c>
      <c r="M605" s="71">
        <v>17.414481240477741</v>
      </c>
      <c r="N605" s="71">
        <v>20.96023144122691</v>
      </c>
      <c r="O605" s="71">
        <v>17.270757864114653</v>
      </c>
      <c r="P605" s="71">
        <v>16.786112308867438</v>
      </c>
      <c r="Q605" s="71">
        <v>1.23975901452993</v>
      </c>
      <c r="R605" s="71">
        <v>0</v>
      </c>
      <c r="S605" s="71">
        <v>1.516256373340549</v>
      </c>
      <c r="T605" s="72"/>
      <c r="U605" s="71">
        <v>1218361</v>
      </c>
      <c r="V605" s="71">
        <v>466</v>
      </c>
      <c r="W605" s="71">
        <v>64</v>
      </c>
      <c r="X605" s="71">
        <v>3687</v>
      </c>
      <c r="Y605" s="71">
        <v>6318</v>
      </c>
      <c r="Z605" s="71">
        <v>9033</v>
      </c>
      <c r="AA605" s="71">
        <v>3373</v>
      </c>
      <c r="AB605" s="71">
        <v>16260</v>
      </c>
      <c r="AC605" s="71">
        <v>0</v>
      </c>
      <c r="AD605" s="71">
        <v>1.516256373340549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5.5940000000000003</v>
      </c>
      <c r="BM605" s="71">
        <v>0</v>
      </c>
      <c r="BN605" s="72"/>
      <c r="BO605" s="71">
        <v>0</v>
      </c>
      <c r="BP605" s="71">
        <v>0</v>
      </c>
      <c r="BQ605" s="71">
        <v>0</v>
      </c>
      <c r="BR605" s="71">
        <v>0</v>
      </c>
      <c r="BS605" s="71">
        <v>1</v>
      </c>
      <c r="BT605" s="71">
        <v>0</v>
      </c>
      <c r="BU605"/>
      <c r="BV605" s="70">
        <v>5.5940000000000003</v>
      </c>
      <c r="BW605" s="70">
        <v>0</v>
      </c>
      <c r="BX605" s="70">
        <v>0</v>
      </c>
      <c r="BY605" s="70">
        <v>0</v>
      </c>
      <c r="BZ605" s="70">
        <v>0</v>
      </c>
      <c r="CA605" s="70">
        <v>0</v>
      </c>
      <c r="CB605" s="70">
        <v>0</v>
      </c>
      <c r="CC605" s="70">
        <v>0</v>
      </c>
      <c r="CD605" s="70">
        <v>0</v>
      </c>
    </row>
    <row r="606" spans="1:82">
      <c r="A606" s="70" t="s">
        <v>2331</v>
      </c>
      <c r="B606" s="70">
        <v>180</v>
      </c>
      <c r="C606" s="70">
        <v>10</v>
      </c>
      <c r="D606" s="70">
        <v>11</v>
      </c>
      <c r="E606" s="70">
        <v>2013</v>
      </c>
      <c r="F606" s="70" t="s">
        <v>180</v>
      </c>
      <c r="G606" s="70" t="s">
        <v>2321</v>
      </c>
      <c r="H606" s="70" t="s">
        <v>2322</v>
      </c>
      <c r="I606" s="148"/>
      <c r="J606" s="71">
        <v>9.8941290955892409</v>
      </c>
      <c r="K606" s="71">
        <v>0.77196816515260203</v>
      </c>
      <c r="L606" s="71">
        <v>2.2131082680468288</v>
      </c>
      <c r="M606" s="71">
        <v>17.540294622506462</v>
      </c>
      <c r="N606" s="71">
        <v>20.98368578972671</v>
      </c>
      <c r="O606" s="71">
        <v>16.664385087658808</v>
      </c>
      <c r="P606" s="71">
        <v>16.734469131622561</v>
      </c>
      <c r="Q606" s="71">
        <v>1.24951359951911</v>
      </c>
      <c r="R606" s="71">
        <v>0</v>
      </c>
      <c r="S606" s="71">
        <v>1.3981360538407319</v>
      </c>
      <c r="T606" s="72"/>
      <c r="U606" s="71">
        <v>1137262</v>
      </c>
      <c r="V606" s="71">
        <v>466</v>
      </c>
      <c r="W606" s="71">
        <v>64</v>
      </c>
      <c r="X606" s="71">
        <v>3687</v>
      </c>
      <c r="Y606" s="71">
        <v>6337</v>
      </c>
      <c r="Z606" s="71">
        <v>9105</v>
      </c>
      <c r="AA606" s="71">
        <v>3350</v>
      </c>
      <c r="AB606" s="71">
        <v>16153</v>
      </c>
      <c r="AC606" s="71">
        <v>0</v>
      </c>
      <c r="AD606" s="71">
        <v>1.3981360538407319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6.5730000000000004</v>
      </c>
      <c r="BM606" s="71">
        <v>0</v>
      </c>
      <c r="BN606" s="72"/>
      <c r="BO606" s="71">
        <v>0</v>
      </c>
      <c r="BP606" s="71">
        <v>0</v>
      </c>
      <c r="BQ606" s="71">
        <v>0</v>
      </c>
      <c r="BR606" s="71">
        <v>0</v>
      </c>
      <c r="BS606" s="71">
        <v>1</v>
      </c>
      <c r="BT606" s="71">
        <v>0</v>
      </c>
      <c r="BU606"/>
      <c r="BV606" s="70">
        <v>6.5730000000000004</v>
      </c>
      <c r="BW606" s="70">
        <v>0</v>
      </c>
      <c r="BX606" s="70">
        <v>0</v>
      </c>
      <c r="BY606" s="70">
        <v>0</v>
      </c>
      <c r="BZ606" s="70">
        <v>0</v>
      </c>
      <c r="CA606" s="70">
        <v>0</v>
      </c>
      <c r="CB606" s="70">
        <v>0</v>
      </c>
      <c r="CC606" s="70">
        <v>0</v>
      </c>
      <c r="CD606" s="70">
        <v>0</v>
      </c>
    </row>
    <row r="607" spans="1:82">
      <c r="A607" s="70" t="s">
        <v>2332</v>
      </c>
      <c r="B607" s="70">
        <v>181</v>
      </c>
      <c r="C607" s="70">
        <v>11</v>
      </c>
      <c r="D607" s="70">
        <v>11</v>
      </c>
      <c r="E607" s="70">
        <v>2014</v>
      </c>
      <c r="F607" s="70" t="s">
        <v>181</v>
      </c>
      <c r="G607" s="70" t="s">
        <v>2321</v>
      </c>
      <c r="H607" s="70" t="s">
        <v>2322</v>
      </c>
      <c r="I607" s="148"/>
      <c r="J607" s="71">
        <v>9.9107420643390203</v>
      </c>
      <c r="K607" s="71">
        <v>0.74971973769889899</v>
      </c>
      <c r="L607" s="71">
        <v>6.2380160197147472</v>
      </c>
      <c r="M607" s="71">
        <v>19.4091629602718</v>
      </c>
      <c r="N607" s="71">
        <v>20.265779149283489</v>
      </c>
      <c r="O607" s="71">
        <v>15.766674640901526</v>
      </c>
      <c r="P607" s="71">
        <v>16.710983107039805</v>
      </c>
      <c r="Q607" s="71">
        <v>1.18955669694382</v>
      </c>
      <c r="R607" s="71">
        <v>0</v>
      </c>
      <c r="S607" s="71">
        <v>1.357401019099951</v>
      </c>
      <c r="T607" s="72"/>
      <c r="U607" s="71">
        <v>1212120</v>
      </c>
      <c r="V607" s="71">
        <v>377</v>
      </c>
      <c r="W607" s="71">
        <v>68</v>
      </c>
      <c r="X607" s="71">
        <v>4098</v>
      </c>
      <c r="Y607" s="71">
        <v>6353</v>
      </c>
      <c r="Z607" s="71">
        <v>9073</v>
      </c>
      <c r="AA607" s="71">
        <v>3328</v>
      </c>
      <c r="AB607" s="71">
        <v>16028</v>
      </c>
      <c r="AC607" s="71">
        <v>0</v>
      </c>
      <c r="AD607" s="71">
        <v>1.357401019099951</v>
      </c>
      <c r="AE607" s="72"/>
      <c r="AF607" s="71"/>
      <c r="AG607" s="71"/>
      <c r="AH607" s="71"/>
      <c r="AI607" s="71"/>
      <c r="AJ607" s="71"/>
      <c r="AK607" s="71"/>
      <c r="AL607" s="71"/>
      <c r="AM607" s="71"/>
      <c r="AN607" s="71"/>
      <c r="AO607" s="71"/>
      <c r="AP607" s="71"/>
      <c r="AQ607" s="72"/>
      <c r="AR607" s="71">
        <v>426</v>
      </c>
      <c r="AS607" s="71">
        <v>34</v>
      </c>
      <c r="AT607" s="71">
        <v>0</v>
      </c>
      <c r="AU607" s="71">
        <v>0</v>
      </c>
      <c r="AV607" s="71">
        <v>0</v>
      </c>
      <c r="AW607" s="71">
        <v>0</v>
      </c>
      <c r="AX607" s="71"/>
      <c r="AY607" s="72"/>
      <c r="AZ607" s="71">
        <v>1653.3</v>
      </c>
      <c r="BA607" s="71">
        <v>4040.3</v>
      </c>
      <c r="BB607" s="71">
        <v>0</v>
      </c>
      <c r="BC607" s="71">
        <v>0</v>
      </c>
      <c r="BD607" s="71">
        <v>0</v>
      </c>
      <c r="BE607" s="71">
        <v>0</v>
      </c>
      <c r="BF607" s="71"/>
      <c r="BG607" s="72"/>
      <c r="BH607" s="71">
        <v>0</v>
      </c>
      <c r="BI607" s="71">
        <v>0</v>
      </c>
      <c r="BJ607" s="71">
        <v>0</v>
      </c>
      <c r="BK607" s="71">
        <v>0</v>
      </c>
      <c r="BL607" s="71">
        <v>6.6449999999999996</v>
      </c>
      <c r="BM607" s="71">
        <v>0</v>
      </c>
      <c r="BN607" s="72"/>
      <c r="BO607" s="71">
        <v>0</v>
      </c>
      <c r="BP607" s="71">
        <v>0</v>
      </c>
      <c r="BQ607" s="71">
        <v>0</v>
      </c>
      <c r="BR607" s="71">
        <v>0</v>
      </c>
      <c r="BS607" s="71">
        <v>1</v>
      </c>
      <c r="BT607" s="71">
        <v>0</v>
      </c>
      <c r="BU607"/>
      <c r="BV607" s="70">
        <v>6.6449999999999996</v>
      </c>
      <c r="BW607" s="70">
        <v>0</v>
      </c>
      <c r="BX607" s="70">
        <v>0</v>
      </c>
      <c r="BY607" s="70">
        <v>0</v>
      </c>
      <c r="BZ607" s="70">
        <v>0</v>
      </c>
      <c r="CA607" s="70">
        <v>0</v>
      </c>
      <c r="CB607" s="70">
        <v>0</v>
      </c>
      <c r="CC607" s="70">
        <v>0</v>
      </c>
      <c r="CD607" s="70">
        <v>0</v>
      </c>
    </row>
    <row r="608" spans="1:82">
      <c r="A608" s="70" t="s">
        <v>2333</v>
      </c>
      <c r="B608" s="70">
        <v>182</v>
      </c>
      <c r="C608" s="70">
        <v>12</v>
      </c>
      <c r="D608" s="70">
        <v>11</v>
      </c>
      <c r="E608" s="70">
        <v>2015</v>
      </c>
      <c r="F608" s="70" t="s">
        <v>182</v>
      </c>
      <c r="G608" s="70" t="s">
        <v>2321</v>
      </c>
      <c r="H608" s="70" t="s">
        <v>2322</v>
      </c>
      <c r="I608" s="148"/>
      <c r="J608" s="71">
        <v>10.06193600408406</v>
      </c>
      <c r="K608" s="71">
        <v>0.71629040857645543</v>
      </c>
      <c r="L608" s="71">
        <v>7.0104212445196872</v>
      </c>
      <c r="M608" s="71">
        <v>17.791536338181899</v>
      </c>
      <c r="N608" s="71">
        <v>18.967334335261121</v>
      </c>
      <c r="O608" s="71">
        <v>15.633595797052179</v>
      </c>
      <c r="P608" s="71">
        <v>16.694033983008431</v>
      </c>
      <c r="Q608" s="71">
        <v>1.1520754958003501</v>
      </c>
      <c r="R608" s="71">
        <v>0</v>
      </c>
      <c r="S608" s="71">
        <v>1.634443725756501</v>
      </c>
      <c r="T608" s="72"/>
      <c r="U608" s="71">
        <v>1297430</v>
      </c>
      <c r="V608" s="71">
        <v>377</v>
      </c>
      <c r="W608" s="71">
        <v>68</v>
      </c>
      <c r="X608" s="71">
        <v>4098</v>
      </c>
      <c r="Y608" s="71">
        <v>6390</v>
      </c>
      <c r="Z608" s="71">
        <v>9083</v>
      </c>
      <c r="AA608" s="71">
        <v>3322</v>
      </c>
      <c r="AB608" s="71">
        <v>15857</v>
      </c>
      <c r="AC608" s="71">
        <v>0</v>
      </c>
      <c r="AD608" s="71">
        <v>1.634443725756501</v>
      </c>
      <c r="AE608" s="72"/>
      <c r="AF608" s="71">
        <v>10547855.196063699</v>
      </c>
      <c r="AG608" s="71">
        <v>602909.94659217738</v>
      </c>
      <c r="AH608" s="71">
        <v>1426051.425408178</v>
      </c>
      <c r="AI608" s="71">
        <v>25585072.475333441</v>
      </c>
      <c r="AJ608" s="71">
        <v>28930147.849566039</v>
      </c>
      <c r="AK608" s="71">
        <v>0</v>
      </c>
      <c r="AL608" s="71">
        <v>0</v>
      </c>
      <c r="AM608" s="71">
        <v>2173135.3323867749</v>
      </c>
      <c r="AN608" s="71">
        <v>0</v>
      </c>
      <c r="AO608" s="71">
        <v>0</v>
      </c>
      <c r="AP608" s="71">
        <v>69265172.225350305</v>
      </c>
      <c r="AQ608" s="72"/>
      <c r="AR608" s="71">
        <v>469</v>
      </c>
      <c r="AS608" s="71">
        <v>52</v>
      </c>
      <c r="AT608" s="71">
        <v>0</v>
      </c>
      <c r="AU608" s="71">
        <v>0</v>
      </c>
      <c r="AV608" s="71">
        <v>0</v>
      </c>
      <c r="AW608" s="71">
        <v>0</v>
      </c>
      <c r="AX608" s="71"/>
      <c r="AY608" s="72"/>
      <c r="AZ608" s="71">
        <v>1849.2</v>
      </c>
      <c r="BA608" s="71">
        <v>6354.3</v>
      </c>
      <c r="BB608" s="71">
        <v>0</v>
      </c>
      <c r="BC608" s="71">
        <v>0</v>
      </c>
      <c r="BD608" s="71">
        <v>0</v>
      </c>
      <c r="BE608" s="71">
        <v>0</v>
      </c>
      <c r="BF608" s="71"/>
      <c r="BG608" s="72"/>
      <c r="BH608" s="71">
        <v>0</v>
      </c>
      <c r="BI608" s="71">
        <v>0</v>
      </c>
      <c r="BJ608" s="71">
        <v>0</v>
      </c>
      <c r="BK608" s="71">
        <v>0</v>
      </c>
      <c r="BL608" s="71">
        <v>6.6150000000000002</v>
      </c>
      <c r="BM608" s="71">
        <v>0</v>
      </c>
      <c r="BN608" s="72"/>
      <c r="BO608" s="71">
        <v>0</v>
      </c>
      <c r="BP608" s="71">
        <v>0</v>
      </c>
      <c r="BQ608" s="71">
        <v>0</v>
      </c>
      <c r="BR608" s="71">
        <v>0</v>
      </c>
      <c r="BS608" s="71">
        <v>1</v>
      </c>
      <c r="BT608" s="71">
        <v>0</v>
      </c>
      <c r="BU608"/>
      <c r="BV608" s="70">
        <v>6.6150000000000002</v>
      </c>
      <c r="BW608" s="70">
        <v>0</v>
      </c>
      <c r="BX608" s="70">
        <v>0</v>
      </c>
      <c r="BY608" s="70">
        <v>0</v>
      </c>
      <c r="BZ608" s="70">
        <v>0</v>
      </c>
      <c r="CA608" s="70">
        <v>0</v>
      </c>
      <c r="CB608" s="70">
        <v>0</v>
      </c>
      <c r="CC608" s="70">
        <v>0</v>
      </c>
      <c r="CD608" s="70">
        <v>0</v>
      </c>
    </row>
    <row r="609" spans="1:82">
      <c r="A609" s="70" t="s">
        <v>2334</v>
      </c>
      <c r="B609" s="70">
        <v>183</v>
      </c>
      <c r="C609" s="70">
        <v>13</v>
      </c>
      <c r="D609" s="70">
        <v>11</v>
      </c>
      <c r="E609" s="70">
        <v>2016</v>
      </c>
      <c r="F609" s="70" t="s">
        <v>155</v>
      </c>
      <c r="G609" s="70" t="s">
        <v>2321</v>
      </c>
      <c r="H609" s="70" t="s">
        <v>2322</v>
      </c>
      <c r="I609" s="148"/>
      <c r="J609" s="71">
        <v>9.7415828134452749</v>
      </c>
      <c r="K609" s="71">
        <v>0.69765949487676227</v>
      </c>
      <c r="L609" s="71">
        <v>6.701700527758323</v>
      </c>
      <c r="M609" s="71">
        <v>16.224982456481456</v>
      </c>
      <c r="N609" s="71">
        <v>19.09808074627017</v>
      </c>
      <c r="O609" s="71">
        <v>15.622280149872983</v>
      </c>
      <c r="P609" s="71">
        <v>16.42733885905929</v>
      </c>
      <c r="Q609" s="71">
        <v>1.1166923603291492</v>
      </c>
      <c r="R609" s="71">
        <v>0</v>
      </c>
      <c r="S609" s="71">
        <v>1.5817269915941619</v>
      </c>
      <c r="T609" s="72"/>
      <c r="U609" s="71">
        <v>1192261</v>
      </c>
      <c r="V609" s="71">
        <v>377</v>
      </c>
      <c r="W609" s="71">
        <v>68</v>
      </c>
      <c r="X609" s="71">
        <v>4098</v>
      </c>
      <c r="Y609" s="71">
        <v>6435</v>
      </c>
      <c r="Z609" s="71">
        <v>9188</v>
      </c>
      <c r="AA609" s="71">
        <v>3381</v>
      </c>
      <c r="AB609" s="71">
        <v>15810</v>
      </c>
      <c r="AC609" s="71">
        <v>0</v>
      </c>
      <c r="AD609" s="71">
        <v>1.5817269915941621</v>
      </c>
      <c r="AE609" s="72"/>
      <c r="AF609" s="71">
        <v>10171131.602757091</v>
      </c>
      <c r="AG609" s="71">
        <v>547214.80564023193</v>
      </c>
      <c r="AH609" s="71">
        <v>1013832.827583206</v>
      </c>
      <c r="AI609" s="71">
        <v>24901751.79326988</v>
      </c>
      <c r="AJ609" s="71">
        <v>27523161.939088061</v>
      </c>
      <c r="AK609" s="71">
        <v>0</v>
      </c>
      <c r="AL609" s="71">
        <v>0</v>
      </c>
      <c r="AM609" s="71">
        <v>2168377.4883277379</v>
      </c>
      <c r="AN609" s="71">
        <v>0</v>
      </c>
      <c r="AO609" s="71">
        <v>0</v>
      </c>
      <c r="AP609" s="71">
        <v>66325470.456666216</v>
      </c>
      <c r="AQ609" s="72"/>
      <c r="AR609" s="71">
        <v>503</v>
      </c>
      <c r="AS609" s="71">
        <v>59</v>
      </c>
      <c r="AT609" s="71">
        <v>0</v>
      </c>
      <c r="AU609" s="71">
        <v>0</v>
      </c>
      <c r="AV609" s="71">
        <v>0</v>
      </c>
      <c r="AW609" s="71">
        <v>0</v>
      </c>
      <c r="AX609" s="71"/>
      <c r="AY609" s="72"/>
      <c r="AZ609" s="71">
        <v>2001.3</v>
      </c>
      <c r="BA609" s="71">
        <v>6483.3</v>
      </c>
      <c r="BB609" s="71">
        <v>0</v>
      </c>
      <c r="BC609" s="71">
        <v>0</v>
      </c>
      <c r="BD609" s="71">
        <v>0</v>
      </c>
      <c r="BE609" s="71">
        <v>0</v>
      </c>
      <c r="BF609" s="71"/>
      <c r="BG609" s="72"/>
      <c r="BH609" s="71">
        <v>0</v>
      </c>
      <c r="BI609" s="71">
        <v>0</v>
      </c>
      <c r="BJ609" s="71">
        <v>0</v>
      </c>
      <c r="BK609" s="71">
        <v>0</v>
      </c>
      <c r="BL609" s="71">
        <v>6.37</v>
      </c>
      <c r="BM609" s="71">
        <v>0</v>
      </c>
      <c r="BN609" s="72"/>
      <c r="BO609" s="71">
        <v>0</v>
      </c>
      <c r="BP609" s="71">
        <v>0</v>
      </c>
      <c r="BQ609" s="71">
        <v>0</v>
      </c>
      <c r="BR609" s="71">
        <v>0</v>
      </c>
      <c r="BS609" s="71">
        <v>1</v>
      </c>
      <c r="BT609" s="71">
        <v>0</v>
      </c>
      <c r="BU609"/>
      <c r="BV609" s="70">
        <v>6.37</v>
      </c>
      <c r="BW609" s="70">
        <v>0</v>
      </c>
      <c r="BX609" s="70">
        <v>0</v>
      </c>
      <c r="BY609" s="70">
        <v>0</v>
      </c>
      <c r="BZ609" s="70">
        <v>0</v>
      </c>
      <c r="CA609" s="70">
        <v>0</v>
      </c>
      <c r="CB609" s="70">
        <v>0</v>
      </c>
      <c r="CC609" s="70">
        <v>0</v>
      </c>
      <c r="CD609" s="70">
        <v>0</v>
      </c>
    </row>
    <row r="610" spans="1:82">
      <c r="A610" s="70" t="s">
        <v>2335</v>
      </c>
      <c r="B610" s="70">
        <v>184</v>
      </c>
      <c r="C610" s="70">
        <v>14</v>
      </c>
      <c r="D610" s="70">
        <v>11</v>
      </c>
      <c r="E610" s="70">
        <v>2017</v>
      </c>
      <c r="F610" s="70" t="s">
        <v>156</v>
      </c>
      <c r="G610" s="70" t="s">
        <v>2321</v>
      </c>
      <c r="H610" s="70" t="s">
        <v>2322</v>
      </c>
      <c r="I610" s="148"/>
      <c r="J610" s="71">
        <v>9.0165446388950556</v>
      </c>
      <c r="K610" s="71">
        <v>0.68640611493288906</v>
      </c>
      <c r="L610" s="71">
        <v>5.6766918602950662</v>
      </c>
      <c r="M610" s="71">
        <v>14.57194820672124</v>
      </c>
      <c r="N610" s="71">
        <v>17.964689456162052</v>
      </c>
      <c r="O610" s="71">
        <v>15.434263641395194</v>
      </c>
      <c r="P610" s="71">
        <v>16.028772969776551</v>
      </c>
      <c r="Q610" s="71">
        <v>1.0743338466952901</v>
      </c>
      <c r="R610" s="71">
        <v>0</v>
      </c>
      <c r="S610" s="71">
        <v>1.7463883039016874</v>
      </c>
      <c r="T610" s="72"/>
      <c r="U610" s="71">
        <v>1317095</v>
      </c>
      <c r="V610" s="71">
        <v>377</v>
      </c>
      <c r="W610" s="71">
        <v>68</v>
      </c>
      <c r="X610" s="71">
        <v>4098</v>
      </c>
      <c r="Y610" s="71">
        <v>6490</v>
      </c>
      <c r="Z610" s="71">
        <v>9228</v>
      </c>
      <c r="AA610" s="71">
        <v>3320</v>
      </c>
      <c r="AB610" s="71">
        <v>15729</v>
      </c>
      <c r="AC610" s="71">
        <v>0</v>
      </c>
      <c r="AD610" s="71">
        <v>1.746388303901687</v>
      </c>
      <c r="AE610" s="72"/>
      <c r="AF610" s="71">
        <v>10578290.294418501</v>
      </c>
      <c r="AG610" s="71">
        <v>576566.77961907047</v>
      </c>
      <c r="AH610" s="71">
        <v>1189105.2770407519</v>
      </c>
      <c r="AI610" s="71">
        <v>25476612.550652958</v>
      </c>
      <c r="AJ610" s="71">
        <v>29755397.65032291</v>
      </c>
      <c r="AK610" s="71">
        <v>0</v>
      </c>
      <c r="AL610" s="71">
        <v>0</v>
      </c>
      <c r="AM610" s="71">
        <v>2160643.6897373241</v>
      </c>
      <c r="AN610" s="71">
        <v>0</v>
      </c>
      <c r="AO610" s="71">
        <v>0</v>
      </c>
      <c r="AP610" s="71">
        <v>69736616.241791517</v>
      </c>
      <c r="AQ610" s="72"/>
      <c r="AR610" s="71">
        <v>533</v>
      </c>
      <c r="AS610" s="71">
        <v>63</v>
      </c>
      <c r="AT610" s="71">
        <v>0</v>
      </c>
      <c r="AU610" s="71">
        <v>0</v>
      </c>
      <c r="AV610" s="71">
        <v>0</v>
      </c>
      <c r="AW610" s="71">
        <v>0</v>
      </c>
      <c r="AX610" s="71"/>
      <c r="AY610" s="72"/>
      <c r="AZ610" s="71">
        <v>2135.1999999999998</v>
      </c>
      <c r="BA610" s="71">
        <v>6594.8</v>
      </c>
      <c r="BB610" s="71">
        <v>0</v>
      </c>
      <c r="BC610" s="71">
        <v>0</v>
      </c>
      <c r="BD610" s="71">
        <v>0</v>
      </c>
      <c r="BE610" s="71">
        <v>0</v>
      </c>
      <c r="BF610" s="71"/>
      <c r="BG610" s="72"/>
      <c r="BH610" s="71">
        <v>0</v>
      </c>
      <c r="BI610" s="71">
        <v>0</v>
      </c>
      <c r="BJ610" s="71">
        <v>0</v>
      </c>
      <c r="BK610" s="71">
        <v>0</v>
      </c>
      <c r="BL610" s="71">
        <v>6.2779999999999996</v>
      </c>
      <c r="BM610" s="71">
        <v>0</v>
      </c>
      <c r="BN610" s="72"/>
      <c r="BO610" s="71">
        <v>0</v>
      </c>
      <c r="BP610" s="71">
        <v>0</v>
      </c>
      <c r="BQ610" s="71">
        <v>0</v>
      </c>
      <c r="BR610" s="71">
        <v>0</v>
      </c>
      <c r="BS610" s="71">
        <v>1</v>
      </c>
      <c r="BT610" s="71">
        <v>0</v>
      </c>
      <c r="BU610"/>
      <c r="BV610" s="70">
        <v>6.2779999999999996</v>
      </c>
      <c r="BW610" s="70">
        <v>0</v>
      </c>
      <c r="BX610" s="70">
        <v>0</v>
      </c>
      <c r="BY610" s="70">
        <v>0</v>
      </c>
      <c r="BZ610" s="70">
        <v>0</v>
      </c>
      <c r="CA610" s="70">
        <v>0</v>
      </c>
      <c r="CB610" s="70">
        <v>0</v>
      </c>
      <c r="CC610" s="70">
        <v>0</v>
      </c>
      <c r="CD610" s="70">
        <v>0</v>
      </c>
    </row>
    <row r="611" spans="1:82">
      <c r="A611" s="70" t="s">
        <v>2336</v>
      </c>
      <c r="B611" s="70">
        <v>185</v>
      </c>
      <c r="C611" s="70">
        <v>15</v>
      </c>
      <c r="D611" s="70">
        <v>11</v>
      </c>
      <c r="E611" s="70">
        <v>2018</v>
      </c>
      <c r="F611" s="70" t="s">
        <v>183</v>
      </c>
      <c r="G611" s="70" t="s">
        <v>2321</v>
      </c>
      <c r="H611" s="70" t="s">
        <v>2322</v>
      </c>
      <c r="I611" s="148"/>
      <c r="J611" s="71">
        <v>6.3288027910768161</v>
      </c>
      <c r="K611" s="71">
        <v>0.61682582020211218</v>
      </c>
      <c r="L611" s="71">
        <v>5.2568572690441302</v>
      </c>
      <c r="M611" s="71">
        <v>12.712642239684206</v>
      </c>
      <c r="N611" s="71">
        <v>14.583905355500608</v>
      </c>
      <c r="O611" s="71">
        <v>15.244396044515973</v>
      </c>
      <c r="P611" s="71">
        <v>15.635004385843862</v>
      </c>
      <c r="Q611" s="71">
        <v>0.99095932989941404</v>
      </c>
      <c r="R611" s="71">
        <v>0</v>
      </c>
      <c r="S611" s="71">
        <v>1.8853857342671672</v>
      </c>
      <c r="T611" s="72"/>
      <c r="U611" s="71">
        <v>1059641</v>
      </c>
      <c r="V611" s="71">
        <v>377</v>
      </c>
      <c r="W611" s="71">
        <v>68</v>
      </c>
      <c r="X611" s="71">
        <v>4098</v>
      </c>
      <c r="Y611" s="71">
        <v>6557</v>
      </c>
      <c r="Z611" s="71">
        <v>9289</v>
      </c>
      <c r="AA611" s="71">
        <v>3271</v>
      </c>
      <c r="AB611" s="71">
        <v>15635</v>
      </c>
      <c r="AC611" s="71">
        <v>0</v>
      </c>
      <c r="AD611" s="71">
        <v>1.8853857342671669</v>
      </c>
      <c r="AE611" s="72"/>
      <c r="AF611" s="71">
        <v>8148402.3494604491</v>
      </c>
      <c r="AG611" s="71">
        <v>527422.27423128427</v>
      </c>
      <c r="AH611" s="71">
        <v>1141798.0363573809</v>
      </c>
      <c r="AI611" s="71">
        <v>24603251.088758301</v>
      </c>
      <c r="AJ611" s="71">
        <v>26868269.48436252</v>
      </c>
      <c r="AK611" s="71">
        <v>0</v>
      </c>
      <c r="AL611" s="71">
        <v>0</v>
      </c>
      <c r="AM611" s="71">
        <v>2152175.1159766298</v>
      </c>
      <c r="AN611" s="71">
        <v>0</v>
      </c>
      <c r="AO611" s="71">
        <v>0</v>
      </c>
      <c r="AP611" s="71">
        <v>63441318.349146567</v>
      </c>
      <c r="AQ611" s="72"/>
      <c r="AR611" s="71">
        <v>551</v>
      </c>
      <c r="AS611" s="71">
        <v>71</v>
      </c>
      <c r="AT611" s="71">
        <v>0</v>
      </c>
      <c r="AU611" s="71">
        <v>0</v>
      </c>
      <c r="AV611" s="71">
        <v>0</v>
      </c>
      <c r="AW611" s="71">
        <v>0</v>
      </c>
      <c r="AX611" s="71"/>
      <c r="AY611" s="72"/>
      <c r="AZ611" s="71">
        <v>2244.1999999999998</v>
      </c>
      <c r="BA611" s="71">
        <v>6757</v>
      </c>
      <c r="BB611" s="71">
        <v>0</v>
      </c>
      <c r="BC611" s="71">
        <v>0</v>
      </c>
      <c r="BD611" s="71">
        <v>0</v>
      </c>
      <c r="BE611" s="71">
        <v>0</v>
      </c>
      <c r="BF611" s="71"/>
      <c r="BG611" s="72"/>
      <c r="BH611" s="71">
        <v>0</v>
      </c>
      <c r="BI611" s="71">
        <v>0</v>
      </c>
      <c r="BJ611" s="71">
        <v>0</v>
      </c>
      <c r="BK611" s="71">
        <v>0</v>
      </c>
      <c r="BL611" s="71">
        <v>5.3710000000000004</v>
      </c>
      <c r="BM611" s="71">
        <v>0</v>
      </c>
      <c r="BN611" s="72"/>
      <c r="BO611" s="71">
        <v>0</v>
      </c>
      <c r="BP611" s="71">
        <v>0</v>
      </c>
      <c r="BQ611" s="71">
        <v>0</v>
      </c>
      <c r="BR611" s="71">
        <v>0</v>
      </c>
      <c r="BS611" s="71">
        <v>1</v>
      </c>
      <c r="BT611" s="71">
        <v>0</v>
      </c>
      <c r="BU611"/>
      <c r="BV611" s="70">
        <v>5.3710000000000004</v>
      </c>
      <c r="BW611" s="70">
        <v>0</v>
      </c>
      <c r="BX611" s="70">
        <v>0</v>
      </c>
      <c r="BY611" s="70">
        <v>0</v>
      </c>
      <c r="BZ611" s="70">
        <v>0</v>
      </c>
      <c r="CA611" s="70">
        <v>0</v>
      </c>
      <c r="CB611" s="70">
        <v>0</v>
      </c>
      <c r="CC611" s="70">
        <v>0</v>
      </c>
      <c r="CD611" s="70">
        <v>0</v>
      </c>
    </row>
    <row r="612" spans="1:82">
      <c r="A612" s="70" t="s">
        <v>2337</v>
      </c>
      <c r="B612" s="70">
        <v>186</v>
      </c>
      <c r="C612" s="70">
        <v>16</v>
      </c>
      <c r="D612" s="70">
        <v>11</v>
      </c>
      <c r="E612" s="70">
        <v>2019</v>
      </c>
      <c r="F612" s="70" t="s">
        <v>158</v>
      </c>
      <c r="G612" s="70" t="s">
        <v>2321</v>
      </c>
      <c r="H612" s="70" t="s">
        <v>2322</v>
      </c>
      <c r="I612" s="148"/>
      <c r="J612" s="71">
        <v>5.9644101528626754</v>
      </c>
      <c r="K612" s="71">
        <v>0.55379620243010785</v>
      </c>
      <c r="L612" s="71">
        <v>5.3017217221120321</v>
      </c>
      <c r="M612" s="71">
        <v>12.11156835567251</v>
      </c>
      <c r="N612" s="71">
        <v>12.76576977688055</v>
      </c>
      <c r="O612" s="71">
        <v>14.693315233161794</v>
      </c>
      <c r="P612" s="71">
        <v>15.420616705998343</v>
      </c>
      <c r="Q612" s="71">
        <v>0.95718721534658702</v>
      </c>
      <c r="R612" s="71">
        <v>0</v>
      </c>
      <c r="S612" s="71">
        <v>1.7062490127088621</v>
      </c>
      <c r="T612" s="72"/>
      <c r="U612" s="71">
        <v>1025329</v>
      </c>
      <c r="V612" s="71">
        <v>377</v>
      </c>
      <c r="W612" s="71">
        <v>68</v>
      </c>
      <c r="X612" s="71">
        <v>4098</v>
      </c>
      <c r="Y612" s="71">
        <v>6600</v>
      </c>
      <c r="Z612" s="71">
        <v>9199</v>
      </c>
      <c r="AA612" s="71">
        <v>3202</v>
      </c>
      <c r="AB612" s="71">
        <v>15511</v>
      </c>
      <c r="AC612" s="71">
        <v>0</v>
      </c>
      <c r="AD612" s="71">
        <v>1.7062490127088621</v>
      </c>
      <c r="AE612" s="72"/>
      <c r="AF612" s="71">
        <v>7818886.5241324138</v>
      </c>
      <c r="AG612" s="71">
        <v>498306.81558915321</v>
      </c>
      <c r="AH612" s="71">
        <v>1211654.804596961</v>
      </c>
      <c r="AI612" s="71">
        <v>24790871.495284799</v>
      </c>
      <c r="AJ612" s="71">
        <v>24417733.070237</v>
      </c>
      <c r="AK612" s="71">
        <v>0</v>
      </c>
      <c r="AL612" s="71">
        <v>0</v>
      </c>
      <c r="AM612" s="71">
        <v>2112481.4332545167</v>
      </c>
      <c r="AN612" s="71">
        <v>0</v>
      </c>
      <c r="AO612" s="71">
        <v>0</v>
      </c>
      <c r="AP612" s="71">
        <v>60849934.143094845</v>
      </c>
      <c r="AQ612" s="72"/>
      <c r="AR612" s="71">
        <v>565</v>
      </c>
      <c r="AS612" s="71">
        <v>76</v>
      </c>
      <c r="AT612" s="71">
        <v>0</v>
      </c>
      <c r="AU612" s="71">
        <v>0</v>
      </c>
      <c r="AV612" s="71">
        <v>0</v>
      </c>
      <c r="AW612" s="71">
        <v>0</v>
      </c>
      <c r="AX612" s="71"/>
      <c r="AY612" s="72"/>
      <c r="AZ612" s="71">
        <v>2306.2000000000012</v>
      </c>
      <c r="BA612" s="71">
        <v>6989</v>
      </c>
      <c r="BB612" s="71">
        <v>0</v>
      </c>
      <c r="BC612" s="71">
        <v>0</v>
      </c>
      <c r="BD612" s="71">
        <v>0</v>
      </c>
      <c r="BE612" s="71">
        <v>0</v>
      </c>
      <c r="BF612" s="71"/>
      <c r="BG612" s="72"/>
      <c r="BH612" s="71">
        <v>0</v>
      </c>
      <c r="BI612" s="71">
        <v>0</v>
      </c>
      <c r="BJ612" s="71">
        <v>0</v>
      </c>
      <c r="BK612" s="71">
        <v>0</v>
      </c>
      <c r="BL612" s="71">
        <v>4.5369999999999999</v>
      </c>
      <c r="BM612" s="71">
        <v>0</v>
      </c>
      <c r="BN612" s="72"/>
      <c r="BO612" s="71">
        <v>0</v>
      </c>
      <c r="BP612" s="71">
        <v>0</v>
      </c>
      <c r="BQ612" s="71">
        <v>0</v>
      </c>
      <c r="BR612" s="71">
        <v>0</v>
      </c>
      <c r="BS612" s="71">
        <v>1</v>
      </c>
      <c r="BT612" s="71">
        <v>0</v>
      </c>
      <c r="BU612"/>
      <c r="BV612" s="70">
        <v>4.5369999999999999</v>
      </c>
      <c r="BW612" s="70">
        <v>0</v>
      </c>
      <c r="BX612" s="70">
        <v>0</v>
      </c>
      <c r="BY612" s="70">
        <v>0</v>
      </c>
      <c r="BZ612" s="70">
        <v>0</v>
      </c>
      <c r="CA612" s="70">
        <v>0</v>
      </c>
      <c r="CB612" s="70">
        <v>0</v>
      </c>
      <c r="CC612" s="70">
        <v>0</v>
      </c>
      <c r="CD612" s="70">
        <v>0</v>
      </c>
    </row>
    <row r="613" spans="1:82">
      <c r="A613" s="70" t="s">
        <v>2338</v>
      </c>
      <c r="B613" s="70">
        <v>187</v>
      </c>
      <c r="C613" s="70">
        <v>17</v>
      </c>
      <c r="D613" s="70">
        <v>11</v>
      </c>
      <c r="E613" s="70">
        <v>2020</v>
      </c>
      <c r="F613" s="70" t="s">
        <v>159</v>
      </c>
      <c r="G613" s="70" t="s">
        <v>2321</v>
      </c>
      <c r="H613" s="70" t="s">
        <v>2322</v>
      </c>
      <c r="I613" s="148"/>
      <c r="J613" s="71">
        <v>6.2753988508626497</v>
      </c>
      <c r="K613" s="71">
        <v>0.49128438655626622</v>
      </c>
      <c r="L613" s="71">
        <v>1.8657951353157778</v>
      </c>
      <c r="M613" s="71">
        <v>12.389483611991039</v>
      </c>
      <c r="N613" s="71">
        <v>15.603919525204871</v>
      </c>
      <c r="O613" s="71">
        <v>12.83983503955853</v>
      </c>
      <c r="P613" s="71">
        <v>14.585158825033925</v>
      </c>
      <c r="Q613" s="71">
        <v>0.90481126127982403</v>
      </c>
      <c r="R613" s="71">
        <v>0</v>
      </c>
      <c r="S613" s="71">
        <v>1.8751016655823609</v>
      </c>
      <c r="T613" s="72"/>
      <c r="U613" s="71">
        <v>1104864</v>
      </c>
      <c r="V613" s="71">
        <v>321</v>
      </c>
      <c r="W613" s="71">
        <v>27</v>
      </c>
      <c r="X613" s="71">
        <v>4440</v>
      </c>
      <c r="Y613" s="71">
        <v>6616</v>
      </c>
      <c r="Z613" s="71">
        <v>9175</v>
      </c>
      <c r="AA613" s="71">
        <v>3219</v>
      </c>
      <c r="AB613" s="71">
        <v>15346</v>
      </c>
      <c r="AC613" s="71">
        <v>0</v>
      </c>
      <c r="AD613" s="71">
        <v>1.8751016655823609</v>
      </c>
      <c r="AE613" s="72"/>
      <c r="AF613" s="71">
        <v>8018095.1200089222</v>
      </c>
      <c r="AG613" s="71">
        <v>399285.77091005206</v>
      </c>
      <c r="AH613" s="71">
        <v>430893.28582176485</v>
      </c>
      <c r="AI613" s="71">
        <v>24269599.095131151</v>
      </c>
      <c r="AJ613" s="71">
        <v>29425425.188493721</v>
      </c>
      <c r="AK613" s="71"/>
      <c r="AL613" s="71"/>
      <c r="AM613" s="71">
        <v>2002823.4976160766</v>
      </c>
      <c r="AN613" s="71"/>
      <c r="AO613" s="71"/>
      <c r="AP613" s="71">
        <v>64546121.957981683</v>
      </c>
      <c r="AQ613" s="72"/>
      <c r="AR613" s="71">
        <v>577</v>
      </c>
      <c r="AS613" s="71">
        <v>77</v>
      </c>
      <c r="AT613" s="71">
        <v>0</v>
      </c>
      <c r="AU613" s="71">
        <v>0</v>
      </c>
      <c r="AV613" s="71">
        <v>0</v>
      </c>
      <c r="AW613" s="71">
        <v>0</v>
      </c>
      <c r="AX613" s="71"/>
      <c r="AY613" s="72"/>
      <c r="AZ613" s="71">
        <v>2375.5</v>
      </c>
      <c r="BA613" s="71">
        <v>7038.4999999999991</v>
      </c>
      <c r="BB613" s="71">
        <v>0</v>
      </c>
      <c r="BC613" s="71">
        <v>0</v>
      </c>
      <c r="BD613" s="71">
        <v>0</v>
      </c>
      <c r="BE613" s="71">
        <v>0</v>
      </c>
      <c r="BF613" s="71"/>
      <c r="BG613" s="72"/>
      <c r="BH613" s="71">
        <v>0</v>
      </c>
      <c r="BI613" s="71">
        <v>0</v>
      </c>
      <c r="BJ613" s="71">
        <v>0</v>
      </c>
      <c r="BK613" s="71">
        <v>0</v>
      </c>
      <c r="BL613" s="71">
        <v>4.1779999999999999</v>
      </c>
      <c r="BM613" s="71">
        <v>0</v>
      </c>
      <c r="BN613" s="72"/>
      <c r="BO613" s="71">
        <v>0</v>
      </c>
      <c r="BP613" s="71">
        <v>0</v>
      </c>
      <c r="BQ613" s="71">
        <v>0</v>
      </c>
      <c r="BR613" s="71">
        <v>0</v>
      </c>
      <c r="BS613" s="71">
        <v>1</v>
      </c>
      <c r="BT613" s="71">
        <v>0</v>
      </c>
      <c r="BU613"/>
      <c r="BV613" s="70">
        <v>4.1779999999999999</v>
      </c>
      <c r="BW613" s="70">
        <v>0</v>
      </c>
      <c r="BX613" s="70">
        <v>0</v>
      </c>
      <c r="BY613" s="70">
        <v>0</v>
      </c>
      <c r="BZ613" s="70">
        <v>0</v>
      </c>
      <c r="CA613" s="70">
        <v>0</v>
      </c>
      <c r="CB613" s="70">
        <v>0</v>
      </c>
      <c r="CC613" s="70">
        <v>0</v>
      </c>
      <c r="CD613" s="70">
        <v>0</v>
      </c>
    </row>
    <row r="614" spans="1:82">
      <c r="A614" s="70" t="s">
        <v>2339</v>
      </c>
      <c r="B614" s="70">
        <v>187</v>
      </c>
      <c r="C614" s="70">
        <v>18</v>
      </c>
      <c r="D614" s="70">
        <v>11</v>
      </c>
      <c r="E614" s="70">
        <v>2021</v>
      </c>
      <c r="F614" s="70" t="s">
        <v>160</v>
      </c>
      <c r="G614" s="70" t="s">
        <v>2321</v>
      </c>
      <c r="H614" s="70" t="s">
        <v>2322</v>
      </c>
      <c r="I614" s="148"/>
      <c r="J614" s="71">
        <v>6.098435229547932</v>
      </c>
      <c r="K614" s="71">
        <v>0.52928243130974362</v>
      </c>
      <c r="L614" s="71">
        <v>1.78488948361358</v>
      </c>
      <c r="M614" s="71">
        <v>12.537407374397217</v>
      </c>
      <c r="N614" s="71">
        <v>12.992630241300139</v>
      </c>
      <c r="O614" s="71">
        <v>12.29610038158947</v>
      </c>
      <c r="P614" s="71">
        <v>15.157241499110361</v>
      </c>
      <c r="Q614" s="71">
        <v>0.88438951574896396</v>
      </c>
      <c r="R614" s="71">
        <v>0</v>
      </c>
      <c r="S614" s="71">
        <v>1.8752915147193161</v>
      </c>
      <c r="T614" s="72"/>
      <c r="U614" s="71">
        <v>1274655</v>
      </c>
      <c r="V614" s="71">
        <v>321</v>
      </c>
      <c r="W614" s="71">
        <v>27</v>
      </c>
      <c r="X614" s="71">
        <v>4440</v>
      </c>
      <c r="Y614" s="71">
        <v>6663</v>
      </c>
      <c r="Z614" s="71">
        <v>9047</v>
      </c>
      <c r="AA614" s="71">
        <v>3262</v>
      </c>
      <c r="AB614" s="71">
        <v>15147</v>
      </c>
      <c r="AC614" s="71">
        <v>0</v>
      </c>
      <c r="AD614" s="71">
        <v>1.8752915147193161</v>
      </c>
      <c r="AE614" s="72"/>
      <c r="AF614" s="71">
        <v>8662383.2194665652</v>
      </c>
      <c r="AG614" s="71">
        <v>466175.18563749897</v>
      </c>
      <c r="AH614" s="71">
        <v>381740.05296273675</v>
      </c>
      <c r="AI614" s="71">
        <v>27744480.372365672</v>
      </c>
      <c r="AJ614" s="71">
        <v>27040743.634126391</v>
      </c>
      <c r="AK614" s="71">
        <v>0</v>
      </c>
      <c r="AL614" s="71">
        <v>0</v>
      </c>
      <c r="AM614" s="71">
        <v>1988254.1086247908</v>
      </c>
      <c r="AN614" s="71">
        <v>0</v>
      </c>
      <c r="AO614" s="71">
        <v>0</v>
      </c>
      <c r="AP614" s="71">
        <v>66283776.573183663</v>
      </c>
      <c r="AQ614" s="72"/>
      <c r="AR614" s="71">
        <v>588</v>
      </c>
      <c r="AS614" s="71">
        <v>77</v>
      </c>
      <c r="AT614" s="71">
        <v>0</v>
      </c>
      <c r="AU614" s="71">
        <v>0</v>
      </c>
      <c r="AV614" s="71">
        <v>0</v>
      </c>
      <c r="AW614" s="71">
        <v>0</v>
      </c>
      <c r="AX614" s="71"/>
      <c r="AY614" s="72"/>
      <c r="AZ614" s="71">
        <v>2425.6999999999998</v>
      </c>
      <c r="BA614" s="71">
        <v>7038.4999999999991</v>
      </c>
      <c r="BB614" s="71">
        <v>0</v>
      </c>
      <c r="BC614" s="71">
        <v>0</v>
      </c>
      <c r="BD614" s="71">
        <v>0</v>
      </c>
      <c r="BE614" s="71">
        <v>0</v>
      </c>
      <c r="BF614" s="71"/>
      <c r="BG614" s="72"/>
      <c r="BH614" s="71">
        <v>0</v>
      </c>
      <c r="BI614" s="71">
        <v>0</v>
      </c>
      <c r="BJ614" s="71">
        <v>0</v>
      </c>
      <c r="BK614" s="71">
        <v>0</v>
      </c>
      <c r="BL614" s="71">
        <v>4.6399999999999997</v>
      </c>
      <c r="BM614" s="71">
        <v>0</v>
      </c>
      <c r="BN614" s="72"/>
      <c r="BO614" s="71">
        <v>0</v>
      </c>
      <c r="BP614" s="71">
        <v>0</v>
      </c>
      <c r="BQ614" s="71">
        <v>0</v>
      </c>
      <c r="BR614" s="71">
        <v>0</v>
      </c>
      <c r="BS614" s="71">
        <v>1</v>
      </c>
      <c r="BT614" s="71">
        <v>0</v>
      </c>
      <c r="BU614"/>
      <c r="BV614" s="70">
        <v>4.6399999999999997</v>
      </c>
      <c r="BW614" s="70">
        <v>0</v>
      </c>
      <c r="BX614" s="70">
        <v>0</v>
      </c>
      <c r="BY614" s="70">
        <v>0</v>
      </c>
      <c r="BZ614" s="70">
        <v>0</v>
      </c>
      <c r="CA614" s="70">
        <v>0</v>
      </c>
      <c r="CB614" s="70">
        <v>0</v>
      </c>
      <c r="CC614" s="70">
        <v>0</v>
      </c>
      <c r="CD614" s="70">
        <v>0</v>
      </c>
    </row>
    <row r="615" spans="1:82">
      <c r="A615" s="70" t="s">
        <v>2340</v>
      </c>
      <c r="B615" s="70">
        <v>187</v>
      </c>
      <c r="C615" s="70">
        <v>19</v>
      </c>
      <c r="D615" s="70">
        <v>11</v>
      </c>
      <c r="E615" s="70">
        <v>2022</v>
      </c>
      <c r="F615" s="70" t="s">
        <v>161</v>
      </c>
      <c r="G615" s="1064" t="s">
        <v>2321</v>
      </c>
      <c r="H615" s="70" t="s">
        <v>2322</v>
      </c>
      <c r="I615" s="148"/>
      <c r="J615" s="71">
        <v>6.5176236782273049</v>
      </c>
      <c r="K615" s="71">
        <v>0.54159034551361374</v>
      </c>
      <c r="L615" s="71">
        <v>1.6461313671786475</v>
      </c>
      <c r="M615" s="71">
        <v>13.509724986252762</v>
      </c>
      <c r="N615" s="71">
        <v>16.035382747001162</v>
      </c>
      <c r="O615" s="71">
        <v>12.838797683961847</v>
      </c>
      <c r="P615" s="71">
        <v>14.952531854479203</v>
      </c>
      <c r="Q615" s="71">
        <v>0.88275328839372857</v>
      </c>
      <c r="R615" s="71">
        <v>0</v>
      </c>
      <c r="S615" s="71">
        <v>1.9389926234784829</v>
      </c>
      <c r="T615" s="72"/>
      <c r="U615" s="71">
        <v>1415754</v>
      </c>
      <c r="V615" s="71">
        <v>321</v>
      </c>
      <c r="W615" s="71">
        <v>27</v>
      </c>
      <c r="X615" s="71">
        <v>4440</v>
      </c>
      <c r="Y615" s="71">
        <v>6685</v>
      </c>
      <c r="Z615" s="71">
        <v>8975</v>
      </c>
      <c r="AA615" s="71">
        <v>3267</v>
      </c>
      <c r="AB615" s="71">
        <v>14995</v>
      </c>
      <c r="AC615" s="71">
        <v>0</v>
      </c>
      <c r="AD615" s="71">
        <v>1.9389926234784829</v>
      </c>
      <c r="AE615" s="72"/>
      <c r="AF615" s="71">
        <v>8027176.4044140428</v>
      </c>
      <c r="AG615" s="71">
        <v>481701.94174917624</v>
      </c>
      <c r="AH615" s="71">
        <v>413653.23782036232</v>
      </c>
      <c r="AI615" s="71">
        <v>26602522.382026941</v>
      </c>
      <c r="AJ615" s="71">
        <v>31316355.435995068</v>
      </c>
      <c r="AK615" s="71">
        <v>0</v>
      </c>
      <c r="AL615" s="71">
        <v>0</v>
      </c>
      <c r="AM615" s="71">
        <v>1936263.7796346978</v>
      </c>
      <c r="AN615" s="71">
        <v>0</v>
      </c>
      <c r="AO615" s="71">
        <v>0</v>
      </c>
      <c r="AP615" s="71">
        <v>68777673.181640297</v>
      </c>
      <c r="AQ615" s="72"/>
      <c r="AR615" s="71">
        <v>606</v>
      </c>
      <c r="AS615" s="71">
        <v>79</v>
      </c>
      <c r="AT615" s="71">
        <v>0</v>
      </c>
      <c r="AU615" s="71">
        <v>0</v>
      </c>
      <c r="AV615" s="71">
        <v>0</v>
      </c>
      <c r="AW615" s="71">
        <v>0</v>
      </c>
      <c r="AX615" s="71"/>
      <c r="AY615" s="72"/>
      <c r="AZ615" s="71">
        <v>2552.0000000000005</v>
      </c>
      <c r="BA615" s="71">
        <v>7082.1999999999989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2341</v>
      </c>
      <c r="B616" s="70">
        <v>187</v>
      </c>
      <c r="C616" s="70">
        <v>20</v>
      </c>
      <c r="D616" s="70">
        <v>11</v>
      </c>
      <c r="E616" s="70">
        <v>2023</v>
      </c>
      <c r="F616" s="70" t="s">
        <v>1539</v>
      </c>
      <c r="G616" s="1064" t="s">
        <v>2321</v>
      </c>
      <c r="H616" s="70" t="s">
        <v>2322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626</v>
      </c>
      <c r="AS616" s="71">
        <v>79</v>
      </c>
      <c r="AT616" s="71">
        <v>0</v>
      </c>
      <c r="AU616" s="71">
        <v>0</v>
      </c>
      <c r="AV616" s="71">
        <v>0</v>
      </c>
      <c r="AW616" s="71">
        <v>0</v>
      </c>
      <c r="AX616" s="71"/>
      <c r="AY616" s="72"/>
      <c r="AZ616" s="71">
        <v>2679.7000000000007</v>
      </c>
      <c r="BA616" s="71">
        <v>7082.1999999999989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2342</v>
      </c>
      <c r="B617" s="70">
        <v>187</v>
      </c>
      <c r="C617" s="70">
        <v>21</v>
      </c>
      <c r="D617" s="70">
        <v>11</v>
      </c>
      <c r="E617" s="70">
        <v>2024</v>
      </c>
      <c r="F617" s="70" t="s">
        <v>1554</v>
      </c>
      <c r="G617" s="70" t="s">
        <v>2321</v>
      </c>
      <c r="H617" s="70" t="s">
        <v>2322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2383</v>
      </c>
      <c r="B618" s="70">
        <v>511</v>
      </c>
      <c r="C618" s="70">
        <v>1</v>
      </c>
      <c r="D618" s="70">
        <v>31</v>
      </c>
      <c r="E618" s="70">
        <v>1990</v>
      </c>
      <c r="F618" s="70" t="s">
        <v>787</v>
      </c>
      <c r="G618" s="70" t="s">
        <v>2384</v>
      </c>
      <c r="H618" s="70" t="s">
        <v>2385</v>
      </c>
      <c r="I618" s="148"/>
      <c r="J618" s="71">
        <v>37548.892998946038</v>
      </c>
      <c r="K618" s="71">
        <v>408.67430796165291</v>
      </c>
      <c r="L618" s="71">
        <v>427.36729072643692</v>
      </c>
      <c r="M618" s="71">
        <v>2972.263783394942</v>
      </c>
      <c r="N618" s="71">
        <v>3181.7659790163862</v>
      </c>
      <c r="O618" s="71">
        <v>1958.2764415771239</v>
      </c>
      <c r="P618" s="71">
        <v>2246.20297337698</v>
      </c>
      <c r="Q618" s="71">
        <v>175.51984974952799</v>
      </c>
      <c r="R618" s="71">
        <v>1118.673184200162</v>
      </c>
      <c r="S618" s="71">
        <v>167.1318</v>
      </c>
      <c r="T618" s="72"/>
      <c r="U618" s="71">
        <v>893023882</v>
      </c>
      <c r="V618" s="71">
        <v>125728</v>
      </c>
      <c r="W618" s="71">
        <v>4651</v>
      </c>
      <c r="X618" s="71">
        <v>928967</v>
      </c>
      <c r="Y618" s="71">
        <v>981096</v>
      </c>
      <c r="Z618" s="71">
        <v>805462</v>
      </c>
      <c r="AA618" s="71">
        <v>545403</v>
      </c>
      <c r="AB618" s="71">
        <v>2849847</v>
      </c>
      <c r="AC618" s="71">
        <v>193756209</v>
      </c>
      <c r="AD618" s="71">
        <v>167.1318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2386</v>
      </c>
      <c r="B619" s="70">
        <v>512</v>
      </c>
      <c r="C619" s="70">
        <v>2</v>
      </c>
      <c r="D619" s="70">
        <v>31</v>
      </c>
      <c r="E619" s="70">
        <v>2005</v>
      </c>
      <c r="F619" s="70" t="s">
        <v>789</v>
      </c>
      <c r="G619" s="70" t="s">
        <v>2384</v>
      </c>
      <c r="H619" s="70" t="s">
        <v>2385</v>
      </c>
      <c r="I619" s="148"/>
      <c r="J619" s="71">
        <v>33512.033420375228</v>
      </c>
      <c r="K619" s="71">
        <v>309.83892214499508</v>
      </c>
      <c r="L619" s="71">
        <v>572.97814580815327</v>
      </c>
      <c r="M619" s="71">
        <v>5934.8124196044482</v>
      </c>
      <c r="N619" s="71">
        <v>4932.4163060269857</v>
      </c>
      <c r="O619" s="71">
        <v>2876.1294780014032</v>
      </c>
      <c r="P619" s="71">
        <v>2081.6856604398781</v>
      </c>
      <c r="Q619" s="71">
        <v>169.13752490463301</v>
      </c>
      <c r="R619" s="71">
        <v>856.9952380281195</v>
      </c>
      <c r="S619" s="71">
        <v>204.72275125119771</v>
      </c>
      <c r="T619" s="72"/>
      <c r="U619" s="71">
        <v>778658157</v>
      </c>
      <c r="V619" s="71">
        <v>103895</v>
      </c>
      <c r="W619" s="71">
        <v>5299</v>
      </c>
      <c r="X619" s="71">
        <v>828839</v>
      </c>
      <c r="Y619" s="71">
        <v>1187580</v>
      </c>
      <c r="Z619" s="71">
        <v>1368940</v>
      </c>
      <c r="AA619" s="71">
        <v>413964</v>
      </c>
      <c r="AB619" s="71">
        <v>2870907</v>
      </c>
      <c r="AC619" s="71">
        <v>151541863</v>
      </c>
      <c r="AD619" s="71">
        <v>204.72275125119771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2387</v>
      </c>
      <c r="B620" s="70">
        <v>513</v>
      </c>
      <c r="C620" s="70">
        <v>3</v>
      </c>
      <c r="D620" s="70">
        <v>31</v>
      </c>
      <c r="E620" s="70">
        <v>2006</v>
      </c>
      <c r="F620" s="70" t="s">
        <v>790</v>
      </c>
      <c r="G620" s="70" t="s">
        <v>2384</v>
      </c>
      <c r="H620" s="70" t="s">
        <v>2385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2388</v>
      </c>
      <c r="B621" s="70">
        <v>514</v>
      </c>
      <c r="C621" s="70">
        <v>4</v>
      </c>
      <c r="D621" s="70">
        <v>31</v>
      </c>
      <c r="E621" s="70">
        <v>2007</v>
      </c>
      <c r="F621" s="70" t="s">
        <v>791</v>
      </c>
      <c r="G621" s="70" t="s">
        <v>2384</v>
      </c>
      <c r="H621" s="70" t="s">
        <v>2385</v>
      </c>
      <c r="I621" s="148"/>
      <c r="J621" s="71">
        <v>35977.498402527519</v>
      </c>
      <c r="K621" s="71">
        <v>292.72047277377999</v>
      </c>
      <c r="L621" s="71">
        <v>426.6889650275898</v>
      </c>
      <c r="M621" s="71">
        <v>6271.6009610753172</v>
      </c>
      <c r="N621" s="71">
        <v>4770.0476936777022</v>
      </c>
      <c r="O621" s="71">
        <v>2801.1750736841841</v>
      </c>
      <c r="P621" s="71">
        <v>2048.0389881571768</v>
      </c>
      <c r="Q621" s="71">
        <v>178.16157182861201</v>
      </c>
      <c r="R621" s="71">
        <v>793.30446843534446</v>
      </c>
      <c r="S621" s="71">
        <v>201.74083557684</v>
      </c>
      <c r="T621" s="72"/>
      <c r="U621" s="71">
        <v>1015857059</v>
      </c>
      <c r="V621" s="71">
        <v>98820</v>
      </c>
      <c r="W621" s="71">
        <v>7410</v>
      </c>
      <c r="X621" s="71">
        <v>1004565</v>
      </c>
      <c r="Y621" s="71">
        <v>1209084</v>
      </c>
      <c r="Z621" s="71">
        <v>1385997</v>
      </c>
      <c r="AA621" s="71">
        <v>401065</v>
      </c>
      <c r="AB621" s="71">
        <v>2864167</v>
      </c>
      <c r="AC621" s="71">
        <v>144304448</v>
      </c>
      <c r="AD621" s="71">
        <v>201.74083557684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2389</v>
      </c>
      <c r="B622" s="70">
        <v>515</v>
      </c>
      <c r="C622" s="70">
        <v>5</v>
      </c>
      <c r="D622" s="70">
        <v>31</v>
      </c>
      <c r="E622" s="70">
        <v>2008</v>
      </c>
      <c r="F622" s="70" t="s">
        <v>792</v>
      </c>
      <c r="G622" s="70" t="s">
        <v>2384</v>
      </c>
      <c r="H622" s="70" t="s">
        <v>2385</v>
      </c>
      <c r="I622" s="148"/>
      <c r="J622" s="71">
        <v>32081.64713213647</v>
      </c>
      <c r="K622" s="71">
        <v>220.47820811624501</v>
      </c>
      <c r="L622" s="71">
        <v>377.73227114608591</v>
      </c>
      <c r="M622" s="71">
        <v>6329.3391287502836</v>
      </c>
      <c r="N622" s="71">
        <v>5199.9985902378376</v>
      </c>
      <c r="O622" s="71">
        <v>2717.4136165165578</v>
      </c>
      <c r="P622" s="71">
        <v>1986.0320682442559</v>
      </c>
      <c r="Q622" s="71">
        <v>174.98076633149699</v>
      </c>
      <c r="R622" s="71">
        <v>750.69069240452507</v>
      </c>
      <c r="S622" s="71">
        <v>198.2769603726</v>
      </c>
      <c r="T622" s="72"/>
      <c r="U622" s="71">
        <v>1029354716</v>
      </c>
      <c r="V622" s="71">
        <v>98820</v>
      </c>
      <c r="W622" s="71">
        <v>7410</v>
      </c>
      <c r="X622" s="71">
        <v>1004565</v>
      </c>
      <c r="Y622" s="71">
        <v>1217486</v>
      </c>
      <c r="Z622" s="71">
        <v>1391744</v>
      </c>
      <c r="AA622" s="71">
        <v>389366</v>
      </c>
      <c r="AB622" s="71">
        <v>2859300</v>
      </c>
      <c r="AC622" s="71">
        <v>141795143</v>
      </c>
      <c r="AD622" s="71">
        <v>198.27696037260009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2390</v>
      </c>
      <c r="B623" s="70">
        <v>516</v>
      </c>
      <c r="C623" s="70">
        <v>6</v>
      </c>
      <c r="D623" s="70">
        <v>31</v>
      </c>
      <c r="E623" s="70">
        <v>2009</v>
      </c>
      <c r="F623" s="70" t="s">
        <v>176</v>
      </c>
      <c r="G623" s="70" t="s">
        <v>2384</v>
      </c>
      <c r="H623" s="70" t="s">
        <v>2385</v>
      </c>
      <c r="I623" s="148"/>
      <c r="J623" s="71">
        <v>29828.04811048949</v>
      </c>
      <c r="K623" s="71">
        <v>279.11957612554278</v>
      </c>
      <c r="L623" s="71">
        <v>417.53510631090847</v>
      </c>
      <c r="M623" s="71">
        <v>5952.4649216964654</v>
      </c>
      <c r="N623" s="71">
        <v>4787.1456306263008</v>
      </c>
      <c r="O623" s="71">
        <v>2769.5615350852081</v>
      </c>
      <c r="P623" s="71">
        <v>1887.1391653734149</v>
      </c>
      <c r="Q623" s="71">
        <v>166.51521105280699</v>
      </c>
      <c r="R623" s="71">
        <v>582.4135105417397</v>
      </c>
      <c r="S623" s="71">
        <v>198.11941905154001</v>
      </c>
      <c r="T623" s="72"/>
      <c r="U623" s="71">
        <v>791779730</v>
      </c>
      <c r="V623" s="71">
        <v>101829</v>
      </c>
      <c r="W623" s="71">
        <v>11168</v>
      </c>
      <c r="X623" s="71">
        <v>1086243</v>
      </c>
      <c r="Y623" s="71">
        <v>1226633</v>
      </c>
      <c r="Z623" s="71">
        <v>1400081</v>
      </c>
      <c r="AA623" s="71">
        <v>379824</v>
      </c>
      <c r="AB623" s="71">
        <v>2856308</v>
      </c>
      <c r="AC623" s="71">
        <v>107323474</v>
      </c>
      <c r="AD623" s="71">
        <v>198.11941905154001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29.582999999999998</v>
      </c>
      <c r="BI623" s="71">
        <v>0</v>
      </c>
      <c r="BJ623" s="71">
        <v>32522.350999999999</v>
      </c>
      <c r="BK623" s="71">
        <v>1317.777</v>
      </c>
      <c r="BL623" s="71">
        <v>1210.614</v>
      </c>
      <c r="BM623" s="71">
        <v>0</v>
      </c>
      <c r="BN623" s="72"/>
      <c r="BO623" s="71">
        <v>4</v>
      </c>
      <c r="BP623" s="71">
        <v>0</v>
      </c>
      <c r="BQ623" s="71">
        <v>182</v>
      </c>
      <c r="BR623" s="71">
        <v>5</v>
      </c>
      <c r="BS623" s="71">
        <v>119</v>
      </c>
      <c r="BT623" s="71">
        <v>0</v>
      </c>
      <c r="BU623"/>
      <c r="BV623" s="70">
        <v>32882.447999999997</v>
      </c>
      <c r="BW623" s="70">
        <v>134.59</v>
      </c>
      <c r="BX623" s="70">
        <v>1073.6510000000001</v>
      </c>
      <c r="BY623" s="70">
        <v>32.468000000000004</v>
      </c>
      <c r="BZ623" s="70">
        <v>542.26199999999994</v>
      </c>
      <c r="CA623" s="70">
        <v>108.38500000000001</v>
      </c>
      <c r="CB623" s="70">
        <v>257.44200000000001</v>
      </c>
      <c r="CC623" s="70">
        <v>49.079000000000001</v>
      </c>
      <c r="CD623" s="70">
        <v>0</v>
      </c>
    </row>
    <row r="624" spans="1:82">
      <c r="A624" s="70" t="s">
        <v>2391</v>
      </c>
      <c r="B624" s="70">
        <v>517</v>
      </c>
      <c r="C624" s="70">
        <v>7</v>
      </c>
      <c r="D624" s="70">
        <v>31</v>
      </c>
      <c r="E624" s="70">
        <v>2010</v>
      </c>
      <c r="F624" s="70" t="s">
        <v>177</v>
      </c>
      <c r="G624" s="70" t="s">
        <v>2384</v>
      </c>
      <c r="H624" s="70" t="s">
        <v>2385</v>
      </c>
      <c r="I624" s="148"/>
      <c r="J624" s="71">
        <v>32678.124708409669</v>
      </c>
      <c r="K624" s="71">
        <v>242.91893202861939</v>
      </c>
      <c r="L624" s="71">
        <v>412.20041347744791</v>
      </c>
      <c r="M624" s="71">
        <v>6794.6454305468278</v>
      </c>
      <c r="N624" s="71">
        <v>6102.7845875496096</v>
      </c>
      <c r="O624" s="71">
        <v>2770.5363925412962</v>
      </c>
      <c r="P624" s="71">
        <v>1898.220342584892</v>
      </c>
      <c r="Q624" s="71">
        <v>173.55702237275699</v>
      </c>
      <c r="R624" s="71">
        <v>667.76184872244073</v>
      </c>
      <c r="S624" s="71">
        <v>201.96586394274999</v>
      </c>
      <c r="T624" s="72"/>
      <c r="U624" s="71">
        <v>873248179</v>
      </c>
      <c r="V624" s="71">
        <v>101829</v>
      </c>
      <c r="W624" s="71">
        <v>11168</v>
      </c>
      <c r="X624" s="71">
        <v>1086243</v>
      </c>
      <c r="Y624" s="71">
        <v>1232636</v>
      </c>
      <c r="Z624" s="71">
        <v>1407082</v>
      </c>
      <c r="AA624" s="71">
        <v>372513</v>
      </c>
      <c r="AB624" s="71">
        <v>2852728</v>
      </c>
      <c r="AC624" s="71">
        <v>116610294</v>
      </c>
      <c r="AD624" s="71">
        <v>201.96586394274991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34.454000000000001</v>
      </c>
      <c r="BI624" s="71">
        <v>0</v>
      </c>
      <c r="BJ624" s="71">
        <v>35817.207999999999</v>
      </c>
      <c r="BK624" s="71">
        <v>1322.671</v>
      </c>
      <c r="BL624" s="71">
        <v>1055.931</v>
      </c>
      <c r="BM624" s="71">
        <v>0</v>
      </c>
      <c r="BN624" s="72"/>
      <c r="BO624" s="71">
        <v>4</v>
      </c>
      <c r="BP624" s="71">
        <v>0</v>
      </c>
      <c r="BQ624" s="71">
        <v>186</v>
      </c>
      <c r="BR624" s="71">
        <v>5</v>
      </c>
      <c r="BS624" s="71">
        <v>124</v>
      </c>
      <c r="BT624" s="71">
        <v>0</v>
      </c>
      <c r="BU624"/>
      <c r="BV624" s="70">
        <v>35185.991999999998</v>
      </c>
      <c r="BW624" s="70">
        <v>205.155</v>
      </c>
      <c r="BX624" s="70">
        <v>1848.0260000000001</v>
      </c>
      <c r="BY624" s="70">
        <v>46.898000000000003</v>
      </c>
      <c r="BZ624" s="70">
        <v>542.83600000000001</v>
      </c>
      <c r="CA624" s="70">
        <v>144.227</v>
      </c>
      <c r="CB624" s="70">
        <v>213.126</v>
      </c>
      <c r="CC624" s="70">
        <v>44.003999999999998</v>
      </c>
      <c r="CD624" s="70">
        <v>0</v>
      </c>
    </row>
    <row r="625" spans="1:82">
      <c r="A625" s="70" t="s">
        <v>2392</v>
      </c>
      <c r="B625" s="70">
        <v>518</v>
      </c>
      <c r="C625" s="70">
        <v>8</v>
      </c>
      <c r="D625" s="70">
        <v>31</v>
      </c>
      <c r="E625" s="70">
        <v>2011</v>
      </c>
      <c r="F625" s="70" t="s">
        <v>178</v>
      </c>
      <c r="G625" s="70" t="s">
        <v>2384</v>
      </c>
      <c r="H625" s="70" t="s">
        <v>2385</v>
      </c>
      <c r="I625" s="148"/>
      <c r="J625" s="71">
        <v>31681.9818114956</v>
      </c>
      <c r="K625" s="71">
        <v>274.61745673347713</v>
      </c>
      <c r="L625" s="71">
        <v>449.06121638503691</v>
      </c>
      <c r="M625" s="71">
        <v>6365.3841258532466</v>
      </c>
      <c r="N625" s="71">
        <v>5619.3500847232908</v>
      </c>
      <c r="O625" s="71">
        <v>2743.1020872904987</v>
      </c>
      <c r="P625" s="71">
        <v>1823.6155425944303</v>
      </c>
      <c r="Q625" s="71">
        <v>199.77158136160099</v>
      </c>
      <c r="R625" s="71">
        <v>649.48681378849312</v>
      </c>
      <c r="S625" s="71">
        <v>190.24819713664581</v>
      </c>
      <c r="T625" s="72"/>
      <c r="U625" s="71">
        <v>873484568</v>
      </c>
      <c r="V625" s="71">
        <v>101829</v>
      </c>
      <c r="W625" s="71">
        <v>11168</v>
      </c>
      <c r="X625" s="71">
        <v>1086243</v>
      </c>
      <c r="Y625" s="71">
        <v>1239126</v>
      </c>
      <c r="Z625" s="71">
        <v>1423415</v>
      </c>
      <c r="AA625" s="71">
        <v>368522</v>
      </c>
      <c r="AB625" s="71">
        <v>2846680</v>
      </c>
      <c r="AC625" s="71">
        <v>113231370</v>
      </c>
      <c r="AD625" s="71">
        <v>190.2481971366457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37.459000000000003</v>
      </c>
      <c r="BI625" s="71">
        <v>4.8280000000000003</v>
      </c>
      <c r="BJ625" s="71">
        <v>35580.911</v>
      </c>
      <c r="BK625" s="71">
        <v>1213.9110000000001</v>
      </c>
      <c r="BL625" s="71">
        <v>1328.396</v>
      </c>
      <c r="BM625" s="71">
        <v>0</v>
      </c>
      <c r="BN625" s="72"/>
      <c r="BO625" s="71">
        <v>4</v>
      </c>
      <c r="BP625" s="71">
        <v>1</v>
      </c>
      <c r="BQ625" s="71">
        <v>187</v>
      </c>
      <c r="BR625" s="71">
        <v>5</v>
      </c>
      <c r="BS625" s="71">
        <v>120</v>
      </c>
      <c r="BT625" s="71">
        <v>0</v>
      </c>
      <c r="BU625"/>
      <c r="BV625" s="70">
        <v>34877.472000000002</v>
      </c>
      <c r="BW625" s="70">
        <v>193.422</v>
      </c>
      <c r="BX625" s="70">
        <v>2124.0770000000002</v>
      </c>
      <c r="BY625" s="70">
        <v>34.088000000000001</v>
      </c>
      <c r="BZ625" s="70">
        <v>572.76800000000003</v>
      </c>
      <c r="CA625" s="70">
        <v>151.88999999999999</v>
      </c>
      <c r="CB625" s="70">
        <v>178.92500000000001</v>
      </c>
      <c r="CC625" s="70">
        <v>32.863</v>
      </c>
      <c r="CD625" s="70">
        <v>0</v>
      </c>
    </row>
    <row r="626" spans="1:82">
      <c r="A626" s="70" t="s">
        <v>2393</v>
      </c>
      <c r="B626" s="70">
        <v>519</v>
      </c>
      <c r="C626" s="70">
        <v>9</v>
      </c>
      <c r="D626" s="70">
        <v>31</v>
      </c>
      <c r="E626" s="70">
        <v>2012</v>
      </c>
      <c r="F626" s="70" t="s">
        <v>179</v>
      </c>
      <c r="G626" s="70" t="s">
        <v>2384</v>
      </c>
      <c r="H626" s="70" t="s">
        <v>2385</v>
      </c>
      <c r="I626" s="148"/>
      <c r="J626" s="71">
        <v>32397.466284138951</v>
      </c>
      <c r="K626" s="71">
        <v>254.46834850890261</v>
      </c>
      <c r="L626" s="71">
        <v>464.49114262492083</v>
      </c>
      <c r="M626" s="71">
        <v>6979.5815265317051</v>
      </c>
      <c r="N626" s="71">
        <v>5524.2585635452961</v>
      </c>
      <c r="O626" s="71">
        <v>2752.3599768640161</v>
      </c>
      <c r="P626" s="71">
        <v>1807.1720489344675</v>
      </c>
      <c r="Q626" s="71">
        <v>219.10056724663301</v>
      </c>
      <c r="R626" s="71">
        <v>627.98095846363583</v>
      </c>
      <c r="S626" s="71">
        <v>204.80744327393001</v>
      </c>
      <c r="T626" s="72"/>
      <c r="U626" s="71">
        <v>843440551</v>
      </c>
      <c r="V626" s="71">
        <v>101829</v>
      </c>
      <c r="W626" s="71">
        <v>11168</v>
      </c>
      <c r="X626" s="71">
        <v>1086243</v>
      </c>
      <c r="Y626" s="71">
        <v>1266881</v>
      </c>
      <c r="Z626" s="71">
        <v>1439547</v>
      </c>
      <c r="AA626" s="71">
        <v>363133</v>
      </c>
      <c r="AB626" s="71">
        <v>2873603</v>
      </c>
      <c r="AC626" s="71">
        <v>106646371</v>
      </c>
      <c r="AD626" s="71">
        <v>204.80744327393009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34.363</v>
      </c>
      <c r="BI626" s="71">
        <v>0</v>
      </c>
      <c r="BJ626" s="71">
        <v>34642.279000000002</v>
      </c>
      <c r="BK626" s="71">
        <v>1193.8630000000001</v>
      </c>
      <c r="BL626" s="71">
        <v>1241.1399999999996</v>
      </c>
      <c r="BM626" s="71">
        <v>0</v>
      </c>
      <c r="BN626" s="72"/>
      <c r="BO626" s="71">
        <v>5</v>
      </c>
      <c r="BP626" s="71">
        <v>0</v>
      </c>
      <c r="BQ626" s="71">
        <v>188</v>
      </c>
      <c r="BR626" s="71">
        <v>4</v>
      </c>
      <c r="BS626" s="71">
        <v>122</v>
      </c>
      <c r="BT626" s="71">
        <v>0</v>
      </c>
      <c r="BU626"/>
      <c r="BV626" s="70">
        <v>34391.945</v>
      </c>
      <c r="BW626" s="70">
        <v>195.95400000000001</v>
      </c>
      <c r="BX626" s="70">
        <v>1783.4590000000001</v>
      </c>
      <c r="BY626" s="70">
        <v>28.216000000000001</v>
      </c>
      <c r="BZ626" s="70">
        <v>411.76799999999997</v>
      </c>
      <c r="CA626" s="70">
        <v>125.23699999999999</v>
      </c>
      <c r="CB626" s="70">
        <v>149.066</v>
      </c>
      <c r="CC626" s="70">
        <v>26</v>
      </c>
      <c r="CD626" s="70">
        <v>0</v>
      </c>
    </row>
    <row r="627" spans="1:82">
      <c r="A627" s="70" t="s">
        <v>2394</v>
      </c>
      <c r="B627" s="70">
        <v>520</v>
      </c>
      <c r="C627" s="70">
        <v>10</v>
      </c>
      <c r="D627" s="70">
        <v>31</v>
      </c>
      <c r="E627" s="70">
        <v>2013</v>
      </c>
      <c r="F627" s="70" t="s">
        <v>180</v>
      </c>
      <c r="G627" s="70" t="s">
        <v>2384</v>
      </c>
      <c r="H627" s="70" t="s">
        <v>2385</v>
      </c>
      <c r="I627" s="148"/>
      <c r="J627" s="71">
        <v>32844.11040139923</v>
      </c>
      <c r="K627" s="71">
        <v>206.44646039612729</v>
      </c>
      <c r="L627" s="71">
        <v>419.03500995940902</v>
      </c>
      <c r="M627" s="71">
        <v>6820.1868970376217</v>
      </c>
      <c r="N627" s="71">
        <v>5356.6472933189316</v>
      </c>
      <c r="O627" s="71">
        <v>2669.2537999832784</v>
      </c>
      <c r="P627" s="71">
        <v>1797.5817065714562</v>
      </c>
      <c r="Q627" s="71">
        <v>222.495881031191</v>
      </c>
      <c r="R627" s="71">
        <v>638.35566598395894</v>
      </c>
      <c r="S627" s="71">
        <v>248.20580975211999</v>
      </c>
      <c r="T627" s="72"/>
      <c r="U627" s="71">
        <v>855564202</v>
      </c>
      <c r="V627" s="71">
        <v>101829</v>
      </c>
      <c r="W627" s="71">
        <v>11168</v>
      </c>
      <c r="X627" s="71">
        <v>1086243</v>
      </c>
      <c r="Y627" s="71">
        <v>1273017</v>
      </c>
      <c r="Z627" s="71">
        <v>1458413</v>
      </c>
      <c r="AA627" s="71">
        <v>359850</v>
      </c>
      <c r="AB627" s="71">
        <v>2876300</v>
      </c>
      <c r="AC627" s="71">
        <v>105821374</v>
      </c>
      <c r="AD627" s="71">
        <v>248.20580975211999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31.579000000000001</v>
      </c>
      <c r="BI627" s="71">
        <v>0</v>
      </c>
      <c r="BJ627" s="71">
        <v>29765.42</v>
      </c>
      <c r="BK627" s="71">
        <v>1233.5809999999999</v>
      </c>
      <c r="BL627" s="71">
        <v>1343.713</v>
      </c>
      <c r="BM627" s="71">
        <v>0</v>
      </c>
      <c r="BN627" s="72"/>
      <c r="BO627" s="71">
        <v>4</v>
      </c>
      <c r="BP627" s="71">
        <v>0</v>
      </c>
      <c r="BQ627" s="71">
        <v>194</v>
      </c>
      <c r="BR627" s="71">
        <v>4</v>
      </c>
      <c r="BS627" s="71">
        <v>126</v>
      </c>
      <c r="BT627" s="71">
        <v>0</v>
      </c>
      <c r="BU627"/>
      <c r="BV627" s="70">
        <v>29463.550999999999</v>
      </c>
      <c r="BW627" s="70">
        <v>234.36099999999999</v>
      </c>
      <c r="BX627" s="70">
        <v>1854.222</v>
      </c>
      <c r="BY627" s="70">
        <v>28.667999999999999</v>
      </c>
      <c r="BZ627" s="70">
        <v>500.32799999999997</v>
      </c>
      <c r="CA627" s="70">
        <v>104.91500000000001</v>
      </c>
      <c r="CB627" s="70">
        <v>156.24799999999999</v>
      </c>
      <c r="CC627" s="70">
        <v>32</v>
      </c>
      <c r="CD627" s="70">
        <v>0</v>
      </c>
    </row>
    <row r="628" spans="1:82">
      <c r="A628" s="70" t="s">
        <v>2395</v>
      </c>
      <c r="B628" s="70">
        <v>521</v>
      </c>
      <c r="C628" s="70">
        <v>11</v>
      </c>
      <c r="D628" s="70">
        <v>31</v>
      </c>
      <c r="E628" s="70">
        <v>2014</v>
      </c>
      <c r="F628" s="70" t="s">
        <v>181</v>
      </c>
      <c r="G628" s="70" t="s">
        <v>2384</v>
      </c>
      <c r="H628" s="70" t="s">
        <v>2385</v>
      </c>
      <c r="I628" s="148"/>
      <c r="J628" s="71">
        <v>32711.401258167869</v>
      </c>
      <c r="K628" s="71">
        <v>208.13705625689809</v>
      </c>
      <c r="L628" s="71">
        <v>256.76095228402153</v>
      </c>
      <c r="M628" s="71">
        <v>6425.0737391093026</v>
      </c>
      <c r="N628" s="71">
        <v>5132.4349059303549</v>
      </c>
      <c r="O628" s="71">
        <v>2559.0009782977963</v>
      </c>
      <c r="P628" s="71">
        <v>1793.4379718878504</v>
      </c>
      <c r="Q628" s="71">
        <v>212.94155871266801</v>
      </c>
      <c r="R628" s="71">
        <v>620.17997003115636</v>
      </c>
      <c r="S628" s="71">
        <v>239.41917051313681</v>
      </c>
      <c r="T628" s="72"/>
      <c r="U628" s="71">
        <v>956845228</v>
      </c>
      <c r="V628" s="71">
        <v>84915</v>
      </c>
      <c r="W628" s="71">
        <v>9856</v>
      </c>
      <c r="X628" s="71">
        <v>1064903</v>
      </c>
      <c r="Y628" s="71">
        <v>1280555</v>
      </c>
      <c r="Z628" s="71">
        <v>1472588</v>
      </c>
      <c r="AA628" s="71">
        <v>357164</v>
      </c>
      <c r="AB628" s="71">
        <v>2869159</v>
      </c>
      <c r="AC628" s="71">
        <v>103131624</v>
      </c>
      <c r="AD628" s="71">
        <v>239.41917051313681</v>
      </c>
      <c r="AE628" s="72"/>
      <c r="AF628" s="71"/>
      <c r="AG628" s="71"/>
      <c r="AH628" s="71"/>
      <c r="AI628" s="71"/>
      <c r="AJ628" s="71"/>
      <c r="AK628" s="71"/>
      <c r="AL628" s="71"/>
      <c r="AM628" s="71"/>
      <c r="AN628" s="71"/>
      <c r="AO628" s="71"/>
      <c r="AP628" s="71"/>
      <c r="AQ628" s="72"/>
      <c r="AR628" s="71">
        <v>43355</v>
      </c>
      <c r="AS628" s="71">
        <v>8592</v>
      </c>
      <c r="AT628" s="71">
        <v>0</v>
      </c>
      <c r="AU628" s="71">
        <v>3</v>
      </c>
      <c r="AV628" s="71">
        <v>0</v>
      </c>
      <c r="AW628" s="71">
        <v>10</v>
      </c>
      <c r="AX628" s="71"/>
      <c r="AY628" s="72"/>
      <c r="AZ628" s="71">
        <v>183410.44900000011</v>
      </c>
      <c r="BA628" s="71">
        <v>374200.53</v>
      </c>
      <c r="BB628" s="71">
        <v>0</v>
      </c>
      <c r="BC628" s="71">
        <v>1640</v>
      </c>
      <c r="BD628" s="71">
        <v>0</v>
      </c>
      <c r="BE628" s="71">
        <v>46018.5</v>
      </c>
      <c r="BF628" s="71"/>
      <c r="BG628" s="72"/>
      <c r="BH628" s="71">
        <v>35.247</v>
      </c>
      <c r="BI628" s="71">
        <v>0</v>
      </c>
      <c r="BJ628" s="71">
        <v>35891.487999999998</v>
      </c>
      <c r="BK628" s="71">
        <v>1285.597</v>
      </c>
      <c r="BL628" s="71">
        <v>1430.806</v>
      </c>
      <c r="BM628" s="71">
        <v>0</v>
      </c>
      <c r="BN628" s="72"/>
      <c r="BO628" s="71">
        <v>4</v>
      </c>
      <c r="BP628" s="71">
        <v>0</v>
      </c>
      <c r="BQ628" s="71">
        <v>194</v>
      </c>
      <c r="BR628" s="71">
        <v>4</v>
      </c>
      <c r="BS628" s="71">
        <v>131</v>
      </c>
      <c r="BT628" s="71">
        <v>0</v>
      </c>
      <c r="BU628"/>
      <c r="BV628" s="70">
        <v>35796.101999999999</v>
      </c>
      <c r="BW628" s="70">
        <v>253.73400000000001</v>
      </c>
      <c r="BX628" s="70">
        <v>1696.481</v>
      </c>
      <c r="BY628" s="70">
        <v>32.404000000000003</v>
      </c>
      <c r="BZ628" s="70">
        <v>543.36199999999997</v>
      </c>
      <c r="CA628" s="70">
        <v>102.485</v>
      </c>
      <c r="CB628" s="70">
        <v>175.57</v>
      </c>
      <c r="CC628" s="70">
        <v>43</v>
      </c>
      <c r="CD628" s="70">
        <v>0</v>
      </c>
    </row>
    <row r="629" spans="1:82">
      <c r="A629" s="70" t="s">
        <v>2396</v>
      </c>
      <c r="B629" s="70">
        <v>522</v>
      </c>
      <c r="C629" s="70">
        <v>12</v>
      </c>
      <c r="D629" s="70">
        <v>31</v>
      </c>
      <c r="E629" s="70">
        <v>2015</v>
      </c>
      <c r="F629" s="70" t="s">
        <v>182</v>
      </c>
      <c r="G629" s="70" t="s">
        <v>2384</v>
      </c>
      <c r="H629" s="70" t="s">
        <v>2385</v>
      </c>
      <c r="I629" s="148"/>
      <c r="J629" s="71">
        <v>32336.24333596326</v>
      </c>
      <c r="K629" s="71">
        <v>200.32563715778019</v>
      </c>
      <c r="L629" s="71">
        <v>274.44432980310472</v>
      </c>
      <c r="M629" s="71">
        <v>6214.7536472463689</v>
      </c>
      <c r="N629" s="71">
        <v>4745.4376844461203</v>
      </c>
      <c r="O629" s="71">
        <v>2549.3484181432823</v>
      </c>
      <c r="P629" s="71">
        <v>1779.6885487497002</v>
      </c>
      <c r="Q629" s="71">
        <v>208.023915772593</v>
      </c>
      <c r="R629" s="71">
        <v>614.26250852311614</v>
      </c>
      <c r="S629" s="71">
        <v>240.36474628926999</v>
      </c>
      <c r="T629" s="72"/>
      <c r="U629" s="71">
        <v>1034277507</v>
      </c>
      <c r="V629" s="71">
        <v>84915</v>
      </c>
      <c r="W629" s="71">
        <v>9856</v>
      </c>
      <c r="X629" s="71">
        <v>1064903</v>
      </c>
      <c r="Y629" s="71">
        <v>1290645</v>
      </c>
      <c r="Z629" s="71">
        <v>1481152</v>
      </c>
      <c r="AA629" s="71">
        <v>354146</v>
      </c>
      <c r="AB629" s="71">
        <v>2863211</v>
      </c>
      <c r="AC629" s="71">
        <v>104998153</v>
      </c>
      <c r="AD629" s="71">
        <v>240.36474628926999</v>
      </c>
      <c r="AE629" s="72"/>
      <c r="AF629" s="71">
        <v>9119250044.0798626</v>
      </c>
      <c r="AG629" s="71">
        <v>140508272.71400681</v>
      </c>
      <c r="AH629" s="71">
        <v>60089063.222565547</v>
      </c>
      <c r="AI629" s="71">
        <v>6840367203.0226021</v>
      </c>
      <c r="AJ629" s="71">
        <v>5844434607.7151289</v>
      </c>
      <c r="AK629" s="71"/>
      <c r="AL629" s="71"/>
      <c r="AM629" s="71">
        <v>392391056.83158678</v>
      </c>
      <c r="AN629" s="71"/>
      <c r="AO629" s="71"/>
      <c r="AP629" s="71">
        <v>22397040247.585751</v>
      </c>
      <c r="AQ629" s="72"/>
      <c r="AR629" s="71">
        <v>47811</v>
      </c>
      <c r="AS629" s="71">
        <v>12220</v>
      </c>
      <c r="AT629" s="71">
        <v>0</v>
      </c>
      <c r="AU629" s="71">
        <v>6</v>
      </c>
      <c r="AV629" s="71">
        <v>0</v>
      </c>
      <c r="AW629" s="71">
        <v>10</v>
      </c>
      <c r="AX629" s="71"/>
      <c r="AY629" s="72"/>
      <c r="AZ629" s="71">
        <v>205559.77799999999</v>
      </c>
      <c r="BA629" s="71">
        <v>588568.63</v>
      </c>
      <c r="BB629" s="71">
        <v>0</v>
      </c>
      <c r="BC629" s="71">
        <v>2040</v>
      </c>
      <c r="BD629" s="71">
        <v>0</v>
      </c>
      <c r="BE629" s="71">
        <v>46018.5</v>
      </c>
      <c r="BF629" s="71"/>
      <c r="BG629" s="72"/>
      <c r="BH629" s="71">
        <v>34.546999999999997</v>
      </c>
      <c r="BI629" s="71">
        <v>0</v>
      </c>
      <c r="BJ629" s="71">
        <v>35325.451000000001</v>
      </c>
      <c r="BK629" s="71">
        <v>1232.2090000000001</v>
      </c>
      <c r="BL629" s="71">
        <v>1347.4839999999999</v>
      </c>
      <c r="BM629" s="71">
        <v>0</v>
      </c>
      <c r="BN629" s="72"/>
      <c r="BO629" s="71">
        <v>4</v>
      </c>
      <c r="BP629" s="71">
        <v>0</v>
      </c>
      <c r="BQ629" s="71">
        <v>196</v>
      </c>
      <c r="BR629" s="71">
        <v>4</v>
      </c>
      <c r="BS629" s="71">
        <v>120</v>
      </c>
      <c r="BT629" s="71">
        <v>0</v>
      </c>
      <c r="BU629"/>
      <c r="BV629" s="70">
        <v>35485.357000000004</v>
      </c>
      <c r="BW629" s="70">
        <v>250.48400000000001</v>
      </c>
      <c r="BX629" s="70">
        <v>1273.963</v>
      </c>
      <c r="BY629" s="70">
        <v>32.700000000000003</v>
      </c>
      <c r="BZ629" s="70">
        <v>497.47500000000002</v>
      </c>
      <c r="CA629" s="70">
        <v>128.88999999999999</v>
      </c>
      <c r="CB629" s="70">
        <v>215.52199999999999</v>
      </c>
      <c r="CC629" s="70">
        <v>51</v>
      </c>
      <c r="CD629" s="70">
        <v>4.3</v>
      </c>
    </row>
    <row r="630" spans="1:82">
      <c r="A630" s="70" t="s">
        <v>2397</v>
      </c>
      <c r="B630" s="70">
        <v>523</v>
      </c>
      <c r="C630" s="70">
        <v>13</v>
      </c>
      <c r="D630" s="70">
        <v>31</v>
      </c>
      <c r="E630" s="70">
        <v>2016</v>
      </c>
      <c r="F630" s="70" t="s">
        <v>155</v>
      </c>
      <c r="G630" s="70" t="s">
        <v>2384</v>
      </c>
      <c r="H630" s="70" t="s">
        <v>2385</v>
      </c>
      <c r="I630" s="148"/>
      <c r="J630" s="71">
        <v>32951.301443180244</v>
      </c>
      <c r="K630" s="71">
        <v>196.07822881098261</v>
      </c>
      <c r="L630" s="71">
        <v>283.38924063404642</v>
      </c>
      <c r="M630" s="71">
        <v>5462.0770219965971</v>
      </c>
      <c r="N630" s="71">
        <v>4611.4484749777803</v>
      </c>
      <c r="O630" s="71">
        <v>2536.0054757180401</v>
      </c>
      <c r="P630" s="71">
        <v>1750.2185325312203</v>
      </c>
      <c r="Q630" s="71">
        <v>201.82925378441089</v>
      </c>
      <c r="R630" s="71">
        <v>614.12592956387448</v>
      </c>
      <c r="S630" s="71">
        <v>232.30732540713998</v>
      </c>
      <c r="T630" s="72"/>
      <c r="U630" s="71">
        <v>994146647</v>
      </c>
      <c r="V630" s="71">
        <v>84915</v>
      </c>
      <c r="W630" s="71">
        <v>9856</v>
      </c>
      <c r="X630" s="71">
        <v>1064903</v>
      </c>
      <c r="Y630" s="71">
        <v>1300322</v>
      </c>
      <c r="Z630" s="71">
        <v>1491512</v>
      </c>
      <c r="AA630" s="71">
        <v>360222</v>
      </c>
      <c r="AB630" s="71">
        <v>2857475</v>
      </c>
      <c r="AC630" s="71">
        <v>104886663.63317551</v>
      </c>
      <c r="AD630" s="71">
        <v>232.30732540714001</v>
      </c>
      <c r="AE630" s="72"/>
      <c r="AF630" s="71">
        <v>9138730701.5971947</v>
      </c>
      <c r="AG630" s="71">
        <v>130976889.02397031</v>
      </c>
      <c r="AH630" s="71">
        <v>56594368.309107497</v>
      </c>
      <c r="AI630" s="71">
        <v>6385260830.72616</v>
      </c>
      <c r="AJ630" s="71">
        <v>5584649534.5074558</v>
      </c>
      <c r="AK630" s="71"/>
      <c r="AL630" s="71"/>
      <c r="AM630" s="71">
        <v>391909200.7248137</v>
      </c>
      <c r="AN630" s="71"/>
      <c r="AO630" s="71"/>
      <c r="AP630" s="71">
        <v>21688121524.888702</v>
      </c>
      <c r="AQ630" s="72"/>
      <c r="AR630" s="71">
        <v>51993</v>
      </c>
      <c r="AS630" s="71">
        <v>14343</v>
      </c>
      <c r="AT630" s="71">
        <v>0</v>
      </c>
      <c r="AU630" s="71">
        <v>9</v>
      </c>
      <c r="AV630" s="71">
        <v>0</v>
      </c>
      <c r="AW630" s="71">
        <v>10</v>
      </c>
      <c r="AX630" s="71"/>
      <c r="AY630" s="72"/>
      <c r="AZ630" s="71">
        <v>226796.601</v>
      </c>
      <c r="BA630" s="71">
        <v>725223.53000000014</v>
      </c>
      <c r="BB630" s="71">
        <v>0</v>
      </c>
      <c r="BC630" s="71">
        <v>2864</v>
      </c>
      <c r="BD630" s="71">
        <v>0</v>
      </c>
      <c r="BE630" s="71">
        <v>46054.5</v>
      </c>
      <c r="BF630" s="71"/>
      <c r="BG630" s="72"/>
      <c r="BH630" s="71">
        <v>34.401000000000003</v>
      </c>
      <c r="BI630" s="71">
        <v>0</v>
      </c>
      <c r="BJ630" s="71">
        <v>36105.478999999999</v>
      </c>
      <c r="BK630" s="71">
        <v>1083.066</v>
      </c>
      <c r="BL630" s="71">
        <v>1316.0825572799999</v>
      </c>
      <c r="BM630" s="71">
        <v>0</v>
      </c>
      <c r="BN630" s="72"/>
      <c r="BO630" s="71">
        <v>4</v>
      </c>
      <c r="BP630" s="71">
        <v>0</v>
      </c>
      <c r="BQ630" s="71">
        <v>201</v>
      </c>
      <c r="BR630" s="71">
        <v>5</v>
      </c>
      <c r="BS630" s="71">
        <v>127</v>
      </c>
      <c r="BT630" s="71">
        <v>0</v>
      </c>
      <c r="BU630"/>
      <c r="BV630" s="70">
        <v>35707.348557279998</v>
      </c>
      <c r="BW630" s="70">
        <v>284.577</v>
      </c>
      <c r="BX630" s="70">
        <v>1534.251</v>
      </c>
      <c r="BY630" s="70">
        <v>38.262</v>
      </c>
      <c r="BZ630" s="70">
        <v>428.03800000000001</v>
      </c>
      <c r="CA630" s="70">
        <v>126.298</v>
      </c>
      <c r="CB630" s="70">
        <v>345.25400000000002</v>
      </c>
      <c r="CC630" s="70">
        <v>62</v>
      </c>
      <c r="CD630" s="70">
        <v>13</v>
      </c>
    </row>
    <row r="631" spans="1:82">
      <c r="A631" s="70" t="s">
        <v>2398</v>
      </c>
      <c r="B631" s="70">
        <v>524</v>
      </c>
      <c r="C631" s="70">
        <v>14</v>
      </c>
      <c r="D631" s="70">
        <v>31</v>
      </c>
      <c r="E631" s="70">
        <v>2017</v>
      </c>
      <c r="F631" s="70" t="s">
        <v>156</v>
      </c>
      <c r="G631" s="70" t="s">
        <v>2384</v>
      </c>
      <c r="H631" s="70" t="s">
        <v>2385</v>
      </c>
      <c r="I631" s="148"/>
      <c r="J631" s="71">
        <v>32210.578577681754</v>
      </c>
      <c r="K631" s="71">
        <v>198.44960022745747</v>
      </c>
      <c r="L631" s="71">
        <v>269.09985942692271</v>
      </c>
      <c r="M631" s="71">
        <v>5416.9207148255837</v>
      </c>
      <c r="N631" s="71">
        <v>4608.3302491508703</v>
      </c>
      <c r="O631" s="71">
        <v>2507.1579761631165</v>
      </c>
      <c r="P631" s="71">
        <v>1730.8033202849342</v>
      </c>
      <c r="Q631" s="71">
        <v>194.58399655556499</v>
      </c>
      <c r="R631" s="71">
        <v>600.2331262675724</v>
      </c>
      <c r="S631" s="71">
        <v>241.88093065562998</v>
      </c>
      <c r="T631" s="72"/>
      <c r="U631" s="71">
        <v>1017129115</v>
      </c>
      <c r="V631" s="71">
        <v>84915</v>
      </c>
      <c r="W631" s="71">
        <v>9856</v>
      </c>
      <c r="X631" s="71">
        <v>1064903</v>
      </c>
      <c r="Y631" s="71">
        <v>1308439</v>
      </c>
      <c r="Z631" s="71">
        <v>1499006</v>
      </c>
      <c r="AA631" s="71">
        <v>358497</v>
      </c>
      <c r="AB631" s="71">
        <v>2848846</v>
      </c>
      <c r="AC631" s="71">
        <v>104547999</v>
      </c>
      <c r="AD631" s="71">
        <v>241.88093065563001</v>
      </c>
      <c r="AE631" s="72"/>
      <c r="AF631" s="71">
        <v>9084123247.3636665</v>
      </c>
      <c r="AG631" s="71">
        <v>134736729.81132099</v>
      </c>
      <c r="AH631" s="71">
        <v>66841279.733083613</v>
      </c>
      <c r="AI631" s="71">
        <v>6528026749.635951</v>
      </c>
      <c r="AJ631" s="71">
        <v>5874154218.7154493</v>
      </c>
      <c r="AK631" s="71"/>
      <c r="AL631" s="71"/>
      <c r="AM631" s="71">
        <v>391337092.81794238</v>
      </c>
      <c r="AN631" s="71"/>
      <c r="AO631" s="71"/>
      <c r="AP631" s="71">
        <v>22079219318.077415</v>
      </c>
      <c r="AQ631" s="72"/>
      <c r="AR631" s="71">
        <v>55606</v>
      </c>
      <c r="AS631" s="71">
        <v>15745</v>
      </c>
      <c r="AT631" s="71">
        <v>0</v>
      </c>
      <c r="AU631" s="71">
        <v>14</v>
      </c>
      <c r="AV631" s="71">
        <v>0</v>
      </c>
      <c r="AW631" s="71">
        <v>11</v>
      </c>
      <c r="AX631" s="71"/>
      <c r="AY631" s="72"/>
      <c r="AZ631" s="71">
        <v>244792.851</v>
      </c>
      <c r="BA631" s="71">
        <v>804856.53000000026</v>
      </c>
      <c r="BB631" s="71">
        <v>0</v>
      </c>
      <c r="BC631" s="71">
        <v>5674</v>
      </c>
      <c r="BD631" s="71">
        <v>0</v>
      </c>
      <c r="BE631" s="71">
        <v>55904.52</v>
      </c>
      <c r="BF631" s="71"/>
      <c r="BG631" s="72"/>
      <c r="BH631" s="71">
        <v>32.963000000000001</v>
      </c>
      <c r="BI631" s="71">
        <v>0</v>
      </c>
      <c r="BJ631" s="71">
        <v>37385.608</v>
      </c>
      <c r="BK631" s="71">
        <v>1288.93</v>
      </c>
      <c r="BL631" s="71">
        <v>1499.2359999999999</v>
      </c>
      <c r="BM631" s="71">
        <v>0</v>
      </c>
      <c r="BN631" s="72"/>
      <c r="BO631" s="71">
        <v>4</v>
      </c>
      <c r="BP631" s="71">
        <v>0</v>
      </c>
      <c r="BQ631" s="71">
        <v>204</v>
      </c>
      <c r="BR631" s="71">
        <v>5</v>
      </c>
      <c r="BS631" s="71">
        <v>127</v>
      </c>
      <c r="BT631" s="71">
        <v>0</v>
      </c>
      <c r="BU631"/>
      <c r="BV631" s="70">
        <v>36424.027000000002</v>
      </c>
      <c r="BW631" s="70">
        <v>340.74400000000003</v>
      </c>
      <c r="BX631" s="70">
        <v>2177.7730000000001</v>
      </c>
      <c r="BY631" s="70">
        <v>43.485999999999997</v>
      </c>
      <c r="BZ631" s="70">
        <v>654.40200000000004</v>
      </c>
      <c r="CA631" s="70">
        <v>133.04400000000001</v>
      </c>
      <c r="CB631" s="70">
        <v>354.26100000000002</v>
      </c>
      <c r="CC631" s="70">
        <v>64</v>
      </c>
      <c r="CD631" s="70">
        <v>15</v>
      </c>
    </row>
    <row r="632" spans="1:82">
      <c r="A632" s="70" t="s">
        <v>2399</v>
      </c>
      <c r="B632" s="70">
        <v>525</v>
      </c>
      <c r="C632" s="70">
        <v>15</v>
      </c>
      <c r="D632" s="70">
        <v>31</v>
      </c>
      <c r="E632" s="70">
        <v>2018</v>
      </c>
      <c r="F632" s="70" t="s">
        <v>183</v>
      </c>
      <c r="G632" s="70" t="s">
        <v>2384</v>
      </c>
      <c r="H632" s="70" t="s">
        <v>2385</v>
      </c>
      <c r="I632" s="148"/>
      <c r="J632" s="71">
        <v>31219.000138843734</v>
      </c>
      <c r="K632" s="71">
        <v>180.01485972257106</v>
      </c>
      <c r="L632" s="71">
        <v>239.59652916864866</v>
      </c>
      <c r="M632" s="71">
        <v>5274.2092163659063</v>
      </c>
      <c r="N632" s="71">
        <v>4528.368998686683</v>
      </c>
      <c r="O632" s="71">
        <v>2469.1277212655659</v>
      </c>
      <c r="P632" s="71">
        <v>1716.8343749015628</v>
      </c>
      <c r="Q632" s="71">
        <v>179.914861819701</v>
      </c>
      <c r="R632" s="71">
        <v>588.15063115713042</v>
      </c>
      <c r="S632" s="71">
        <v>225.79294294309997</v>
      </c>
      <c r="T632" s="72"/>
      <c r="U632" s="71">
        <v>1003971996</v>
      </c>
      <c r="V632" s="71">
        <v>84915</v>
      </c>
      <c r="W632" s="71">
        <v>9856</v>
      </c>
      <c r="X632" s="71">
        <v>1064903</v>
      </c>
      <c r="Y632" s="71">
        <v>1315854</v>
      </c>
      <c r="Z632" s="71">
        <v>1504535</v>
      </c>
      <c r="AA632" s="71">
        <v>359179</v>
      </c>
      <c r="AB632" s="71">
        <v>2838632</v>
      </c>
      <c r="AC632" s="71">
        <v>102041992</v>
      </c>
      <c r="AD632" s="71">
        <v>225.7929429431</v>
      </c>
      <c r="AE632" s="72"/>
      <c r="AF632" s="71">
        <v>9531017680.3204727</v>
      </c>
      <c r="AG632" s="71">
        <v>119472004.8169376</v>
      </c>
      <c r="AH632" s="71">
        <v>58556714.237105563</v>
      </c>
      <c r="AI632" s="71">
        <v>6265997523.1520138</v>
      </c>
      <c r="AJ632" s="71">
        <v>5861645247.233099</v>
      </c>
      <c r="AK632" s="71"/>
      <c r="AL632" s="71"/>
      <c r="AM632" s="71">
        <v>390740847.70162922</v>
      </c>
      <c r="AN632" s="71"/>
      <c r="AO632" s="71"/>
      <c r="AP632" s="71">
        <v>22227430017.461258</v>
      </c>
      <c r="AQ632" s="72"/>
      <c r="AR632" s="71">
        <v>72909</v>
      </c>
      <c r="AS632" s="71">
        <v>17500</v>
      </c>
      <c r="AT632" s="71">
        <v>0</v>
      </c>
      <c r="AU632" s="71">
        <v>17</v>
      </c>
      <c r="AV632" s="71">
        <v>0</v>
      </c>
      <c r="AW632" s="71">
        <v>12</v>
      </c>
      <c r="AX632" s="71"/>
      <c r="AY632" s="72"/>
      <c r="AZ632" s="71">
        <v>316747.33899999689</v>
      </c>
      <c r="BA632" s="71">
        <v>917231.58700000006</v>
      </c>
      <c r="BB632" s="71">
        <v>0</v>
      </c>
      <c r="BC632" s="71">
        <v>6128</v>
      </c>
      <c r="BD632" s="71">
        <v>0</v>
      </c>
      <c r="BE632" s="71">
        <v>57864.368000000002</v>
      </c>
      <c r="BF632" s="71"/>
      <c r="BG632" s="72"/>
      <c r="BH632" s="71">
        <v>34.421999999999997</v>
      </c>
      <c r="BI632" s="71">
        <v>0</v>
      </c>
      <c r="BJ632" s="71">
        <v>35700.932999999997</v>
      </c>
      <c r="BK632" s="71">
        <v>1110.9359999999999</v>
      </c>
      <c r="BL632" s="71">
        <v>1417.386</v>
      </c>
      <c r="BM632" s="71">
        <v>0</v>
      </c>
      <c r="BN632" s="72"/>
      <c r="BO632" s="71">
        <v>4</v>
      </c>
      <c r="BP632" s="71">
        <v>0</v>
      </c>
      <c r="BQ632" s="71">
        <v>202</v>
      </c>
      <c r="BR632" s="71">
        <v>5</v>
      </c>
      <c r="BS632" s="71">
        <v>125</v>
      </c>
      <c r="BT632" s="71">
        <v>0</v>
      </c>
      <c r="BU632"/>
      <c r="BV632" s="70">
        <v>34563.144</v>
      </c>
      <c r="BW632" s="70">
        <v>354.471</v>
      </c>
      <c r="BX632" s="70">
        <v>2113.1</v>
      </c>
      <c r="BY632" s="70">
        <v>40.978000000000002</v>
      </c>
      <c r="BZ632" s="70">
        <v>597.70799999999997</v>
      </c>
      <c r="CA632" s="70">
        <v>135.54599999999999</v>
      </c>
      <c r="CB632" s="70">
        <v>380.30200000000002</v>
      </c>
      <c r="CC632" s="70">
        <v>61.427999999999997</v>
      </c>
      <c r="CD632" s="70">
        <v>17</v>
      </c>
    </row>
    <row r="633" spans="1:82">
      <c r="A633" s="70" t="s">
        <v>2400</v>
      </c>
      <c r="B633" s="70">
        <v>526</v>
      </c>
      <c r="C633" s="70">
        <v>16</v>
      </c>
      <c r="D633" s="70">
        <v>31</v>
      </c>
      <c r="E633" s="70">
        <v>2019</v>
      </c>
      <c r="F633" s="70" t="s">
        <v>158</v>
      </c>
      <c r="G633" s="70" t="s">
        <v>2384</v>
      </c>
      <c r="H633" s="70" t="s">
        <v>2385</v>
      </c>
      <c r="I633" s="148"/>
      <c r="J633" s="71">
        <v>29784.443707703776</v>
      </c>
      <c r="K633" s="71">
        <v>159.80850007296735</v>
      </c>
      <c r="L633" s="71">
        <v>238.93364409787841</v>
      </c>
      <c r="M633" s="71">
        <v>5039.5845642484828</v>
      </c>
      <c r="N633" s="71">
        <v>3712.3661217858676</v>
      </c>
      <c r="O633" s="71">
        <v>2407.8923905448282</v>
      </c>
      <c r="P633" s="71">
        <v>1692.9448440535909</v>
      </c>
      <c r="Q633" s="71">
        <v>174.44602779964001</v>
      </c>
      <c r="R633" s="71">
        <v>568.30671971248501</v>
      </c>
      <c r="S633" s="71">
        <v>247.92472385167991</v>
      </c>
      <c r="T633" s="72"/>
      <c r="U633" s="71">
        <v>974153128</v>
      </c>
      <c r="V633" s="71">
        <v>84915</v>
      </c>
      <c r="W633" s="71">
        <v>9856</v>
      </c>
      <c r="X633" s="71">
        <v>1064903</v>
      </c>
      <c r="Y633" s="71">
        <v>1324413</v>
      </c>
      <c r="Z633" s="71">
        <v>1507502</v>
      </c>
      <c r="AA633" s="71">
        <v>351530</v>
      </c>
      <c r="AB633" s="71">
        <v>2826858</v>
      </c>
      <c r="AC633" s="71">
        <v>100214082</v>
      </c>
      <c r="AD633" s="71">
        <v>247.92472385167989</v>
      </c>
      <c r="AE633" s="72"/>
      <c r="AF633" s="71">
        <v>9602759715.4449196</v>
      </c>
      <c r="AG633" s="71">
        <v>115314196.61280939</v>
      </c>
      <c r="AH633" s="71">
        <v>68195236.086758748</v>
      </c>
      <c r="AI633" s="71">
        <v>6628746259.5354643</v>
      </c>
      <c r="AJ633" s="71">
        <v>5562393075.4802427</v>
      </c>
      <c r="AK633" s="71">
        <v>0</v>
      </c>
      <c r="AL633" s="71">
        <v>0</v>
      </c>
      <c r="AM633" s="71">
        <v>384996779.02436954</v>
      </c>
      <c r="AN633" s="71">
        <v>0</v>
      </c>
      <c r="AO633" s="71">
        <v>0</v>
      </c>
      <c r="AP633" s="71">
        <v>22362405262.184563</v>
      </c>
      <c r="AQ633" s="72"/>
      <c r="AR633" s="71">
        <v>64401</v>
      </c>
      <c r="AS633" s="71">
        <v>18963</v>
      </c>
      <c r="AT633" s="71">
        <v>0</v>
      </c>
      <c r="AU633" s="71">
        <v>23</v>
      </c>
      <c r="AV633" s="71">
        <v>0</v>
      </c>
      <c r="AW633" s="71">
        <v>16</v>
      </c>
      <c r="AX633" s="71"/>
      <c r="AY633" s="72"/>
      <c r="AZ633" s="71">
        <v>288289.47100000043</v>
      </c>
      <c r="BA633" s="71">
        <v>1019418.63</v>
      </c>
      <c r="BB633" s="71">
        <v>0</v>
      </c>
      <c r="BC633" s="71">
        <v>8329.6</v>
      </c>
      <c r="BD633" s="71">
        <v>0</v>
      </c>
      <c r="BE633" s="71">
        <v>67685.819999999992</v>
      </c>
      <c r="BF633" s="71"/>
      <c r="BG633" s="72"/>
      <c r="BH633" s="71">
        <v>26.562000000000001</v>
      </c>
      <c r="BI633" s="71">
        <v>0</v>
      </c>
      <c r="BJ633" s="71">
        <v>29798.784</v>
      </c>
      <c r="BK633" s="71">
        <v>611.36199999999997</v>
      </c>
      <c r="BL633" s="71">
        <v>1298.80187</v>
      </c>
      <c r="BM633" s="71">
        <v>0</v>
      </c>
      <c r="BN633" s="72"/>
      <c r="BO633" s="71">
        <v>4</v>
      </c>
      <c r="BP633" s="71">
        <v>0</v>
      </c>
      <c r="BQ633" s="71">
        <v>206</v>
      </c>
      <c r="BR633" s="71">
        <v>5</v>
      </c>
      <c r="BS633" s="71">
        <v>124</v>
      </c>
      <c r="BT633" s="71">
        <v>0</v>
      </c>
      <c r="BU633"/>
      <c r="BV633" s="70">
        <v>28737.385999999999</v>
      </c>
      <c r="BW633" s="70">
        <v>381.459</v>
      </c>
      <c r="BX633" s="70">
        <v>1800.5309999999999</v>
      </c>
      <c r="BY633" s="70">
        <v>38.387</v>
      </c>
      <c r="BZ633" s="70">
        <v>300.17986999999999</v>
      </c>
      <c r="CA633" s="70">
        <v>123.73699999999999</v>
      </c>
      <c r="CB633" s="70">
        <v>270.13</v>
      </c>
      <c r="CC633" s="70">
        <v>68.7</v>
      </c>
      <c r="CD633" s="70">
        <v>15</v>
      </c>
    </row>
    <row r="634" spans="1:82">
      <c r="A634" s="70" t="s">
        <v>2401</v>
      </c>
      <c r="B634" s="70">
        <v>527</v>
      </c>
      <c r="C634" s="70">
        <v>17</v>
      </c>
      <c r="D634" s="70">
        <v>31</v>
      </c>
      <c r="E634" s="70">
        <v>2020</v>
      </c>
      <c r="F634" s="70" t="s">
        <v>159</v>
      </c>
      <c r="G634" s="1064" t="s">
        <v>2384</v>
      </c>
      <c r="H634" s="70" t="s">
        <v>2385</v>
      </c>
      <c r="I634" s="148"/>
      <c r="J634" s="71">
        <v>25735.198285002956</v>
      </c>
      <c r="K634" s="71">
        <v>168.13890897952976</v>
      </c>
      <c r="L634" s="71">
        <v>299.85417183544445</v>
      </c>
      <c r="M634" s="71">
        <v>4575.1812673165286</v>
      </c>
      <c r="N634" s="71">
        <v>3882.077584619854</v>
      </c>
      <c r="O634" s="71">
        <v>2114.3912635872989</v>
      </c>
      <c r="P634" s="71">
        <v>1597.8066413102249</v>
      </c>
      <c r="Q634" s="71">
        <v>165.82567846282399</v>
      </c>
      <c r="R634" s="71">
        <v>546.99344877314638</v>
      </c>
      <c r="S634" s="71">
        <v>240.90354992891099</v>
      </c>
      <c r="T634" s="72"/>
      <c r="U634" s="71">
        <v>886985705</v>
      </c>
      <c r="V634" s="71">
        <v>87736</v>
      </c>
      <c r="W634" s="71">
        <v>12213</v>
      </c>
      <c r="X634" s="71">
        <v>1077390</v>
      </c>
      <c r="Y634" s="71">
        <v>1329862</v>
      </c>
      <c r="Z634" s="71">
        <v>1510887</v>
      </c>
      <c r="AA634" s="71">
        <v>352642</v>
      </c>
      <c r="AB634" s="71">
        <v>2812477</v>
      </c>
      <c r="AC634" s="71">
        <v>96965401</v>
      </c>
      <c r="AD634" s="71">
        <v>240.90354992891099</v>
      </c>
      <c r="AE634" s="72"/>
      <c r="AF634" s="71">
        <v>9292818949.1919498</v>
      </c>
      <c r="AG634" s="71">
        <v>116068012.33370809</v>
      </c>
      <c r="AH634" s="71">
        <v>105169687.20550761</v>
      </c>
      <c r="AI634" s="71">
        <v>6326875836.5303354</v>
      </c>
      <c r="AJ634" s="71">
        <v>6187940018.0731144</v>
      </c>
      <c r="AK634" s="71">
        <v>0</v>
      </c>
      <c r="AL634" s="71">
        <v>0</v>
      </c>
      <c r="AM634" s="71">
        <v>367059495.77119577</v>
      </c>
      <c r="AN634" s="71">
        <v>0</v>
      </c>
      <c r="AO634" s="71">
        <v>0</v>
      </c>
      <c r="AP634" s="71">
        <v>22395931999.105812</v>
      </c>
      <c r="AQ634" s="72"/>
      <c r="AR634" s="71">
        <v>68197</v>
      </c>
      <c r="AS634" s="71">
        <v>20057</v>
      </c>
      <c r="AT634" s="71">
        <v>0</v>
      </c>
      <c r="AU634" s="71">
        <v>26</v>
      </c>
      <c r="AV634" s="71">
        <v>0</v>
      </c>
      <c r="AW634" s="71">
        <v>16</v>
      </c>
      <c r="AX634" s="71"/>
      <c r="AY634" s="72"/>
      <c r="AZ634" s="71">
        <v>307730.24400000111</v>
      </c>
      <c r="BA634" s="71">
        <v>1208902.43</v>
      </c>
      <c r="BB634" s="71">
        <v>0</v>
      </c>
      <c r="BC634" s="71">
        <v>8742.6</v>
      </c>
      <c r="BD634" s="71">
        <v>0</v>
      </c>
      <c r="BE634" s="71">
        <v>67761.820000000007</v>
      </c>
      <c r="BF634" s="71"/>
      <c r="BG634" s="72"/>
      <c r="BH634" s="71">
        <v>26.023</v>
      </c>
      <c r="BI634" s="71">
        <v>0</v>
      </c>
      <c r="BJ634" s="71">
        <v>26738.097000000002</v>
      </c>
      <c r="BK634" s="71">
        <v>758.38099999999997</v>
      </c>
      <c r="BL634" s="71">
        <v>822.59100000000012</v>
      </c>
      <c r="BM634" s="71">
        <v>0</v>
      </c>
      <c r="BN634" s="72"/>
      <c r="BO634" s="71">
        <v>4</v>
      </c>
      <c r="BP634" s="71">
        <v>0</v>
      </c>
      <c r="BQ634" s="71">
        <v>200</v>
      </c>
      <c r="BR634" s="71">
        <v>5</v>
      </c>
      <c r="BS634" s="71">
        <v>117</v>
      </c>
      <c r="BT634" s="71">
        <v>0</v>
      </c>
      <c r="BU634"/>
      <c r="BV634" s="70">
        <v>25638.43</v>
      </c>
      <c r="BW634" s="70">
        <v>358.97699999999998</v>
      </c>
      <c r="BX634" s="70">
        <v>1509.1780000000001</v>
      </c>
      <c r="BY634" s="70">
        <v>39.887999999999998</v>
      </c>
      <c r="BZ634" s="70">
        <v>264.54199999999997</v>
      </c>
      <c r="CA634" s="70">
        <v>30.376999999999999</v>
      </c>
      <c r="CB634" s="70">
        <v>410</v>
      </c>
      <c r="CC634" s="70">
        <v>75.7</v>
      </c>
      <c r="CD634" s="70">
        <v>18</v>
      </c>
    </row>
    <row r="635" spans="1:82">
      <c r="A635" s="70" t="s">
        <v>2402</v>
      </c>
      <c r="B635" s="70">
        <v>527</v>
      </c>
      <c r="C635" s="70">
        <v>18</v>
      </c>
      <c r="D635" s="70">
        <v>31</v>
      </c>
      <c r="E635" s="70">
        <v>2021</v>
      </c>
      <c r="F635" s="70" t="s">
        <v>160</v>
      </c>
      <c r="G635" s="1064" t="s">
        <v>2384</v>
      </c>
      <c r="H635" s="70" t="s">
        <v>2385</v>
      </c>
      <c r="I635" s="148"/>
      <c r="J635" s="71">
        <v>27160.70567911123</v>
      </c>
      <c r="K635" s="71">
        <v>184.40449927631281</v>
      </c>
      <c r="L635" s="71">
        <v>297.57991485232924</v>
      </c>
      <c r="M635" s="71">
        <v>4927.4126097889211</v>
      </c>
      <c r="N635" s="71">
        <v>3880.2779506755846</v>
      </c>
      <c r="O635" s="71">
        <v>2052.2037954542425</v>
      </c>
      <c r="P635" s="71">
        <v>1645.7223551288812</v>
      </c>
      <c r="Q635" s="71">
        <v>162.823367366833</v>
      </c>
      <c r="R635" s="71">
        <v>567.74196423971603</v>
      </c>
      <c r="S635" s="71">
        <v>251.10614664060381</v>
      </c>
      <c r="T635" s="72"/>
      <c r="U635" s="71">
        <v>994393538</v>
      </c>
      <c r="V635" s="71">
        <v>87736</v>
      </c>
      <c r="W635" s="71">
        <v>12213</v>
      </c>
      <c r="X635" s="71">
        <v>1077390</v>
      </c>
      <c r="Y635" s="71">
        <v>1328418</v>
      </c>
      <c r="Z635" s="71">
        <v>1509933</v>
      </c>
      <c r="AA635" s="71">
        <v>354177</v>
      </c>
      <c r="AB635" s="71">
        <v>2788687</v>
      </c>
      <c r="AC635" s="71">
        <v>97635984.999999985</v>
      </c>
      <c r="AD635" s="71">
        <v>251.10614664060381</v>
      </c>
      <c r="AE635" s="72"/>
      <c r="AF635" s="71">
        <v>9704047967.4715843</v>
      </c>
      <c r="AG635" s="71">
        <v>131329832.40613391</v>
      </c>
      <c r="AH635" s="71">
        <v>106978492.53813161</v>
      </c>
      <c r="AI635" s="71">
        <v>7026063016.4209881</v>
      </c>
      <c r="AJ635" s="71">
        <v>5885561876.5898094</v>
      </c>
      <c r="AK635" s="71">
        <v>0</v>
      </c>
      <c r="AL635" s="71">
        <v>0</v>
      </c>
      <c r="AM635" s="71">
        <v>366053897.49907857</v>
      </c>
      <c r="AN635" s="71">
        <v>0</v>
      </c>
      <c r="AO635" s="71">
        <v>0</v>
      </c>
      <c r="AP635" s="71">
        <v>23220035082.925724</v>
      </c>
      <c r="AQ635" s="72"/>
      <c r="AR635" s="71">
        <v>84170</v>
      </c>
      <c r="AS635" s="71">
        <v>20836</v>
      </c>
      <c r="AT635" s="71">
        <v>0</v>
      </c>
      <c r="AU635" s="71">
        <v>30</v>
      </c>
      <c r="AV635" s="71">
        <v>0</v>
      </c>
      <c r="AW635" s="71">
        <v>18</v>
      </c>
      <c r="AX635" s="71"/>
      <c r="AY635" s="72"/>
      <c r="AZ635" s="71">
        <v>375631.02799998177</v>
      </c>
      <c r="BA635" s="71">
        <v>1304526.9269999941</v>
      </c>
      <c r="BB635" s="71">
        <v>0</v>
      </c>
      <c r="BC635" s="71">
        <v>9616.6</v>
      </c>
      <c r="BD635" s="71">
        <v>0</v>
      </c>
      <c r="BE635" s="71">
        <v>182507.95</v>
      </c>
      <c r="BF635" s="71"/>
      <c r="BG635" s="72"/>
      <c r="BH635" s="71">
        <v>23.457999999999998</v>
      </c>
      <c r="BI635" s="71">
        <v>0</v>
      </c>
      <c r="BJ635" s="71">
        <v>32188.339</v>
      </c>
      <c r="BK635" s="71">
        <v>858.84</v>
      </c>
      <c r="BL635" s="71">
        <v>1104.8309999999999</v>
      </c>
      <c r="BM635" s="71">
        <v>0</v>
      </c>
      <c r="BN635" s="72"/>
      <c r="BO635" s="71">
        <v>4</v>
      </c>
      <c r="BP635" s="71">
        <v>0</v>
      </c>
      <c r="BQ635" s="71">
        <v>200</v>
      </c>
      <c r="BR635" s="71">
        <v>6</v>
      </c>
      <c r="BS635" s="71">
        <v>123</v>
      </c>
      <c r="BT635" s="71">
        <v>0</v>
      </c>
      <c r="BU635"/>
      <c r="BV635" s="70">
        <v>30610.039000000001</v>
      </c>
      <c r="BW635" s="70">
        <v>428.44799999999998</v>
      </c>
      <c r="BX635" s="70">
        <v>1992.3689999999999</v>
      </c>
      <c r="BY635" s="70">
        <v>50.152000000000001</v>
      </c>
      <c r="BZ635" s="70">
        <v>424.94499999999999</v>
      </c>
      <c r="CA635" s="70">
        <v>127.815</v>
      </c>
      <c r="CB635" s="70">
        <v>460</v>
      </c>
      <c r="CC635" s="70">
        <v>62.7</v>
      </c>
      <c r="CD635" s="70">
        <v>19</v>
      </c>
    </row>
    <row r="636" spans="1:82">
      <c r="A636" s="70" t="s">
        <v>2403</v>
      </c>
      <c r="B636" s="70">
        <v>527</v>
      </c>
      <c r="C636" s="70">
        <v>19</v>
      </c>
      <c r="D636" s="70">
        <v>31</v>
      </c>
      <c r="E636" s="70">
        <v>2022</v>
      </c>
      <c r="F636" s="70" t="s">
        <v>161</v>
      </c>
      <c r="G636" s="70" t="s">
        <v>2384</v>
      </c>
      <c r="H636" s="70" t="s">
        <v>2385</v>
      </c>
      <c r="I636" s="148"/>
      <c r="J636" s="71">
        <v>24091.401685967285</v>
      </c>
      <c r="K636" s="71">
        <v>178.78480431473443</v>
      </c>
      <c r="L636" s="71">
        <v>264.34134504855649</v>
      </c>
      <c r="M636" s="71">
        <v>4484.1766315484747</v>
      </c>
      <c r="N636" s="71">
        <v>4178.7971107955564</v>
      </c>
      <c r="O636" s="71">
        <v>2163.3481385478644</v>
      </c>
      <c r="P636" s="71">
        <v>1633.670516600358</v>
      </c>
      <c r="Q636" s="71">
        <v>163.10613965650532</v>
      </c>
      <c r="R636" s="71">
        <v>561.67037674892151</v>
      </c>
      <c r="S636" s="71">
        <v>234.86083491252396</v>
      </c>
      <c r="T636" s="72"/>
      <c r="U636" s="71">
        <v>1069225758</v>
      </c>
      <c r="V636" s="71">
        <v>87736</v>
      </c>
      <c r="W636" s="71">
        <v>12213</v>
      </c>
      <c r="X636" s="71">
        <v>1077390</v>
      </c>
      <c r="Y636" s="71">
        <v>1334658</v>
      </c>
      <c r="Z636" s="71">
        <v>1512295</v>
      </c>
      <c r="AA636" s="71">
        <v>356943</v>
      </c>
      <c r="AB636" s="71">
        <v>2770623</v>
      </c>
      <c r="AC636" s="71">
        <v>97804978.999999985</v>
      </c>
      <c r="AD636" s="71">
        <v>234.86083491252396</v>
      </c>
      <c r="AE636" s="72"/>
      <c r="AF636" s="71">
        <v>9717495394.5532875</v>
      </c>
      <c r="AG636" s="71">
        <v>133384267.73370071</v>
      </c>
      <c r="AH636" s="71">
        <v>104029291.1683771</v>
      </c>
      <c r="AI636" s="71">
        <v>6372241377.7492981</v>
      </c>
      <c r="AJ636" s="71">
        <v>6606476999.3440428</v>
      </c>
      <c r="AK636" s="71">
        <v>0</v>
      </c>
      <c r="AL636" s="71">
        <v>0</v>
      </c>
      <c r="AM636" s="71">
        <v>357763051.81212574</v>
      </c>
      <c r="AN636" s="71">
        <v>0</v>
      </c>
      <c r="AO636" s="71">
        <v>0</v>
      </c>
      <c r="AP636" s="71">
        <v>23291390382.360832</v>
      </c>
      <c r="AQ636" s="72"/>
      <c r="AR636" s="71">
        <v>89299</v>
      </c>
      <c r="AS636" s="71">
        <v>21322</v>
      </c>
      <c r="AT636" s="71">
        <v>0</v>
      </c>
      <c r="AU636" s="71">
        <v>31</v>
      </c>
      <c r="AV636" s="71">
        <v>0</v>
      </c>
      <c r="AW636" s="71">
        <v>20</v>
      </c>
      <c r="AX636" s="71"/>
      <c r="AY636" s="72"/>
      <c r="AZ636" s="71">
        <v>402709.75399997603</v>
      </c>
      <c r="BA636" s="71">
        <v>1425587.8269999966</v>
      </c>
      <c r="BB636" s="71">
        <v>0</v>
      </c>
      <c r="BC636" s="71">
        <v>9666.5</v>
      </c>
      <c r="BD636" s="71">
        <v>0</v>
      </c>
      <c r="BE636" s="71">
        <v>193104.94999999998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2404</v>
      </c>
      <c r="B637" s="70">
        <v>527</v>
      </c>
      <c r="C637" s="70">
        <v>20</v>
      </c>
      <c r="D637" s="70">
        <v>31</v>
      </c>
      <c r="E637" s="70">
        <v>2023</v>
      </c>
      <c r="F637" s="70" t="s">
        <v>1539</v>
      </c>
      <c r="G637" s="70" t="s">
        <v>2384</v>
      </c>
      <c r="H637" s="70" t="s">
        <v>2385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94656</v>
      </c>
      <c r="AS637" s="71">
        <v>21506</v>
      </c>
      <c r="AT637" s="71">
        <v>0</v>
      </c>
      <c r="AU637" s="71">
        <v>32</v>
      </c>
      <c r="AV637" s="71">
        <v>0</v>
      </c>
      <c r="AW637" s="71">
        <v>22</v>
      </c>
      <c r="AX637" s="71"/>
      <c r="AY637" s="72"/>
      <c r="AZ637" s="71">
        <v>428328.1599999757</v>
      </c>
      <c r="BA637" s="71">
        <v>1447057.026999996</v>
      </c>
      <c r="BB637" s="71">
        <v>0</v>
      </c>
      <c r="BC637" s="71">
        <v>9716.4</v>
      </c>
      <c r="BD637" s="71">
        <v>0</v>
      </c>
      <c r="BE637" s="71">
        <v>241228.04099999997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2405</v>
      </c>
      <c r="B638" s="70">
        <v>527</v>
      </c>
      <c r="C638" s="70">
        <v>21</v>
      </c>
      <c r="D638" s="70">
        <v>31</v>
      </c>
      <c r="E638" s="70">
        <v>2024</v>
      </c>
      <c r="F638" s="70" t="s">
        <v>1554</v>
      </c>
      <c r="G638" s="70" t="s">
        <v>2384</v>
      </c>
      <c r="H638" s="70" t="s">
        <v>2385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2297</v>
      </c>
      <c r="B9" s="70">
        <v>1</v>
      </c>
      <c r="C9" s="70">
        <v>1</v>
      </c>
      <c r="D9" s="70">
        <v>1</v>
      </c>
      <c r="E9" s="70">
        <v>1990</v>
      </c>
      <c r="F9" s="70" t="s">
        <v>787</v>
      </c>
      <c r="G9" s="1073" t="s">
        <v>2298</v>
      </c>
      <c r="H9" s="70" t="s">
        <v>2299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2300</v>
      </c>
      <c r="B10" s="70">
        <v>2</v>
      </c>
      <c r="C10" s="70">
        <v>2</v>
      </c>
      <c r="D10" s="70">
        <v>1</v>
      </c>
      <c r="E10" s="70">
        <v>2005</v>
      </c>
      <c r="F10" s="70" t="s">
        <v>789</v>
      </c>
      <c r="G10" s="1073" t="s">
        <v>2298</v>
      </c>
      <c r="H10" s="70" t="s">
        <v>2299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2301</v>
      </c>
      <c r="B11" s="70">
        <v>3</v>
      </c>
      <c r="C11" s="70">
        <v>3</v>
      </c>
      <c r="D11" s="70">
        <v>1</v>
      </c>
      <c r="E11" s="70">
        <v>2006</v>
      </c>
      <c r="F11" s="70" t="s">
        <v>790</v>
      </c>
      <c r="G11" s="1073" t="s">
        <v>2298</v>
      </c>
      <c r="H11" s="70" t="s">
        <v>2299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2302</v>
      </c>
      <c r="B12" s="70">
        <v>4</v>
      </c>
      <c r="C12" s="70">
        <v>4</v>
      </c>
      <c r="D12" s="70">
        <v>1</v>
      </c>
      <c r="E12" s="70">
        <v>2007</v>
      </c>
      <c r="F12" s="70" t="s">
        <v>791</v>
      </c>
      <c r="G12" s="1073" t="s">
        <v>2298</v>
      </c>
      <c r="H12" s="70" t="s">
        <v>2299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2303</v>
      </c>
      <c r="B13" s="70">
        <v>5</v>
      </c>
      <c r="C13" s="70">
        <v>5</v>
      </c>
      <c r="D13" s="70">
        <v>1</v>
      </c>
      <c r="E13" s="70">
        <v>2008</v>
      </c>
      <c r="F13" s="70" t="s">
        <v>792</v>
      </c>
      <c r="G13" s="1073" t="s">
        <v>2298</v>
      </c>
      <c r="H13" s="70" t="s">
        <v>2299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2304</v>
      </c>
      <c r="B14" s="70">
        <v>6</v>
      </c>
      <c r="C14" s="70">
        <v>6</v>
      </c>
      <c r="D14" s="70">
        <v>1</v>
      </c>
      <c r="E14" s="70">
        <v>2009</v>
      </c>
      <c r="F14" s="70" t="s">
        <v>176</v>
      </c>
      <c r="G14" s="1073" t="s">
        <v>2298</v>
      </c>
      <c r="H14" s="70" t="s">
        <v>2299</v>
      </c>
      <c r="I14" s="1066"/>
      <c r="J14" s="73">
        <v>5</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5</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5</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5</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1</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1</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1</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1</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2305</v>
      </c>
      <c r="B15" s="70">
        <v>7</v>
      </c>
      <c r="C15" s="70">
        <v>7</v>
      </c>
      <c r="D15" s="70">
        <v>1</v>
      </c>
      <c r="E15" s="70">
        <v>2010</v>
      </c>
      <c r="F15" s="70" t="s">
        <v>177</v>
      </c>
      <c r="G15" s="1073" t="s">
        <v>2298</v>
      </c>
      <c r="H15" s="70" t="s">
        <v>2299</v>
      </c>
      <c r="I15" s="1066"/>
      <c r="J15" s="73">
        <v>4.95</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4.2649999999999997</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4.95</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4.2649999999999997</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4.95</v>
      </c>
      <c r="HH15" s="73">
        <v>0</v>
      </c>
      <c r="HI15" s="73">
        <v>0</v>
      </c>
      <c r="HJ15" s="73">
        <v>0</v>
      </c>
      <c r="HK15" s="73">
        <v>4.2649999999999997</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4.95</v>
      </c>
      <c r="IC15" s="73">
        <v>0</v>
      </c>
      <c r="ID15" s="73">
        <v>0</v>
      </c>
      <c r="IE15" s="73">
        <v>0</v>
      </c>
      <c r="IF15" s="73">
        <v>4.2649999999999997</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1</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1</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1</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1</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2306</v>
      </c>
      <c r="B16" s="70">
        <v>8</v>
      </c>
      <c r="C16" s="70">
        <v>8</v>
      </c>
      <c r="D16" s="70">
        <v>1</v>
      </c>
      <c r="E16" s="70">
        <v>2011</v>
      </c>
      <c r="F16" s="70" t="s">
        <v>178</v>
      </c>
      <c r="G16" s="1073" t="s">
        <v>2298</v>
      </c>
      <c r="H16" s="70" t="s">
        <v>2299</v>
      </c>
      <c r="I16" s="1066"/>
      <c r="J16" s="73">
        <v>5.149</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5.4189999999999996</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5.149</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5.4189999999999996</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5.149</v>
      </c>
      <c r="HH16" s="73">
        <v>0</v>
      </c>
      <c r="HI16" s="73">
        <v>0</v>
      </c>
      <c r="HJ16" s="73">
        <v>0</v>
      </c>
      <c r="HK16" s="73">
        <v>5.4189999999999996</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5.149</v>
      </c>
      <c r="IC16" s="73">
        <v>0</v>
      </c>
      <c r="ID16" s="73">
        <v>0</v>
      </c>
      <c r="IE16" s="73">
        <v>0</v>
      </c>
      <c r="IF16" s="73">
        <v>5.4189999999999996</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1</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1</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1</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1</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2307</v>
      </c>
      <c r="B17" s="70">
        <v>9</v>
      </c>
      <c r="C17" s="70">
        <v>9</v>
      </c>
      <c r="D17" s="70">
        <v>1</v>
      </c>
      <c r="E17" s="70">
        <v>2012</v>
      </c>
      <c r="F17" s="70" t="s">
        <v>179</v>
      </c>
      <c r="G17" s="1073" t="s">
        <v>2298</v>
      </c>
      <c r="H17" s="70" t="s">
        <v>2299</v>
      </c>
      <c r="I17" s="1066"/>
      <c r="J17" s="73">
        <v>4.6070000000000002</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4.9829999999999997</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4.6070000000000002</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4.9829999999999997</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4.6070000000000002</v>
      </c>
      <c r="HH17" s="73">
        <v>0</v>
      </c>
      <c r="HI17" s="73">
        <v>0</v>
      </c>
      <c r="HJ17" s="73">
        <v>0</v>
      </c>
      <c r="HK17" s="73">
        <v>4.9829999999999997</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4.6070000000000002</v>
      </c>
      <c r="IC17" s="73">
        <v>0</v>
      </c>
      <c r="ID17" s="73">
        <v>0</v>
      </c>
      <c r="IE17" s="73">
        <v>0</v>
      </c>
      <c r="IF17" s="73">
        <v>4.9829999999999997</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1</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1</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1</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1</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2308</v>
      </c>
      <c r="B18" s="70">
        <v>10</v>
      </c>
      <c r="C18" s="70">
        <v>10</v>
      </c>
      <c r="D18" s="70">
        <v>1</v>
      </c>
      <c r="E18" s="70">
        <v>2013</v>
      </c>
      <c r="F18" s="70" t="s">
        <v>180</v>
      </c>
      <c r="G18" s="1073" t="s">
        <v>2298</v>
      </c>
      <c r="H18" s="70" t="s">
        <v>2299</v>
      </c>
      <c r="I18" s="1066"/>
      <c r="J18" s="73">
        <v>4.0359999999999996</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5.89</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4.0359999999999996</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5.89</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4.0359999999999996</v>
      </c>
      <c r="HH18" s="73">
        <v>0</v>
      </c>
      <c r="HI18" s="73">
        <v>0</v>
      </c>
      <c r="HJ18" s="73">
        <v>0</v>
      </c>
      <c r="HK18" s="73">
        <v>5.89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4.0359999999999996</v>
      </c>
      <c r="IC18" s="73">
        <v>0</v>
      </c>
      <c r="ID18" s="73">
        <v>0</v>
      </c>
      <c r="IE18" s="73">
        <v>0</v>
      </c>
      <c r="IF18" s="73">
        <v>5.89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1</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1</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1</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1</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2309</v>
      </c>
      <c r="B19" s="70">
        <v>11</v>
      </c>
      <c r="C19" s="70">
        <v>11</v>
      </c>
      <c r="D19" s="70">
        <v>1</v>
      </c>
      <c r="E19" s="70">
        <v>2014</v>
      </c>
      <c r="F19" s="70" t="s">
        <v>181</v>
      </c>
      <c r="G19" s="1073" t="s">
        <v>2298</v>
      </c>
      <c r="H19" s="70" t="s">
        <v>2299</v>
      </c>
      <c r="I19" s="1066"/>
      <c r="J19" s="73">
        <v>4.4829999999999997</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5.6980000000000004</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4.4829999999999997</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5.6980000000000004</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4.4829999999999997</v>
      </c>
      <c r="HH19" s="73">
        <v>0</v>
      </c>
      <c r="HI19" s="73">
        <v>0</v>
      </c>
      <c r="HJ19" s="73">
        <v>0</v>
      </c>
      <c r="HK19" s="73">
        <v>5.6980000000000004</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4.4829999999999997</v>
      </c>
      <c r="IC19" s="73">
        <v>0</v>
      </c>
      <c r="ID19" s="73">
        <v>0</v>
      </c>
      <c r="IE19" s="73">
        <v>0</v>
      </c>
      <c r="IF19" s="73">
        <v>5.6980000000000004</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1</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1</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1</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1</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2310</v>
      </c>
      <c r="B20" s="70">
        <v>12</v>
      </c>
      <c r="C20" s="70">
        <v>12</v>
      </c>
      <c r="D20" s="70">
        <v>1</v>
      </c>
      <c r="E20" s="70">
        <v>2015</v>
      </c>
      <c r="F20" s="70" t="s">
        <v>182</v>
      </c>
      <c r="G20" s="1073" t="s">
        <v>2298</v>
      </c>
      <c r="H20" s="70" t="s">
        <v>2299</v>
      </c>
      <c r="I20" s="1066"/>
      <c r="J20" s="73">
        <v>5.0119999999999996</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5.7619999999999996</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5.0119999999999996</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5.7619999999999996</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5.0119999999999996</v>
      </c>
      <c r="HH20" s="73">
        <v>0</v>
      </c>
      <c r="HI20" s="73">
        <v>0</v>
      </c>
      <c r="HJ20" s="73">
        <v>0</v>
      </c>
      <c r="HK20" s="73">
        <v>5.7619999999999996</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5.0119999999999996</v>
      </c>
      <c r="IC20" s="73">
        <v>0</v>
      </c>
      <c r="ID20" s="73">
        <v>0</v>
      </c>
      <c r="IE20" s="73">
        <v>0</v>
      </c>
      <c r="IF20" s="73">
        <v>5.7619999999999996</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1</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1</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1</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1</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2311</v>
      </c>
      <c r="B21" s="70">
        <v>13</v>
      </c>
      <c r="C21" s="70">
        <v>13</v>
      </c>
      <c r="D21" s="70">
        <v>1</v>
      </c>
      <c r="E21" s="70">
        <v>2016</v>
      </c>
      <c r="F21" s="70" t="s">
        <v>155</v>
      </c>
      <c r="G21" s="1073" t="s">
        <v>2298</v>
      </c>
      <c r="H21" s="70" t="s">
        <v>2299</v>
      </c>
      <c r="I21" s="1066"/>
      <c r="J21" s="73">
        <v>4.7610000000000001</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6.1879999999999997</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4.7610000000000001</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6.1879999999999997</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4.7610000000000001</v>
      </c>
      <c r="HH21" s="73">
        <v>0</v>
      </c>
      <c r="HI21" s="73">
        <v>0</v>
      </c>
      <c r="HJ21" s="73">
        <v>0</v>
      </c>
      <c r="HK21" s="73">
        <v>6.1879999999999997</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4.7610000000000001</v>
      </c>
      <c r="IC21" s="73">
        <v>0</v>
      </c>
      <c r="ID21" s="73">
        <v>0</v>
      </c>
      <c r="IE21" s="73">
        <v>0</v>
      </c>
      <c r="IF21" s="73">
        <v>6.1879999999999997</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1</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1</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1</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1</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2312</v>
      </c>
      <c r="B22" s="70">
        <v>14</v>
      </c>
      <c r="C22" s="70">
        <v>14</v>
      </c>
      <c r="D22" s="70">
        <v>1</v>
      </c>
      <c r="E22" s="70">
        <v>2017</v>
      </c>
      <c r="F22" s="70" t="s">
        <v>156</v>
      </c>
      <c r="G22" s="1073" t="s">
        <v>2298</v>
      </c>
      <c r="H22" s="70" t="s">
        <v>2299</v>
      </c>
      <c r="I22" s="1066"/>
      <c r="J22" s="73">
        <v>4.9080000000000004</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6.4790000000000001</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4.9080000000000004</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6.4790000000000001</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4.9080000000000004</v>
      </c>
      <c r="HH22" s="73">
        <v>0</v>
      </c>
      <c r="HI22" s="73">
        <v>0</v>
      </c>
      <c r="HJ22" s="73">
        <v>0</v>
      </c>
      <c r="HK22" s="73">
        <v>6.4790000000000001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4.9080000000000004</v>
      </c>
      <c r="IC22" s="73">
        <v>0</v>
      </c>
      <c r="ID22" s="73">
        <v>0</v>
      </c>
      <c r="IE22" s="73">
        <v>0</v>
      </c>
      <c r="IF22" s="73">
        <v>6.4790000000000001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1</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1</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1</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1</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2313</v>
      </c>
      <c r="B23" s="70">
        <v>15</v>
      </c>
      <c r="C23" s="70">
        <v>15</v>
      </c>
      <c r="D23" s="70">
        <v>1</v>
      </c>
      <c r="E23" s="70">
        <v>2018</v>
      </c>
      <c r="F23" s="70" t="s">
        <v>183</v>
      </c>
      <c r="G23" s="1073" t="s">
        <v>2298</v>
      </c>
      <c r="H23" s="70" t="s">
        <v>2299</v>
      </c>
      <c r="I23" s="1066"/>
      <c r="J23" s="73">
        <v>4.5359999999999996</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5.39</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4.5359999999999996</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5.39</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4.5359999999999996</v>
      </c>
      <c r="HH23" s="73">
        <v>0</v>
      </c>
      <c r="HI23" s="73">
        <v>0</v>
      </c>
      <c r="HJ23" s="73">
        <v>0</v>
      </c>
      <c r="HK23" s="73">
        <v>5.39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4.5359999999999996</v>
      </c>
      <c r="IC23" s="73">
        <v>0</v>
      </c>
      <c r="ID23" s="73">
        <v>0</v>
      </c>
      <c r="IE23" s="73">
        <v>0</v>
      </c>
      <c r="IF23" s="73">
        <v>5.39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1</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1</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1</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1</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2314</v>
      </c>
      <c r="B24" s="70">
        <v>16</v>
      </c>
      <c r="C24" s="70">
        <v>16</v>
      </c>
      <c r="D24" s="70">
        <v>1</v>
      </c>
      <c r="E24" s="70">
        <v>2019</v>
      </c>
      <c r="F24" s="70" t="s">
        <v>158</v>
      </c>
      <c r="G24" s="1073" t="s">
        <v>2298</v>
      </c>
      <c r="H24" s="70" t="s">
        <v>2299</v>
      </c>
      <c r="I24" s="1066"/>
      <c r="J24" s="73">
        <v>4.1210000000000004</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3.7989999999999999</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4.1210000000000004</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3.7989999999999999</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4.1210000000000004</v>
      </c>
      <c r="HH24" s="73">
        <v>0</v>
      </c>
      <c r="HI24" s="73">
        <v>0</v>
      </c>
      <c r="HJ24" s="73">
        <v>0</v>
      </c>
      <c r="HK24" s="73">
        <v>3.7989999999999999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4.1210000000000004</v>
      </c>
      <c r="IC24" s="73">
        <v>0</v>
      </c>
      <c r="ID24" s="73">
        <v>0</v>
      </c>
      <c r="IE24" s="73">
        <v>0</v>
      </c>
      <c r="IF24" s="73">
        <v>3.7989999999999999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1</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1</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1</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1</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2315</v>
      </c>
      <c r="B25" s="70">
        <v>17</v>
      </c>
      <c r="C25" s="70">
        <v>17</v>
      </c>
      <c r="D25" s="70">
        <v>1</v>
      </c>
      <c r="E25" s="70">
        <v>2020</v>
      </c>
      <c r="F25" s="70" t="s">
        <v>159</v>
      </c>
      <c r="G25" s="1073" t="s">
        <v>2298</v>
      </c>
      <c r="H25" s="70" t="s">
        <v>2299</v>
      </c>
      <c r="I25" s="1066"/>
      <c r="J25" s="73">
        <v>4.5839999999999996</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2.8180000000000001</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4.5839999999999996</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2.8180000000000001</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4.5839999999999996</v>
      </c>
      <c r="HH25" s="73">
        <v>0</v>
      </c>
      <c r="HI25" s="73">
        <v>0</v>
      </c>
      <c r="HJ25" s="73">
        <v>0</v>
      </c>
      <c r="HK25" s="73">
        <v>2.8180000000000001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4.5839999999999996</v>
      </c>
      <c r="IC25" s="73">
        <v>0</v>
      </c>
      <c r="ID25" s="73">
        <v>0</v>
      </c>
      <c r="IE25" s="73">
        <v>0</v>
      </c>
      <c r="IF25" s="73">
        <v>2.8180000000000001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1</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1</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1</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1</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2316</v>
      </c>
      <c r="B26" s="70">
        <v>18</v>
      </c>
      <c r="C26" s="70">
        <v>18</v>
      </c>
      <c r="D26" s="70">
        <v>1</v>
      </c>
      <c r="E26" s="70">
        <v>2021</v>
      </c>
      <c r="F26" s="70" t="s">
        <v>160</v>
      </c>
      <c r="G26" s="1073" t="s">
        <v>2298</v>
      </c>
      <c r="H26" s="70" t="s">
        <v>2299</v>
      </c>
      <c r="I26" s="1066"/>
      <c r="J26" s="73">
        <v>3.387</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2.9809999999999999</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3.387</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2.9809999999999999</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3.387</v>
      </c>
      <c r="HH26" s="73">
        <v>0</v>
      </c>
      <c r="HI26" s="73">
        <v>0</v>
      </c>
      <c r="HJ26" s="73">
        <v>0</v>
      </c>
      <c r="HK26" s="73">
        <v>2.9809999999999999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3.387</v>
      </c>
      <c r="IC26" s="73">
        <v>0</v>
      </c>
      <c r="ID26" s="73">
        <v>0</v>
      </c>
      <c r="IE26" s="73">
        <v>0</v>
      </c>
      <c r="IF26" s="73">
        <v>2.9809999999999999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1</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1</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1</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1</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2317</v>
      </c>
      <c r="B27" s="70">
        <v>19</v>
      </c>
      <c r="C27" s="70">
        <v>19</v>
      </c>
      <c r="D27" s="70">
        <v>1</v>
      </c>
      <c r="E27" s="70">
        <v>2022</v>
      </c>
      <c r="F27" s="70" t="s">
        <v>161</v>
      </c>
      <c r="G27" s="1073" t="s">
        <v>2298</v>
      </c>
      <c r="H27" s="70" t="s">
        <v>2299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2318</v>
      </c>
      <c r="B28" s="70">
        <v>20</v>
      </c>
      <c r="C28" s="70">
        <v>20</v>
      </c>
      <c r="D28" s="70">
        <v>1</v>
      </c>
      <c r="E28" s="70">
        <v>2023</v>
      </c>
      <c r="F28" s="70" t="s">
        <v>1539</v>
      </c>
      <c r="G28" s="1073" t="s">
        <v>2298</v>
      </c>
      <c r="H28" s="70" t="s">
        <v>2299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2319</v>
      </c>
      <c r="B29" s="70">
        <v>21</v>
      </c>
      <c r="C29" s="70">
        <v>21</v>
      </c>
      <c r="D29" s="70">
        <v>1</v>
      </c>
      <c r="E29" s="70">
        <v>2024</v>
      </c>
      <c r="F29" s="70" t="s">
        <v>1554</v>
      </c>
      <c r="G29" s="1073" t="s">
        <v>2298</v>
      </c>
      <c r="H29" s="70" t="s">
        <v>2299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2406</v>
      </c>
      <c r="B30" s="70">
        <v>22</v>
      </c>
      <c r="C30" s="70">
        <v>22</v>
      </c>
      <c r="D30" s="70">
        <v>1</v>
      </c>
      <c r="E30" s="70">
        <v>2025</v>
      </c>
      <c r="F30" s="70" t="s">
        <v>1560</v>
      </c>
      <c r="G30" s="1073" t="s">
        <v>2298</v>
      </c>
      <c r="H30" s="70" t="s">
        <v>2299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2407</v>
      </c>
      <c r="B31" s="70">
        <v>23</v>
      </c>
      <c r="C31" s="70">
        <v>23</v>
      </c>
      <c r="D31" s="70">
        <v>1</v>
      </c>
      <c r="E31" s="70">
        <v>2026</v>
      </c>
      <c r="F31" s="70" t="s">
        <v>1561</v>
      </c>
      <c r="G31" s="1073" t="s">
        <v>2298</v>
      </c>
      <c r="H31" s="70" t="s">
        <v>2299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2408</v>
      </c>
      <c r="B32" s="70">
        <v>24</v>
      </c>
      <c r="C32" s="70">
        <v>24</v>
      </c>
      <c r="D32" s="70">
        <v>1</v>
      </c>
      <c r="E32" s="70">
        <v>2027</v>
      </c>
      <c r="F32" s="70" t="s">
        <v>1562</v>
      </c>
      <c r="G32" s="1073" t="s">
        <v>2298</v>
      </c>
      <c r="H32" s="70" t="s">
        <v>2299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2409</v>
      </c>
      <c r="B33" s="70">
        <v>25</v>
      </c>
      <c r="C33" s="70">
        <v>25</v>
      </c>
      <c r="D33" s="70">
        <v>1</v>
      </c>
      <c r="E33" s="70">
        <v>2028</v>
      </c>
      <c r="F33" s="70" t="s">
        <v>1563</v>
      </c>
      <c r="G33" s="1073" t="s">
        <v>2298</v>
      </c>
      <c r="H33" s="70" t="s">
        <v>2299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2410</v>
      </c>
      <c r="B34" s="70">
        <v>26</v>
      </c>
      <c r="C34" s="70">
        <v>26</v>
      </c>
      <c r="D34" s="70">
        <v>1</v>
      </c>
      <c r="E34" s="70">
        <v>2029</v>
      </c>
      <c r="F34" s="70" t="s">
        <v>1564</v>
      </c>
      <c r="G34" s="1073" t="s">
        <v>2298</v>
      </c>
      <c r="H34" s="70" t="s">
        <v>2299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2411</v>
      </c>
      <c r="B35" s="70">
        <v>27</v>
      </c>
      <c r="C35" s="70">
        <v>27</v>
      </c>
      <c r="D35" s="70">
        <v>1</v>
      </c>
      <c r="E35" s="70">
        <v>2030</v>
      </c>
      <c r="F35" s="70" t="s">
        <v>1565</v>
      </c>
      <c r="G35" s="1073" t="s">
        <v>2298</v>
      </c>
      <c r="H35" s="70" t="s">
        <v>2299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2354</v>
      </c>
      <c r="B10" s="70">
        <v>2</v>
      </c>
      <c r="C10" s="70">
        <v>18</v>
      </c>
      <c r="D10" s="70">
        <v>2</v>
      </c>
      <c r="E10" s="70">
        <v>2024</v>
      </c>
      <c r="F10" s="70" t="s">
        <v>1554</v>
      </c>
      <c r="G10" s="1073" t="s">
        <v>2351</v>
      </c>
      <c r="H10" s="70" t="s">
        <v>2352</v>
      </c>
      <c r="I10" s="1066"/>
      <c r="J10" s="73">
        <v>81303</v>
      </c>
      <c r="K10" s="71">
        <v>97627531</v>
      </c>
      <c r="L10" s="71">
        <v>111327</v>
      </c>
      <c r="M10" s="71">
        <v>133808321.99999997</v>
      </c>
      <c r="N10" s="71">
        <v>555600</v>
      </c>
      <c r="O10" s="71">
        <v>1574804322</v>
      </c>
      <c r="P10" s="71">
        <v>6892</v>
      </c>
      <c r="Q10" s="71">
        <v>47247201.999999993</v>
      </c>
      <c r="R10" s="71">
        <v>0</v>
      </c>
      <c r="S10" s="71">
        <v>0</v>
      </c>
      <c r="T10" s="71">
        <v>0</v>
      </c>
      <c r="U10" s="71">
        <v>0</v>
      </c>
      <c r="V10" s="71">
        <v>0</v>
      </c>
      <c r="W10" s="71">
        <v>0</v>
      </c>
      <c r="X10" s="71">
        <v>0</v>
      </c>
      <c r="Y10" s="71">
        <v>0</v>
      </c>
      <c r="Z10" s="71">
        <v>1853487376.9999998</v>
      </c>
      <c r="AA10" s="71">
        <v>31560715</v>
      </c>
      <c r="AB10" s="71">
        <v>392792491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2346</v>
      </c>
      <c r="B11" s="70">
        <v>3</v>
      </c>
      <c r="C11" s="70">
        <v>18</v>
      </c>
      <c r="D11" s="70">
        <v>3</v>
      </c>
      <c r="E11" s="70">
        <v>2024</v>
      </c>
      <c r="F11" s="70" t="s">
        <v>1554</v>
      </c>
      <c r="G11" s="1073" t="s">
        <v>2343</v>
      </c>
      <c r="H11" s="70" t="s">
        <v>2344</v>
      </c>
      <c r="I11" s="1066"/>
      <c r="J11" s="73">
        <v>293599</v>
      </c>
      <c r="K11" s="71">
        <v>367828784</v>
      </c>
      <c r="L11" s="71">
        <v>1106003</v>
      </c>
      <c r="M11" s="71">
        <v>1386041908.0000002</v>
      </c>
      <c r="N11" s="71">
        <v>717100</v>
      </c>
      <c r="O11" s="71">
        <v>1757604067.9999998</v>
      </c>
      <c r="P11" s="71">
        <v>980</v>
      </c>
      <c r="Q11" s="71">
        <v>6406732</v>
      </c>
      <c r="R11" s="71">
        <v>0</v>
      </c>
      <c r="S11" s="71">
        <v>0</v>
      </c>
      <c r="T11" s="71">
        <v>0</v>
      </c>
      <c r="U11" s="71">
        <v>0</v>
      </c>
      <c r="V11" s="71">
        <v>0</v>
      </c>
      <c r="W11" s="71">
        <v>0</v>
      </c>
      <c r="X11" s="71">
        <v>0</v>
      </c>
      <c r="Y11" s="71">
        <v>0</v>
      </c>
      <c r="Z11" s="71">
        <v>3517881492</v>
      </c>
      <c r="AA11" s="71">
        <v>337448048</v>
      </c>
      <c r="AB11" s="71">
        <v>2081957477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1665</v>
      </c>
      <c r="B12" s="70">
        <v>4</v>
      </c>
      <c r="C12" s="70">
        <v>18</v>
      </c>
      <c r="D12" s="70">
        <v>4</v>
      </c>
      <c r="E12" s="70">
        <v>2024</v>
      </c>
      <c r="F12" s="70" t="s">
        <v>1554</v>
      </c>
      <c r="G12" s="1073" t="s">
        <v>1662</v>
      </c>
      <c r="H12" s="70" t="s">
        <v>1663</v>
      </c>
      <c r="I12" s="1066"/>
      <c r="J12" s="73">
        <v>159761</v>
      </c>
      <c r="K12" s="71">
        <v>218584246</v>
      </c>
      <c r="L12" s="71">
        <v>131275</v>
      </c>
      <c r="M12" s="71">
        <v>179183990</v>
      </c>
      <c r="N12" s="71">
        <v>27500</v>
      </c>
      <c r="O12" s="71">
        <v>50433060</v>
      </c>
      <c r="P12" s="71">
        <v>0</v>
      </c>
      <c r="Q12" s="71">
        <v>0</v>
      </c>
      <c r="R12" s="71">
        <v>0</v>
      </c>
      <c r="S12" s="71">
        <v>0</v>
      </c>
      <c r="T12" s="71">
        <v>0</v>
      </c>
      <c r="U12" s="71">
        <v>0</v>
      </c>
      <c r="V12" s="71">
        <v>0</v>
      </c>
      <c r="W12" s="71">
        <v>0</v>
      </c>
      <c r="X12" s="71">
        <v>0</v>
      </c>
      <c r="Y12" s="71">
        <v>0</v>
      </c>
      <c r="Z12" s="71">
        <v>448201296.00000006</v>
      </c>
      <c r="AA12" s="71">
        <v>422676356</v>
      </c>
      <c r="AB12" s="71">
        <v>1782041658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2350</v>
      </c>
      <c r="B13" s="70">
        <v>5</v>
      </c>
      <c r="C13" s="70">
        <v>18</v>
      </c>
      <c r="D13" s="70">
        <v>5</v>
      </c>
      <c r="E13" s="70">
        <v>2024</v>
      </c>
      <c r="F13" s="70" t="s">
        <v>1554</v>
      </c>
      <c r="G13" s="1073" t="s">
        <v>2347</v>
      </c>
      <c r="H13" s="70" t="s">
        <v>2348</v>
      </c>
      <c r="I13" s="1066"/>
      <c r="J13" s="73">
        <v>74106</v>
      </c>
      <c r="K13" s="71">
        <v>99924646</v>
      </c>
      <c r="L13" s="71">
        <v>191150</v>
      </c>
      <c r="M13" s="71">
        <v>257354088</v>
      </c>
      <c r="N13" s="71">
        <v>2300</v>
      </c>
      <c r="O13" s="71">
        <v>4641521</v>
      </c>
      <c r="P13" s="71">
        <v>0</v>
      </c>
      <c r="Q13" s="71">
        <v>0</v>
      </c>
      <c r="R13" s="71">
        <v>0</v>
      </c>
      <c r="S13" s="71">
        <v>0</v>
      </c>
      <c r="T13" s="71">
        <v>0</v>
      </c>
      <c r="U13" s="71">
        <v>0</v>
      </c>
      <c r="V13" s="71">
        <v>0</v>
      </c>
      <c r="W13" s="71">
        <v>0</v>
      </c>
      <c r="X13" s="71">
        <v>0</v>
      </c>
      <c r="Y13" s="71">
        <v>0</v>
      </c>
      <c r="Z13" s="71">
        <v>361920255</v>
      </c>
      <c r="AA13" s="71">
        <v>34113890</v>
      </c>
      <c r="AB13" s="71">
        <v>423389316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1673</v>
      </c>
      <c r="B14" s="70">
        <v>6</v>
      </c>
      <c r="C14" s="70">
        <v>18</v>
      </c>
      <c r="D14" s="70">
        <v>6</v>
      </c>
      <c r="E14" s="70">
        <v>2024</v>
      </c>
      <c r="F14" s="70" t="s">
        <v>1554</v>
      </c>
      <c r="G14" s="1073" t="s">
        <v>1670</v>
      </c>
      <c r="H14" s="70" t="s">
        <v>1671</v>
      </c>
      <c r="I14" s="1066"/>
      <c r="J14" s="73">
        <v>131186</v>
      </c>
      <c r="K14" s="71">
        <v>173299462</v>
      </c>
      <c r="L14" s="71">
        <v>28003</v>
      </c>
      <c r="M14" s="71">
        <v>36908834.000000007</v>
      </c>
      <c r="N14" s="71">
        <v>28400</v>
      </c>
      <c r="O14" s="71">
        <v>49457190.000000007</v>
      </c>
      <c r="P14" s="71">
        <v>663</v>
      </c>
      <c r="Q14" s="71">
        <v>3767135</v>
      </c>
      <c r="R14" s="71">
        <v>0</v>
      </c>
      <c r="S14" s="71">
        <v>0</v>
      </c>
      <c r="T14" s="71">
        <v>0</v>
      </c>
      <c r="U14" s="71">
        <v>0</v>
      </c>
      <c r="V14" s="71">
        <v>0</v>
      </c>
      <c r="W14" s="71">
        <v>0</v>
      </c>
      <c r="X14" s="71">
        <v>0</v>
      </c>
      <c r="Y14" s="71">
        <v>0</v>
      </c>
      <c r="Z14" s="71">
        <v>263432621.00000003</v>
      </c>
      <c r="AA14" s="71">
        <v>318016254</v>
      </c>
      <c r="AB14" s="71">
        <v>1121715220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1660</v>
      </c>
      <c r="B15" s="70">
        <v>7</v>
      </c>
      <c r="C15" s="70">
        <v>18</v>
      </c>
      <c r="D15" s="70">
        <v>7</v>
      </c>
      <c r="E15" s="70">
        <v>2024</v>
      </c>
      <c r="F15" s="70" t="s">
        <v>1554</v>
      </c>
      <c r="G15" s="1073" t="s">
        <v>1657</v>
      </c>
      <c r="H15" s="70" t="s">
        <v>1658</v>
      </c>
      <c r="I15" s="1066"/>
      <c r="J15" s="73">
        <v>713232</v>
      </c>
      <c r="K15" s="71">
        <v>969797909</v>
      </c>
      <c r="L15" s="71">
        <v>752704</v>
      </c>
      <c r="M15" s="71">
        <v>1021311679</v>
      </c>
      <c r="N15" s="71">
        <v>62000</v>
      </c>
      <c r="O15" s="71">
        <v>127972944</v>
      </c>
      <c r="P15" s="71">
        <v>649</v>
      </c>
      <c r="Q15" s="71">
        <v>3580662</v>
      </c>
      <c r="R15" s="71">
        <v>0</v>
      </c>
      <c r="S15" s="71">
        <v>0</v>
      </c>
      <c r="T15" s="71">
        <v>0</v>
      </c>
      <c r="U15" s="71">
        <v>0</v>
      </c>
      <c r="V15" s="71">
        <v>0</v>
      </c>
      <c r="W15" s="71">
        <v>0</v>
      </c>
      <c r="X15" s="71">
        <v>0</v>
      </c>
      <c r="Y15" s="71">
        <v>0</v>
      </c>
      <c r="Z15" s="71">
        <v>2122663193.9999998</v>
      </c>
      <c r="AA15" s="71">
        <v>1873320929.9999998</v>
      </c>
      <c r="AB15" s="71">
        <v>7775039597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1656</v>
      </c>
      <c r="B16" s="70">
        <v>8</v>
      </c>
      <c r="C16" s="70">
        <v>18</v>
      </c>
      <c r="D16" s="70">
        <v>8</v>
      </c>
      <c r="E16" s="70">
        <v>2024</v>
      </c>
      <c r="F16" s="70" t="s">
        <v>1554</v>
      </c>
      <c r="G16" s="1073" t="s">
        <v>1653</v>
      </c>
      <c r="H16" s="70" t="s">
        <v>1654</v>
      </c>
      <c r="I16" s="1066"/>
      <c r="J16" s="73">
        <v>75260</v>
      </c>
      <c r="K16" s="71">
        <v>101259100</v>
      </c>
      <c r="L16" s="71">
        <v>7952</v>
      </c>
      <c r="M16" s="71">
        <v>10675346</v>
      </c>
      <c r="N16" s="71">
        <v>0</v>
      </c>
      <c r="O16" s="71">
        <v>0</v>
      </c>
      <c r="P16" s="71">
        <v>0</v>
      </c>
      <c r="Q16" s="71">
        <v>0</v>
      </c>
      <c r="R16" s="71">
        <v>0</v>
      </c>
      <c r="S16" s="71">
        <v>0</v>
      </c>
      <c r="T16" s="71">
        <v>0</v>
      </c>
      <c r="U16" s="71">
        <v>0</v>
      </c>
      <c r="V16" s="71">
        <v>0</v>
      </c>
      <c r="W16" s="71">
        <v>0</v>
      </c>
      <c r="X16" s="71">
        <v>0</v>
      </c>
      <c r="Y16" s="71">
        <v>0</v>
      </c>
      <c r="Z16" s="71">
        <v>111934446.00000001</v>
      </c>
      <c r="AA16" s="71">
        <v>192011790</v>
      </c>
      <c r="AB16" s="71">
        <v>1046995723.9999999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1669</v>
      </c>
      <c r="B17" s="70">
        <v>9</v>
      </c>
      <c r="C17" s="70">
        <v>18</v>
      </c>
      <c r="D17" s="70">
        <v>9</v>
      </c>
      <c r="E17" s="70">
        <v>2024</v>
      </c>
      <c r="F17" s="70" t="s">
        <v>1554</v>
      </c>
      <c r="G17" s="1073" t="s">
        <v>1666</v>
      </c>
      <c r="H17" s="70" t="s">
        <v>1667</v>
      </c>
      <c r="I17" s="1066"/>
      <c r="J17" s="73">
        <v>216134</v>
      </c>
      <c r="K17" s="71">
        <v>267203328</v>
      </c>
      <c r="L17" s="71">
        <v>1160893</v>
      </c>
      <c r="M17" s="71">
        <v>1435855119</v>
      </c>
      <c r="N17" s="71">
        <v>1299100</v>
      </c>
      <c r="O17" s="71">
        <v>3512635338</v>
      </c>
      <c r="P17" s="71">
        <v>5043</v>
      </c>
      <c r="Q17" s="71">
        <v>34571070</v>
      </c>
      <c r="R17" s="71">
        <v>0</v>
      </c>
      <c r="S17" s="71">
        <v>0</v>
      </c>
      <c r="T17" s="71">
        <v>0</v>
      </c>
      <c r="U17" s="71">
        <v>0</v>
      </c>
      <c r="V17" s="71">
        <v>0</v>
      </c>
      <c r="W17" s="71">
        <v>0</v>
      </c>
      <c r="X17" s="71">
        <v>0</v>
      </c>
      <c r="Y17" s="71">
        <v>0</v>
      </c>
      <c r="Z17" s="71">
        <v>5250264855</v>
      </c>
      <c r="AA17" s="71">
        <v>79200143</v>
      </c>
      <c r="AB17" s="71">
        <v>1067714554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1681</v>
      </c>
      <c r="B18" s="70">
        <v>10</v>
      </c>
      <c r="C18" s="70">
        <v>18</v>
      </c>
      <c r="D18" s="70">
        <v>10</v>
      </c>
      <c r="E18" s="70">
        <v>2024</v>
      </c>
      <c r="F18" s="70" t="s">
        <v>1554</v>
      </c>
      <c r="G18" s="1073" t="s">
        <v>1678</v>
      </c>
      <c r="H18" s="70" t="s">
        <v>1679</v>
      </c>
      <c r="I18" s="1066"/>
      <c r="J18" s="73">
        <v>92927</v>
      </c>
      <c r="K18" s="71">
        <v>127900000</v>
      </c>
      <c r="L18" s="71">
        <v>45880</v>
      </c>
      <c r="M18" s="71">
        <v>62981281</v>
      </c>
      <c r="N18" s="71">
        <v>13800</v>
      </c>
      <c r="O18" s="71">
        <v>27154103</v>
      </c>
      <c r="P18" s="71">
        <v>0</v>
      </c>
      <c r="Q18" s="71">
        <v>0</v>
      </c>
      <c r="R18" s="71">
        <v>0</v>
      </c>
      <c r="S18" s="71">
        <v>0</v>
      </c>
      <c r="T18" s="71">
        <v>0</v>
      </c>
      <c r="U18" s="71">
        <v>0</v>
      </c>
      <c r="V18" s="71">
        <v>0</v>
      </c>
      <c r="W18" s="71">
        <v>0</v>
      </c>
      <c r="X18" s="71">
        <v>0</v>
      </c>
      <c r="Y18" s="71">
        <v>0</v>
      </c>
      <c r="Z18" s="71">
        <v>218035384</v>
      </c>
      <c r="AA18" s="71">
        <v>241439053</v>
      </c>
      <c r="AB18" s="71">
        <v>1256556023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2358</v>
      </c>
      <c r="B19" s="70">
        <v>11</v>
      </c>
      <c r="C19" s="70">
        <v>18</v>
      </c>
      <c r="D19" s="70">
        <v>11</v>
      </c>
      <c r="E19" s="70">
        <v>2024</v>
      </c>
      <c r="F19" s="70" t="s">
        <v>1554</v>
      </c>
      <c r="G19" s="1073" t="s">
        <v>2355</v>
      </c>
      <c r="H19" s="70" t="s">
        <v>2356</v>
      </c>
      <c r="I19" s="1066"/>
      <c r="J19" s="73">
        <v>868453</v>
      </c>
      <c r="K19" s="71">
        <v>1196419811</v>
      </c>
      <c r="L19" s="71">
        <v>489640</v>
      </c>
      <c r="M19" s="71">
        <v>672431895</v>
      </c>
      <c r="N19" s="71">
        <v>159100</v>
      </c>
      <c r="O19" s="71">
        <v>334592525</v>
      </c>
      <c r="P19" s="71">
        <v>2694</v>
      </c>
      <c r="Q19" s="71">
        <v>14998637</v>
      </c>
      <c r="R19" s="71">
        <v>0</v>
      </c>
      <c r="S19" s="71">
        <v>0</v>
      </c>
      <c r="T19" s="71">
        <v>0</v>
      </c>
      <c r="U19" s="71">
        <v>0</v>
      </c>
      <c r="V19" s="71">
        <v>0</v>
      </c>
      <c r="W19" s="71">
        <v>0</v>
      </c>
      <c r="X19" s="71">
        <v>0</v>
      </c>
      <c r="Y19" s="71">
        <v>0</v>
      </c>
      <c r="Z19" s="71">
        <v>2218442868.0000005</v>
      </c>
      <c r="AA19" s="71">
        <v>1962058288</v>
      </c>
      <c r="AB19" s="71">
        <v>8065604419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2370</v>
      </c>
      <c r="B20" s="70">
        <v>12</v>
      </c>
      <c r="C20" s="70">
        <v>18</v>
      </c>
      <c r="D20" s="70">
        <v>12</v>
      </c>
      <c r="E20" s="70">
        <v>2024</v>
      </c>
      <c r="F20" s="70" t="s">
        <v>1554</v>
      </c>
      <c r="G20" s="1073" t="s">
        <v>2367</v>
      </c>
      <c r="H20" s="70" t="s">
        <v>2368</v>
      </c>
      <c r="I20" s="1066"/>
      <c r="J20" s="73">
        <v>63436</v>
      </c>
      <c r="K20" s="71">
        <v>85613974</v>
      </c>
      <c r="L20" s="71">
        <v>5807</v>
      </c>
      <c r="M20" s="71">
        <v>7826629</v>
      </c>
      <c r="N20" s="71">
        <v>700</v>
      </c>
      <c r="O20" s="71">
        <v>1312064.0000000002</v>
      </c>
      <c r="P20" s="71">
        <v>0</v>
      </c>
      <c r="Q20" s="71">
        <v>0</v>
      </c>
      <c r="R20" s="71">
        <v>0</v>
      </c>
      <c r="S20" s="71">
        <v>0</v>
      </c>
      <c r="T20" s="71">
        <v>0</v>
      </c>
      <c r="U20" s="71">
        <v>0</v>
      </c>
      <c r="V20" s="71">
        <v>0</v>
      </c>
      <c r="W20" s="71">
        <v>0</v>
      </c>
      <c r="X20" s="71">
        <v>0</v>
      </c>
      <c r="Y20" s="71">
        <v>0</v>
      </c>
      <c r="Z20" s="71">
        <v>94752667</v>
      </c>
      <c r="AA20" s="71">
        <v>126445614</v>
      </c>
      <c r="AB20" s="71">
        <v>434020719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1652</v>
      </c>
      <c r="B21" s="70">
        <v>13</v>
      </c>
      <c r="C21" s="70">
        <v>18</v>
      </c>
      <c r="D21" s="70">
        <v>13</v>
      </c>
      <c r="E21" s="70">
        <v>2024</v>
      </c>
      <c r="F21" s="70" t="s">
        <v>1554</v>
      </c>
      <c r="G21" s="1073" t="s">
        <v>1649</v>
      </c>
      <c r="H21" s="70" t="s">
        <v>1650</v>
      </c>
      <c r="I21" s="1066"/>
      <c r="J21" s="73">
        <v>383117</v>
      </c>
      <c r="K21" s="71">
        <v>477366212</v>
      </c>
      <c r="L21" s="71">
        <v>2012725</v>
      </c>
      <c r="M21" s="71">
        <v>2510237730</v>
      </c>
      <c r="N21" s="71">
        <v>1324700</v>
      </c>
      <c r="O21" s="71">
        <v>3538598052.9999995</v>
      </c>
      <c r="P21" s="71">
        <v>105490</v>
      </c>
      <c r="Q21" s="71">
        <v>67094768</v>
      </c>
      <c r="R21" s="71">
        <v>0</v>
      </c>
      <c r="S21" s="71">
        <v>0</v>
      </c>
      <c r="T21" s="71">
        <v>0</v>
      </c>
      <c r="U21" s="71">
        <v>0</v>
      </c>
      <c r="V21" s="71">
        <v>0</v>
      </c>
      <c r="W21" s="71">
        <v>0</v>
      </c>
      <c r="X21" s="71">
        <v>0</v>
      </c>
      <c r="Y21" s="71">
        <v>0</v>
      </c>
      <c r="Z21" s="71">
        <v>6593296762.999999</v>
      </c>
      <c r="AA21" s="71">
        <v>500988572</v>
      </c>
      <c r="AB21" s="71">
        <v>2918106520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1677</v>
      </c>
      <c r="B22" s="70">
        <v>14</v>
      </c>
      <c r="C22" s="70">
        <v>18</v>
      </c>
      <c r="D22" s="70">
        <v>14</v>
      </c>
      <c r="E22" s="70">
        <v>2024</v>
      </c>
      <c r="F22" s="70" t="s">
        <v>1554</v>
      </c>
      <c r="G22" s="1073" t="s">
        <v>1674</v>
      </c>
      <c r="H22" s="70" t="s">
        <v>1675</v>
      </c>
      <c r="I22" s="1066"/>
      <c r="J22" s="73">
        <v>150498</v>
      </c>
      <c r="K22" s="71">
        <v>193879573</v>
      </c>
      <c r="L22" s="71">
        <v>591810</v>
      </c>
      <c r="M22" s="71">
        <v>761867148</v>
      </c>
      <c r="N22" s="71">
        <v>160400</v>
      </c>
      <c r="O22" s="71">
        <v>386638744.00000006</v>
      </c>
      <c r="P22" s="71">
        <v>4995</v>
      </c>
      <c r="Q22" s="71">
        <v>26600111</v>
      </c>
      <c r="R22" s="71">
        <v>0</v>
      </c>
      <c r="S22" s="71">
        <v>0</v>
      </c>
      <c r="T22" s="71">
        <v>0</v>
      </c>
      <c r="U22" s="71">
        <v>0</v>
      </c>
      <c r="V22" s="71">
        <v>0</v>
      </c>
      <c r="W22" s="71">
        <v>0</v>
      </c>
      <c r="X22" s="71">
        <v>0</v>
      </c>
      <c r="Y22" s="71">
        <v>0</v>
      </c>
      <c r="Z22" s="71">
        <v>1368985576</v>
      </c>
      <c r="AA22" s="71">
        <v>39450638</v>
      </c>
      <c r="AB22" s="71">
        <v>577826193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2319</v>
      </c>
      <c r="B23" s="70">
        <v>15</v>
      </c>
      <c r="C23" s="70">
        <v>18</v>
      </c>
      <c r="D23" s="70">
        <v>15</v>
      </c>
      <c r="E23" s="70">
        <v>2024</v>
      </c>
      <c r="F23" s="70" t="s">
        <v>1554</v>
      </c>
      <c r="G23" s="1073" t="s">
        <v>2298</v>
      </c>
      <c r="H23" s="70" t="s">
        <v>2299</v>
      </c>
      <c r="I23" s="1066"/>
      <c r="J23" s="73">
        <v>180102</v>
      </c>
      <c r="K23" s="71">
        <v>232506584</v>
      </c>
      <c r="L23" s="71">
        <v>1075748</v>
      </c>
      <c r="M23" s="71">
        <v>1387952273</v>
      </c>
      <c r="N23" s="71">
        <v>186000</v>
      </c>
      <c r="O23" s="71">
        <v>452387469</v>
      </c>
      <c r="P23" s="71">
        <v>278</v>
      </c>
      <c r="Q23" s="71">
        <v>1533291.9999999998</v>
      </c>
      <c r="R23" s="71">
        <v>0</v>
      </c>
      <c r="S23" s="71">
        <v>0</v>
      </c>
      <c r="T23" s="71">
        <v>0</v>
      </c>
      <c r="U23" s="71">
        <v>0</v>
      </c>
      <c r="V23" s="71">
        <v>0</v>
      </c>
      <c r="W23" s="71">
        <v>0</v>
      </c>
      <c r="X23" s="71">
        <v>0</v>
      </c>
      <c r="Y23" s="71">
        <v>0</v>
      </c>
      <c r="Z23" s="71">
        <v>2074379618</v>
      </c>
      <c r="AA23" s="71">
        <v>57167137.999999993</v>
      </c>
      <c r="AB23" s="71">
        <v>886779063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1685</v>
      </c>
      <c r="B24" s="70">
        <v>16</v>
      </c>
      <c r="C24" s="70">
        <v>18</v>
      </c>
      <c r="D24" s="70">
        <v>16</v>
      </c>
      <c r="E24" s="70">
        <v>2024</v>
      </c>
      <c r="F24" s="70" t="s">
        <v>1554</v>
      </c>
      <c r="G24" s="1073" t="s">
        <v>1682</v>
      </c>
      <c r="H24" s="70" t="s">
        <v>1683</v>
      </c>
      <c r="I24" s="1066"/>
      <c r="J24" s="73">
        <v>153437</v>
      </c>
      <c r="K24" s="71">
        <v>215231665.00000003</v>
      </c>
      <c r="L24" s="71">
        <v>114900</v>
      </c>
      <c r="M24" s="71">
        <v>160863738</v>
      </c>
      <c r="N24" s="71">
        <v>110400</v>
      </c>
      <c r="O24" s="71">
        <v>248985103.99999997</v>
      </c>
      <c r="P24" s="71">
        <v>0</v>
      </c>
      <c r="Q24" s="71">
        <v>0</v>
      </c>
      <c r="R24" s="71">
        <v>0</v>
      </c>
      <c r="S24" s="71">
        <v>0</v>
      </c>
      <c r="T24" s="71">
        <v>0</v>
      </c>
      <c r="U24" s="71">
        <v>0</v>
      </c>
      <c r="V24" s="71">
        <v>0</v>
      </c>
      <c r="W24" s="71">
        <v>0</v>
      </c>
      <c r="X24" s="71">
        <v>0</v>
      </c>
      <c r="Y24" s="71">
        <v>0</v>
      </c>
      <c r="Z24" s="71">
        <v>625080507</v>
      </c>
      <c r="AA24" s="71">
        <v>402347627</v>
      </c>
      <c r="AB24" s="71">
        <v>1814465977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1648</v>
      </c>
      <c r="B25" s="70">
        <v>17</v>
      </c>
      <c r="C25" s="70">
        <v>18</v>
      </c>
      <c r="D25" s="70">
        <v>17</v>
      </c>
      <c r="E25" s="70">
        <v>2024</v>
      </c>
      <c r="F25" s="70" t="s">
        <v>1554</v>
      </c>
      <c r="G25" s="1073" t="s">
        <v>1645</v>
      </c>
      <c r="H25" s="70" t="s">
        <v>1646</v>
      </c>
      <c r="I25" s="1066"/>
      <c r="J25" s="73">
        <v>413402</v>
      </c>
      <c r="K25" s="71">
        <v>530169545.00000006</v>
      </c>
      <c r="L25" s="71">
        <v>191068</v>
      </c>
      <c r="M25" s="71">
        <v>244558142</v>
      </c>
      <c r="N25" s="71">
        <v>718900</v>
      </c>
      <c r="O25" s="71">
        <v>1920238179</v>
      </c>
      <c r="P25" s="71">
        <v>4251</v>
      </c>
      <c r="Q25" s="71">
        <v>27057142</v>
      </c>
      <c r="R25" s="71">
        <v>0</v>
      </c>
      <c r="S25" s="71">
        <v>0</v>
      </c>
      <c r="T25" s="71">
        <v>0</v>
      </c>
      <c r="U25" s="71">
        <v>0</v>
      </c>
      <c r="V25" s="71">
        <v>0</v>
      </c>
      <c r="W25" s="71">
        <v>0</v>
      </c>
      <c r="X25" s="71">
        <v>0</v>
      </c>
      <c r="Y25" s="71">
        <v>0</v>
      </c>
      <c r="Z25" s="71">
        <v>2722023008</v>
      </c>
      <c r="AA25" s="71">
        <v>1003745711.9999999</v>
      </c>
      <c r="AB25" s="71">
        <v>4179868548.9999995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2362</v>
      </c>
      <c r="B26" s="70">
        <v>18</v>
      </c>
      <c r="C26" s="70">
        <v>18</v>
      </c>
      <c r="D26" s="70">
        <v>18</v>
      </c>
      <c r="E26" s="70">
        <v>2024</v>
      </c>
      <c r="F26" s="70" t="s">
        <v>1554</v>
      </c>
      <c r="G26" s="1073" t="s">
        <v>2359</v>
      </c>
      <c r="H26" s="70" t="s">
        <v>2360</v>
      </c>
      <c r="I26" s="1066"/>
      <c r="J26" s="73">
        <v>919018</v>
      </c>
      <c r="K26" s="71">
        <v>1231090991</v>
      </c>
      <c r="L26" s="71">
        <v>2075293.0000000002</v>
      </c>
      <c r="M26" s="71">
        <v>2775382820</v>
      </c>
      <c r="N26" s="71">
        <v>403100</v>
      </c>
      <c r="O26" s="71">
        <v>931318785.99999988</v>
      </c>
      <c r="P26" s="71">
        <v>63</v>
      </c>
      <c r="Q26" s="71">
        <v>353837</v>
      </c>
      <c r="R26" s="71">
        <v>0</v>
      </c>
      <c r="S26" s="71">
        <v>0</v>
      </c>
      <c r="T26" s="71">
        <v>0</v>
      </c>
      <c r="U26" s="71">
        <v>0</v>
      </c>
      <c r="V26" s="71">
        <v>0</v>
      </c>
      <c r="W26" s="71">
        <v>0</v>
      </c>
      <c r="X26" s="71">
        <v>0</v>
      </c>
      <c r="Y26" s="71">
        <v>0</v>
      </c>
      <c r="Z26" s="71">
        <v>4938146433.999999</v>
      </c>
      <c r="AA26" s="71">
        <v>2256235103</v>
      </c>
      <c r="AB26" s="71">
        <v>9652480457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2840497</v>
      </c>
      <c r="K27" s="71">
        <v>3767336254.9999995</v>
      </c>
      <c r="L27" s="71">
        <v>527916</v>
      </c>
      <c r="M27" s="71">
        <v>698318685.00000012</v>
      </c>
      <c r="N27" s="71">
        <v>486100</v>
      </c>
      <c r="O27" s="71">
        <v>1104151475</v>
      </c>
      <c r="P27" s="71">
        <v>6422</v>
      </c>
      <c r="Q27" s="71">
        <v>42893124</v>
      </c>
      <c r="R27" s="71">
        <v>0</v>
      </c>
      <c r="S27" s="71">
        <v>0</v>
      </c>
      <c r="T27" s="71">
        <v>0</v>
      </c>
      <c r="U27" s="71">
        <v>0</v>
      </c>
      <c r="V27" s="71">
        <v>0</v>
      </c>
      <c r="W27" s="71">
        <v>0</v>
      </c>
      <c r="X27" s="71">
        <v>0</v>
      </c>
      <c r="Y27" s="71">
        <v>0</v>
      </c>
      <c r="Z27" s="71">
        <v>5612699538.999999</v>
      </c>
      <c r="AA27" s="71">
        <v>6818664572</v>
      </c>
      <c r="AB27" s="71">
        <v>31540827047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2382</v>
      </c>
      <c r="B28" s="70">
        <v>20</v>
      </c>
      <c r="C28" s="70">
        <v>18</v>
      </c>
      <c r="D28" s="70">
        <v>20</v>
      </c>
      <c r="E28" s="70">
        <v>2024</v>
      </c>
      <c r="F28" s="70" t="s">
        <v>1554</v>
      </c>
      <c r="G28" s="1073" t="s">
        <v>2379</v>
      </c>
      <c r="H28" s="70" t="s">
        <v>2380</v>
      </c>
      <c r="I28" s="1066"/>
      <c r="J28" s="73">
        <v>1864591</v>
      </c>
      <c r="K28" s="71">
        <v>2490631865.9999995</v>
      </c>
      <c r="L28" s="71">
        <v>846499</v>
      </c>
      <c r="M28" s="71">
        <v>1128112236</v>
      </c>
      <c r="N28" s="71">
        <v>119800</v>
      </c>
      <c r="O28" s="71">
        <v>246734465</v>
      </c>
      <c r="P28" s="71">
        <v>2785</v>
      </c>
      <c r="Q28" s="71">
        <v>15253136</v>
      </c>
      <c r="R28" s="71">
        <v>0</v>
      </c>
      <c r="S28" s="71">
        <v>0</v>
      </c>
      <c r="T28" s="71">
        <v>0</v>
      </c>
      <c r="U28" s="71">
        <v>0</v>
      </c>
      <c r="V28" s="71">
        <v>0</v>
      </c>
      <c r="W28" s="71">
        <v>0</v>
      </c>
      <c r="X28" s="71">
        <v>0</v>
      </c>
      <c r="Y28" s="71">
        <v>0</v>
      </c>
      <c r="Z28" s="71">
        <v>3880731702.999999</v>
      </c>
      <c r="AA28" s="71">
        <v>4799273415</v>
      </c>
      <c r="AB28" s="71">
        <v>16943334239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1688</v>
      </c>
      <c r="B29" s="70">
        <v>21</v>
      </c>
      <c r="C29" s="70">
        <v>18</v>
      </c>
      <c r="D29" s="70">
        <v>21</v>
      </c>
      <c r="E29" s="70">
        <v>2024</v>
      </c>
      <c r="F29" s="70" t="s">
        <v>1554</v>
      </c>
      <c r="G29" s="1073" t="s">
        <v>1686</v>
      </c>
      <c r="H29" s="70" t="s">
        <v>1640</v>
      </c>
      <c r="I29" s="1066"/>
      <c r="J29" s="73">
        <v>250422</v>
      </c>
      <c r="K29" s="71">
        <v>339529137</v>
      </c>
      <c r="L29" s="71">
        <v>220024</v>
      </c>
      <c r="M29" s="71">
        <v>296817936</v>
      </c>
      <c r="N29" s="71">
        <v>61100</v>
      </c>
      <c r="O29" s="71">
        <v>146274186</v>
      </c>
      <c r="P29" s="71">
        <v>972</v>
      </c>
      <c r="Q29" s="71">
        <v>5366042</v>
      </c>
      <c r="R29" s="71">
        <v>0</v>
      </c>
      <c r="S29" s="71">
        <v>0</v>
      </c>
      <c r="T29" s="71">
        <v>0</v>
      </c>
      <c r="U29" s="71">
        <v>0</v>
      </c>
      <c r="V29" s="71">
        <v>0</v>
      </c>
      <c r="W29" s="71">
        <v>0</v>
      </c>
      <c r="X29" s="71">
        <v>0</v>
      </c>
      <c r="Y29" s="71">
        <v>0</v>
      </c>
      <c r="Z29" s="71">
        <v>787987300.99999988</v>
      </c>
      <c r="AA29" s="71">
        <v>632785328</v>
      </c>
      <c r="AB29" s="71">
        <v>2997202062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2366</v>
      </c>
      <c r="B30" s="70">
        <v>22</v>
      </c>
      <c r="C30" s="70">
        <v>18</v>
      </c>
      <c r="D30" s="70">
        <v>22</v>
      </c>
      <c r="E30" s="70">
        <v>2024</v>
      </c>
      <c r="F30" s="70" t="s">
        <v>1554</v>
      </c>
      <c r="G30" s="1073" t="s">
        <v>2363</v>
      </c>
      <c r="H30" s="70" t="s">
        <v>2364</v>
      </c>
      <c r="I30" s="1066"/>
      <c r="J30" s="73">
        <v>106552</v>
      </c>
      <c r="K30" s="71">
        <v>142872706</v>
      </c>
      <c r="L30" s="71">
        <v>1664</v>
      </c>
      <c r="M30" s="71">
        <v>2225281</v>
      </c>
      <c r="N30" s="71">
        <v>0</v>
      </c>
      <c r="O30" s="71">
        <v>0</v>
      </c>
      <c r="P30" s="71">
        <v>0</v>
      </c>
      <c r="Q30" s="71">
        <v>0</v>
      </c>
      <c r="R30" s="71">
        <v>0</v>
      </c>
      <c r="S30" s="71">
        <v>0</v>
      </c>
      <c r="T30" s="71">
        <v>0</v>
      </c>
      <c r="U30" s="71">
        <v>0</v>
      </c>
      <c r="V30" s="71">
        <v>0</v>
      </c>
      <c r="W30" s="71">
        <v>0</v>
      </c>
      <c r="X30" s="71">
        <v>0</v>
      </c>
      <c r="Y30" s="71">
        <v>0</v>
      </c>
      <c r="Z30" s="71">
        <v>145097987</v>
      </c>
      <c r="AA30" s="71">
        <v>256586640</v>
      </c>
      <c r="AB30" s="71">
        <v>2010829248</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2374</v>
      </c>
      <c r="B31" s="70">
        <v>23</v>
      </c>
      <c r="C31" s="70">
        <v>18</v>
      </c>
      <c r="D31" s="70">
        <v>23</v>
      </c>
      <c r="E31" s="70">
        <v>2024</v>
      </c>
      <c r="F31" s="70" t="s">
        <v>1554</v>
      </c>
      <c r="G31" s="1073" t="s">
        <v>2371</v>
      </c>
      <c r="H31" s="70" t="s">
        <v>2372</v>
      </c>
      <c r="I31" s="1066"/>
      <c r="J31" s="73">
        <v>529476</v>
      </c>
      <c r="K31" s="71">
        <v>716793521</v>
      </c>
      <c r="L31" s="71">
        <v>1233275</v>
      </c>
      <c r="M31" s="71">
        <v>1666420154.0000002</v>
      </c>
      <c r="N31" s="71">
        <v>195000</v>
      </c>
      <c r="O31" s="71">
        <v>433025867</v>
      </c>
      <c r="P31" s="71">
        <v>2631</v>
      </c>
      <c r="Q31" s="71">
        <v>14595071</v>
      </c>
      <c r="R31" s="71">
        <v>0</v>
      </c>
      <c r="S31" s="71">
        <v>0</v>
      </c>
      <c r="T31" s="71">
        <v>0</v>
      </c>
      <c r="U31" s="71">
        <v>0</v>
      </c>
      <c r="V31" s="71">
        <v>0</v>
      </c>
      <c r="W31" s="71">
        <v>0</v>
      </c>
      <c r="X31" s="71">
        <v>0</v>
      </c>
      <c r="Y31" s="71">
        <v>0</v>
      </c>
      <c r="Z31" s="71">
        <v>2830834613</v>
      </c>
      <c r="AA31" s="71">
        <v>1304681621</v>
      </c>
      <c r="AB31" s="71">
        <v>5795858973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433571</v>
      </c>
      <c r="K32" s="71">
        <v>530768084.99999994</v>
      </c>
      <c r="L32" s="71">
        <v>1651218</v>
      </c>
      <c r="M32" s="71">
        <v>2023562303.0000002</v>
      </c>
      <c r="N32" s="71">
        <v>558000</v>
      </c>
      <c r="O32" s="71">
        <v>1311139506</v>
      </c>
      <c r="P32" s="71">
        <v>33282</v>
      </c>
      <c r="Q32" s="71">
        <v>21407481</v>
      </c>
      <c r="R32" s="71">
        <v>0</v>
      </c>
      <c r="S32" s="71">
        <v>0</v>
      </c>
      <c r="T32" s="71">
        <v>0</v>
      </c>
      <c r="U32" s="71">
        <v>0</v>
      </c>
      <c r="V32" s="71">
        <v>0</v>
      </c>
      <c r="W32" s="71">
        <v>0</v>
      </c>
      <c r="X32" s="71">
        <v>0</v>
      </c>
      <c r="Y32" s="71">
        <v>0</v>
      </c>
      <c r="Z32" s="71">
        <v>3886877375.0000005</v>
      </c>
      <c r="AA32" s="71">
        <v>751915207</v>
      </c>
      <c r="AB32" s="71">
        <v>3906875292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2353</v>
      </c>
      <c r="B190" s="70">
        <v>182</v>
      </c>
      <c r="C190" s="70">
        <v>16</v>
      </c>
      <c r="D190" s="70">
        <v>2</v>
      </c>
      <c r="E190" s="70">
        <v>2022</v>
      </c>
      <c r="F190" s="70" t="s">
        <v>161</v>
      </c>
      <c r="G190" s="1073" t="s">
        <v>2351</v>
      </c>
      <c r="H190" s="70" t="s">
        <v>2352</v>
      </c>
      <c r="I190" s="1066"/>
      <c r="J190" s="73"/>
      <c r="K190" s="71"/>
      <c r="L190" s="71"/>
      <c r="M190" s="71"/>
      <c r="N190" s="71"/>
      <c r="O190" s="71"/>
      <c r="P190" s="71"/>
      <c r="Q190" s="71"/>
      <c r="R190" s="71"/>
      <c r="S190" s="71"/>
      <c r="T190" s="71"/>
      <c r="U190" s="71"/>
      <c r="V190" s="71"/>
      <c r="W190" s="71"/>
      <c r="X190" s="71"/>
      <c r="Y190" s="71"/>
      <c r="Z190" s="71"/>
      <c r="AA190" s="71"/>
      <c r="AB190" s="71"/>
      <c r="AC190" s="72"/>
      <c r="AD190" s="71">
        <v>2725413.6903411932</v>
      </c>
      <c r="AE190" s="71">
        <v>475851.14206994075</v>
      </c>
      <c r="AF190" s="71">
        <v>1005113.9243321461</v>
      </c>
      <c r="AG190" s="71">
        <v>13242603.369978078</v>
      </c>
      <c r="AH190" s="71">
        <v>15122066.651528746</v>
      </c>
      <c r="AI190" s="71">
        <v>0</v>
      </c>
      <c r="AJ190" s="71">
        <v>0</v>
      </c>
      <c r="AK190" s="71">
        <v>736025.57812055864</v>
      </c>
      <c r="AL190" s="71">
        <v>0</v>
      </c>
      <c r="AM190" s="71">
        <v>0</v>
      </c>
      <c r="AN190" s="71">
        <v>33307074.356370665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2345</v>
      </c>
      <c r="B191" s="70">
        <v>183</v>
      </c>
      <c r="C191" s="70">
        <v>16</v>
      </c>
      <c r="D191" s="70">
        <v>3</v>
      </c>
      <c r="E191" s="70">
        <v>2022</v>
      </c>
      <c r="F191" s="70" t="s">
        <v>161</v>
      </c>
      <c r="G191" s="1073" t="s">
        <v>2343</v>
      </c>
      <c r="H191" s="70" t="s">
        <v>2344</v>
      </c>
      <c r="I191" s="1066"/>
      <c r="J191" s="73"/>
      <c r="K191" s="71"/>
      <c r="L191" s="71"/>
      <c r="M191" s="71"/>
      <c r="N191" s="71"/>
      <c r="O191" s="71"/>
      <c r="P191" s="71"/>
      <c r="Q191" s="71"/>
      <c r="R191" s="71"/>
      <c r="S191" s="71"/>
      <c r="T191" s="71"/>
      <c r="U191" s="71"/>
      <c r="V191" s="71"/>
      <c r="W191" s="71"/>
      <c r="X191" s="71"/>
      <c r="Y191" s="71"/>
      <c r="Z191" s="71"/>
      <c r="AA191" s="71"/>
      <c r="AB191" s="71"/>
      <c r="AC191" s="72"/>
      <c r="AD191" s="71">
        <v>107514798.1379298</v>
      </c>
      <c r="AE191" s="71">
        <v>1146299.556296279</v>
      </c>
      <c r="AF191" s="71">
        <v>8185715.9430779004</v>
      </c>
      <c r="AG191" s="71">
        <v>51184229.371947423</v>
      </c>
      <c r="AH191" s="71">
        <v>65893601.06878908</v>
      </c>
      <c r="AI191" s="71">
        <v>0</v>
      </c>
      <c r="AJ191" s="71">
        <v>0</v>
      </c>
      <c r="AK191" s="71">
        <v>3483725.2758095711</v>
      </c>
      <c r="AL191" s="71">
        <v>0</v>
      </c>
      <c r="AM191" s="71">
        <v>0</v>
      </c>
      <c r="AN191" s="71">
        <v>237408369.35385007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1664</v>
      </c>
      <c r="B192" s="70">
        <v>184</v>
      </c>
      <c r="C192" s="70">
        <v>16</v>
      </c>
      <c r="D192" s="70">
        <v>4</v>
      </c>
      <c r="E192" s="70">
        <v>2022</v>
      </c>
      <c r="F192" s="70" t="s">
        <v>161</v>
      </c>
      <c r="G192" s="1073" t="s">
        <v>1662</v>
      </c>
      <c r="H192" s="70" t="s">
        <v>1663</v>
      </c>
      <c r="I192" s="1066"/>
      <c r="J192" s="73"/>
      <c r="K192" s="71"/>
      <c r="L192" s="71"/>
      <c r="M192" s="71"/>
      <c r="N192" s="71"/>
      <c r="O192" s="71"/>
      <c r="P192" s="71"/>
      <c r="Q192" s="71"/>
      <c r="R192" s="71"/>
      <c r="S192" s="71"/>
      <c r="T192" s="71"/>
      <c r="U192" s="71"/>
      <c r="V192" s="71"/>
      <c r="W192" s="71"/>
      <c r="X192" s="71"/>
      <c r="Y192" s="71"/>
      <c r="Z192" s="71"/>
      <c r="AA192" s="71"/>
      <c r="AB192" s="71"/>
      <c r="AC192" s="72"/>
      <c r="AD192" s="71">
        <v>19381519.350351933</v>
      </c>
      <c r="AE192" s="71">
        <v>854403.64806168282</v>
      </c>
      <c r="AF192" s="71">
        <v>3356058.3575158096</v>
      </c>
      <c r="AG192" s="71">
        <v>41454849.048761204</v>
      </c>
      <c r="AH192" s="71">
        <v>59122083.170494057</v>
      </c>
      <c r="AI192" s="71">
        <v>0</v>
      </c>
      <c r="AJ192" s="71">
        <v>0</v>
      </c>
      <c r="AK192" s="71">
        <v>2762420.2092514234</v>
      </c>
      <c r="AL192" s="71">
        <v>0</v>
      </c>
      <c r="AM192" s="71">
        <v>0</v>
      </c>
      <c r="AN192" s="71">
        <v>126931333.78443611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2349</v>
      </c>
      <c r="B193" s="70">
        <v>185</v>
      </c>
      <c r="C193" s="70">
        <v>16</v>
      </c>
      <c r="D193" s="70">
        <v>5</v>
      </c>
      <c r="E193" s="70">
        <v>2022</v>
      </c>
      <c r="F193" s="70" t="s">
        <v>161</v>
      </c>
      <c r="G193" s="1073" t="s">
        <v>2347</v>
      </c>
      <c r="H193" s="70" t="s">
        <v>2348</v>
      </c>
      <c r="I193" s="1066"/>
      <c r="J193" s="73"/>
      <c r="K193" s="71"/>
      <c r="L193" s="71"/>
      <c r="M193" s="71"/>
      <c r="N193" s="71"/>
      <c r="O193" s="71"/>
      <c r="P193" s="71"/>
      <c r="Q193" s="71"/>
      <c r="R193" s="71"/>
      <c r="S193" s="71"/>
      <c r="T193" s="71"/>
      <c r="U193" s="71"/>
      <c r="V193" s="71"/>
      <c r="W193" s="71"/>
      <c r="X193" s="71"/>
      <c r="Y193" s="71"/>
      <c r="Z193" s="71"/>
      <c r="AA193" s="71"/>
      <c r="AB193" s="71"/>
      <c r="AC193" s="72"/>
      <c r="AD193" s="71">
        <v>93503029.0189621</v>
      </c>
      <c r="AE193" s="71">
        <v>378552.50599174201</v>
      </c>
      <c r="AF193" s="71">
        <v>843273.54668544454</v>
      </c>
      <c r="AG193" s="71">
        <v>15289026.222149767</v>
      </c>
      <c r="AH193" s="71">
        <v>20675899.313726865</v>
      </c>
      <c r="AI193" s="71">
        <v>0</v>
      </c>
      <c r="AJ193" s="71">
        <v>0</v>
      </c>
      <c r="AK193" s="71">
        <v>906731.86132676539</v>
      </c>
      <c r="AL193" s="71">
        <v>0</v>
      </c>
      <c r="AM193" s="71">
        <v>0</v>
      </c>
      <c r="AN193" s="71">
        <v>131596512.4688427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1672</v>
      </c>
      <c r="B194" s="70">
        <v>186</v>
      </c>
      <c r="C194" s="70">
        <v>16</v>
      </c>
      <c r="D194" s="70">
        <v>6</v>
      </c>
      <c r="E194" s="70">
        <v>2022</v>
      </c>
      <c r="F194" s="70" t="s">
        <v>161</v>
      </c>
      <c r="G194" s="1073" t="s">
        <v>1670</v>
      </c>
      <c r="H194" s="70" t="s">
        <v>1671</v>
      </c>
      <c r="I194" s="1066"/>
      <c r="J194" s="73"/>
      <c r="K194" s="71"/>
      <c r="L194" s="71"/>
      <c r="M194" s="71"/>
      <c r="N194" s="71"/>
      <c r="O194" s="71"/>
      <c r="P194" s="71"/>
      <c r="Q194" s="71"/>
      <c r="R194" s="71"/>
      <c r="S194" s="71"/>
      <c r="T194" s="71"/>
      <c r="U194" s="71"/>
      <c r="V194" s="71"/>
      <c r="W194" s="71"/>
      <c r="X194" s="71"/>
      <c r="Y194" s="71"/>
      <c r="Z194" s="71"/>
      <c r="AA194" s="71"/>
      <c r="AB194" s="71"/>
      <c r="AC194" s="72"/>
      <c r="AD194" s="71">
        <v>239453012.80482343</v>
      </c>
      <c r="AE194" s="71">
        <v>983628.39910304046</v>
      </c>
      <c r="AF194" s="71">
        <v>494039.04755308869</v>
      </c>
      <c r="AG194" s="71">
        <v>51752022.995671362</v>
      </c>
      <c r="AH194" s="71">
        <v>63532479.696357273</v>
      </c>
      <c r="AI194" s="71">
        <v>0</v>
      </c>
      <c r="AJ194" s="71">
        <v>0</v>
      </c>
      <c r="AK194" s="71">
        <v>3365573.8014270603</v>
      </c>
      <c r="AL194" s="71">
        <v>0</v>
      </c>
      <c r="AM194" s="71">
        <v>0</v>
      </c>
      <c r="AN194" s="71">
        <v>359580756.74493521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1659</v>
      </c>
      <c r="B195" s="70">
        <v>187</v>
      </c>
      <c r="C195" s="70">
        <v>16</v>
      </c>
      <c r="D195" s="70">
        <v>7</v>
      </c>
      <c r="E195" s="70">
        <v>2022</v>
      </c>
      <c r="F195" s="70" t="s">
        <v>161</v>
      </c>
      <c r="G195" s="1073" t="s">
        <v>1657</v>
      </c>
      <c r="H195" s="70" t="s">
        <v>1658</v>
      </c>
      <c r="I195" s="1066"/>
      <c r="J195" s="73"/>
      <c r="K195" s="71"/>
      <c r="L195" s="71"/>
      <c r="M195" s="71"/>
      <c r="N195" s="71"/>
      <c r="O195" s="71"/>
      <c r="P195" s="71"/>
      <c r="Q195" s="71"/>
      <c r="R195" s="71"/>
      <c r="S195" s="71"/>
      <c r="T195" s="71"/>
      <c r="U195" s="71"/>
      <c r="V195" s="71"/>
      <c r="W195" s="71"/>
      <c r="X195" s="71"/>
      <c r="Y195" s="71"/>
      <c r="Z195" s="71"/>
      <c r="AA195" s="71"/>
      <c r="AB195" s="71"/>
      <c r="AC195" s="72"/>
      <c r="AD195" s="71">
        <v>522603073.71412593</v>
      </c>
      <c r="AE195" s="71">
        <v>5611394.7775723683</v>
      </c>
      <c r="AF195" s="71">
        <v>2913126.7976406263</v>
      </c>
      <c r="AG195" s="71">
        <v>260776965.24595949</v>
      </c>
      <c r="AH195" s="71">
        <v>316959507.00403935</v>
      </c>
      <c r="AI195" s="71">
        <v>0</v>
      </c>
      <c r="AJ195" s="71">
        <v>0</v>
      </c>
      <c r="AK195" s="71">
        <v>16787452.163985871</v>
      </c>
      <c r="AL195" s="71">
        <v>0</v>
      </c>
      <c r="AM195" s="71">
        <v>0</v>
      </c>
      <c r="AN195" s="71">
        <v>1125651519.7033238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1655</v>
      </c>
      <c r="B196" s="70">
        <v>188</v>
      </c>
      <c r="C196" s="70">
        <v>16</v>
      </c>
      <c r="D196" s="70">
        <v>8</v>
      </c>
      <c r="E196" s="70">
        <v>2022</v>
      </c>
      <c r="F196" s="70" t="s">
        <v>161</v>
      </c>
      <c r="G196" s="1073" t="s">
        <v>1653</v>
      </c>
      <c r="H196" s="70" t="s">
        <v>1654</v>
      </c>
      <c r="I196" s="1066"/>
      <c r="J196" s="73"/>
      <c r="K196" s="71"/>
      <c r="L196" s="71"/>
      <c r="M196" s="71"/>
      <c r="N196" s="71"/>
      <c r="O196" s="71"/>
      <c r="P196" s="71"/>
      <c r="Q196" s="71"/>
      <c r="R196" s="71"/>
      <c r="S196" s="71"/>
      <c r="T196" s="71"/>
      <c r="U196" s="71"/>
      <c r="V196" s="71"/>
      <c r="W196" s="71"/>
      <c r="X196" s="71"/>
      <c r="Y196" s="71"/>
      <c r="Z196" s="71"/>
      <c r="AA196" s="71"/>
      <c r="AB196" s="71"/>
      <c r="AC196" s="72"/>
      <c r="AD196" s="71">
        <v>84925564.664666891</v>
      </c>
      <c r="AE196" s="71">
        <v>738861.51771882165</v>
      </c>
      <c r="AF196" s="71">
        <v>34071.658451937154</v>
      </c>
      <c r="AG196" s="71">
        <v>68247610.668234482</v>
      </c>
      <c r="AH196" s="71">
        <v>69333809.357762083</v>
      </c>
      <c r="AI196" s="71">
        <v>0</v>
      </c>
      <c r="AJ196" s="71">
        <v>0</v>
      </c>
      <c r="AK196" s="71">
        <v>3956331.1733396137</v>
      </c>
      <c r="AL196" s="71">
        <v>0</v>
      </c>
      <c r="AM196" s="71">
        <v>0</v>
      </c>
      <c r="AN196" s="71">
        <v>227236249.04017383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1668</v>
      </c>
      <c r="B197" s="70">
        <v>189</v>
      </c>
      <c r="C197" s="70">
        <v>16</v>
      </c>
      <c r="D197" s="70">
        <v>9</v>
      </c>
      <c r="E197" s="70">
        <v>2022</v>
      </c>
      <c r="F197" s="70" t="s">
        <v>161</v>
      </c>
      <c r="G197" s="1073" t="s">
        <v>1666</v>
      </c>
      <c r="H197" s="70" t="s">
        <v>1667</v>
      </c>
      <c r="I197" s="1066"/>
      <c r="J197" s="73"/>
      <c r="K197" s="71"/>
      <c r="L197" s="71"/>
      <c r="M197" s="71"/>
      <c r="N197" s="71"/>
      <c r="O197" s="71"/>
      <c r="P197" s="71"/>
      <c r="Q197" s="71"/>
      <c r="R197" s="71"/>
      <c r="S197" s="71"/>
      <c r="T197" s="71"/>
      <c r="U197" s="71"/>
      <c r="V197" s="71"/>
      <c r="W197" s="71"/>
      <c r="X197" s="71"/>
      <c r="Y197" s="71"/>
      <c r="Z197" s="71"/>
      <c r="AA197" s="71"/>
      <c r="AB197" s="71"/>
      <c r="AC197" s="72"/>
      <c r="AD197" s="71">
        <v>143334357.33501369</v>
      </c>
      <c r="AE197" s="71">
        <v>1000351.6021789809</v>
      </c>
      <c r="AF197" s="71">
        <v>8943810.3436335027</v>
      </c>
      <c r="AG197" s="71">
        <v>33198183.437108953</v>
      </c>
      <c r="AH197" s="71">
        <v>41208250.36791385</v>
      </c>
      <c r="AI197" s="71">
        <v>0</v>
      </c>
      <c r="AJ197" s="71">
        <v>0</v>
      </c>
      <c r="AK197" s="71">
        <v>2255982.960586716</v>
      </c>
      <c r="AL197" s="71">
        <v>0</v>
      </c>
      <c r="AM197" s="71">
        <v>0</v>
      </c>
      <c r="AN197" s="71">
        <v>229940936.04643571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1680</v>
      </c>
      <c r="B198" s="70">
        <v>190</v>
      </c>
      <c r="C198" s="70">
        <v>16</v>
      </c>
      <c r="D198" s="70">
        <v>10</v>
      </c>
      <c r="E198" s="70">
        <v>2022</v>
      </c>
      <c r="F198" s="70" t="s">
        <v>161</v>
      </c>
      <c r="G198" s="1073" t="s">
        <v>1678</v>
      </c>
      <c r="H198" s="70" t="s">
        <v>1679</v>
      </c>
      <c r="I198" s="1066"/>
      <c r="J198" s="73"/>
      <c r="K198" s="71"/>
      <c r="L198" s="71"/>
      <c r="M198" s="71"/>
      <c r="N198" s="71"/>
      <c r="O198" s="71"/>
      <c r="P198" s="71"/>
      <c r="Q198" s="71"/>
      <c r="R198" s="71"/>
      <c r="S198" s="71"/>
      <c r="T198" s="71"/>
      <c r="U198" s="71"/>
      <c r="V198" s="71"/>
      <c r="W198" s="71"/>
      <c r="X198" s="71"/>
      <c r="Y198" s="71"/>
      <c r="Z198" s="71"/>
      <c r="AA198" s="71"/>
      <c r="AB198" s="71"/>
      <c r="AC198" s="72"/>
      <c r="AD198" s="71">
        <v>22644590.598739326</v>
      </c>
      <c r="AE198" s="71">
        <v>486493.18039099377</v>
      </c>
      <c r="AF198" s="71">
        <v>68143.316903874307</v>
      </c>
      <c r="AG198" s="71">
        <v>24024767.703819092</v>
      </c>
      <c r="AH198" s="71">
        <v>52711910.891040787</v>
      </c>
      <c r="AI198" s="71">
        <v>0</v>
      </c>
      <c r="AJ198" s="71">
        <v>0</v>
      </c>
      <c r="AK198" s="71">
        <v>3032554.509151109</v>
      </c>
      <c r="AL198" s="71">
        <v>0</v>
      </c>
      <c r="AM198" s="71">
        <v>0</v>
      </c>
      <c r="AN198" s="71">
        <v>102968460.20004518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2357</v>
      </c>
      <c r="B199" s="70">
        <v>191</v>
      </c>
      <c r="C199" s="70">
        <v>16</v>
      </c>
      <c r="D199" s="70">
        <v>11</v>
      </c>
      <c r="E199" s="70">
        <v>2022</v>
      </c>
      <c r="F199" s="70" t="s">
        <v>161</v>
      </c>
      <c r="G199" s="1073" t="s">
        <v>2355</v>
      </c>
      <c r="H199" s="70" t="s">
        <v>2356</v>
      </c>
      <c r="I199" s="1066"/>
      <c r="J199" s="73"/>
      <c r="K199" s="71"/>
      <c r="L199" s="71"/>
      <c r="M199" s="71"/>
      <c r="N199" s="71"/>
      <c r="O199" s="71"/>
      <c r="P199" s="71"/>
      <c r="Q199" s="71"/>
      <c r="R199" s="71"/>
      <c r="S199" s="71"/>
      <c r="T199" s="71"/>
      <c r="U199" s="71"/>
      <c r="V199" s="71"/>
      <c r="W199" s="71"/>
      <c r="X199" s="71"/>
      <c r="Y199" s="71"/>
      <c r="Z199" s="71"/>
      <c r="AA199" s="71"/>
      <c r="AB199" s="71"/>
      <c r="AC199" s="72"/>
      <c r="AD199" s="71">
        <v>892958629.44215703</v>
      </c>
      <c r="AE199" s="71">
        <v>6902121.9967972236</v>
      </c>
      <c r="AF199" s="71">
        <v>4369690.196460939</v>
      </c>
      <c r="AG199" s="71">
        <v>423124540.012609</v>
      </c>
      <c r="AH199" s="71">
        <v>526807262.69140744</v>
      </c>
      <c r="AI199" s="71">
        <v>0</v>
      </c>
      <c r="AJ199" s="71">
        <v>0</v>
      </c>
      <c r="AK199" s="71">
        <v>27018724.209039267</v>
      </c>
      <c r="AL199" s="71">
        <v>0</v>
      </c>
      <c r="AM199" s="71">
        <v>0</v>
      </c>
      <c r="AN199" s="71">
        <v>1881180968.5484707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2369</v>
      </c>
      <c r="B200" s="70">
        <v>192</v>
      </c>
      <c r="C200" s="70">
        <v>16</v>
      </c>
      <c r="D200" s="70">
        <v>12</v>
      </c>
      <c r="E200" s="70">
        <v>2022</v>
      </c>
      <c r="F200" s="70" t="s">
        <v>161</v>
      </c>
      <c r="G200" s="1073" t="s">
        <v>2367</v>
      </c>
      <c r="H200" s="70" t="s">
        <v>2368</v>
      </c>
      <c r="I200" s="1066"/>
      <c r="J200" s="73"/>
      <c r="K200" s="71"/>
      <c r="L200" s="71"/>
      <c r="M200" s="71"/>
      <c r="N200" s="71"/>
      <c r="O200" s="71"/>
      <c r="P200" s="71"/>
      <c r="Q200" s="71"/>
      <c r="R200" s="71"/>
      <c r="S200" s="71"/>
      <c r="T200" s="71"/>
      <c r="U200" s="71"/>
      <c r="V200" s="71"/>
      <c r="W200" s="71"/>
      <c r="X200" s="71"/>
      <c r="Y200" s="71"/>
      <c r="Z200" s="71"/>
      <c r="AA200" s="71"/>
      <c r="AB200" s="71"/>
      <c r="AC200" s="72"/>
      <c r="AD200" s="71">
        <v>96179501.957260847</v>
      </c>
      <c r="AE200" s="71">
        <v>491054.05395715928</v>
      </c>
      <c r="AF200" s="71">
        <v>459967.38910115155</v>
      </c>
      <c r="AG200" s="71">
        <v>42614094.36386425</v>
      </c>
      <c r="AH200" s="71">
        <v>28694802.088023614</v>
      </c>
      <c r="AI200" s="71">
        <v>0</v>
      </c>
      <c r="AJ200" s="71">
        <v>0</v>
      </c>
      <c r="AK200" s="71">
        <v>1657865.3328929567</v>
      </c>
      <c r="AL200" s="71">
        <v>0</v>
      </c>
      <c r="AM200" s="71">
        <v>0</v>
      </c>
      <c r="AN200" s="71">
        <v>170097285.18509996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1651</v>
      </c>
      <c r="B201" s="70">
        <v>193</v>
      </c>
      <c r="C201" s="70">
        <v>16</v>
      </c>
      <c r="D201" s="70">
        <v>13</v>
      </c>
      <c r="E201" s="70">
        <v>2022</v>
      </c>
      <c r="F201" s="70" t="s">
        <v>161</v>
      </c>
      <c r="G201" s="1073" t="s">
        <v>1649</v>
      </c>
      <c r="H201" s="70" t="s">
        <v>1650</v>
      </c>
      <c r="I201" s="1066"/>
      <c r="J201" s="73"/>
      <c r="K201" s="71"/>
      <c r="L201" s="71"/>
      <c r="M201" s="71"/>
      <c r="N201" s="71"/>
      <c r="O201" s="71"/>
      <c r="P201" s="71"/>
      <c r="Q201" s="71"/>
      <c r="R201" s="71"/>
      <c r="S201" s="71"/>
      <c r="T201" s="71"/>
      <c r="U201" s="71"/>
      <c r="V201" s="71"/>
      <c r="W201" s="71"/>
      <c r="X201" s="71"/>
      <c r="Y201" s="71"/>
      <c r="Z201" s="71"/>
      <c r="AA201" s="71"/>
      <c r="AB201" s="71"/>
      <c r="AC201" s="72"/>
      <c r="AD201" s="71">
        <v>46611344.923826344</v>
      </c>
      <c r="AE201" s="71">
        <v>1664718.8516504318</v>
      </c>
      <c r="AF201" s="71">
        <v>9923370.5241266955</v>
      </c>
      <c r="AG201" s="71">
        <v>70820425.52573359</v>
      </c>
      <c r="AH201" s="71">
        <v>74461947.181324691</v>
      </c>
      <c r="AI201" s="71">
        <v>0</v>
      </c>
      <c r="AJ201" s="71">
        <v>0</v>
      </c>
      <c r="AK201" s="71">
        <v>4213294.489209773</v>
      </c>
      <c r="AL201" s="71">
        <v>0</v>
      </c>
      <c r="AM201" s="71">
        <v>0</v>
      </c>
      <c r="AN201" s="71">
        <v>207695101.49587151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1676</v>
      </c>
      <c r="B202" s="70">
        <v>194</v>
      </c>
      <c r="C202" s="70">
        <v>16</v>
      </c>
      <c r="D202" s="70">
        <v>14</v>
      </c>
      <c r="E202" s="70">
        <v>2022</v>
      </c>
      <c r="F202" s="70" t="s">
        <v>161</v>
      </c>
      <c r="G202" s="1073" t="s">
        <v>1674</v>
      </c>
      <c r="H202" s="70" t="s">
        <v>1675</v>
      </c>
      <c r="I202" s="1066"/>
      <c r="J202" s="73"/>
      <c r="K202" s="71"/>
      <c r="L202" s="71"/>
      <c r="M202" s="71"/>
      <c r="N202" s="71"/>
      <c r="O202" s="71"/>
      <c r="P202" s="71"/>
      <c r="Q202" s="71"/>
      <c r="R202" s="71"/>
      <c r="S202" s="71"/>
      <c r="T202" s="71"/>
      <c r="U202" s="71"/>
      <c r="V202" s="71"/>
      <c r="W202" s="71"/>
      <c r="X202" s="71"/>
      <c r="Y202" s="71"/>
      <c r="Z202" s="71"/>
      <c r="AA202" s="71"/>
      <c r="AB202" s="71"/>
      <c r="AC202" s="72"/>
      <c r="AD202" s="71">
        <v>15722659.650581757</v>
      </c>
      <c r="AE202" s="71">
        <v>450006.19186166918</v>
      </c>
      <c r="AF202" s="71">
        <v>3109038.8337392653</v>
      </c>
      <c r="AG202" s="71">
        <v>12473716.171185246</v>
      </c>
      <c r="AH202" s="71">
        <v>18809771.939708423</v>
      </c>
      <c r="AI202" s="71">
        <v>0</v>
      </c>
      <c r="AJ202" s="71">
        <v>0</v>
      </c>
      <c r="AK202" s="71">
        <v>1065171.0515642962</v>
      </c>
      <c r="AL202" s="71">
        <v>0</v>
      </c>
      <c r="AM202" s="71">
        <v>0</v>
      </c>
      <c r="AN202" s="71">
        <v>51630363.838640653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2317</v>
      </c>
      <c r="B203" s="70">
        <v>195</v>
      </c>
      <c r="C203" s="70">
        <v>16</v>
      </c>
      <c r="D203" s="70">
        <v>15</v>
      </c>
      <c r="E203" s="70">
        <v>2022</v>
      </c>
      <c r="F203" s="70" t="s">
        <v>161</v>
      </c>
      <c r="G203" s="1073" t="s">
        <v>2298</v>
      </c>
      <c r="H203" s="70" t="s">
        <v>2299</v>
      </c>
      <c r="I203" s="1066"/>
      <c r="J203" s="73"/>
      <c r="K203" s="71"/>
      <c r="L203" s="71"/>
      <c r="M203" s="71"/>
      <c r="N203" s="71"/>
      <c r="O203" s="71"/>
      <c r="P203" s="71"/>
      <c r="Q203" s="71"/>
      <c r="R203" s="71"/>
      <c r="S203" s="71"/>
      <c r="T203" s="71"/>
      <c r="U203" s="71"/>
      <c r="V203" s="71"/>
      <c r="W203" s="71"/>
      <c r="X203" s="71"/>
      <c r="Y203" s="71"/>
      <c r="Z203" s="71"/>
      <c r="AA203" s="71"/>
      <c r="AB203" s="71"/>
      <c r="AC203" s="72"/>
      <c r="AD203" s="71">
        <v>11524479.225147225</v>
      </c>
      <c r="AE203" s="71">
        <v>570109.19577069569</v>
      </c>
      <c r="AF203" s="71">
        <v>11507702.642141772</v>
      </c>
      <c r="AG203" s="71">
        <v>26455634.155387197</v>
      </c>
      <c r="AH203" s="71">
        <v>33520993.572554063</v>
      </c>
      <c r="AI203" s="71">
        <v>0</v>
      </c>
      <c r="AJ203" s="71">
        <v>0</v>
      </c>
      <c r="AK203" s="71">
        <v>1958473.6742727219</v>
      </c>
      <c r="AL203" s="71">
        <v>0</v>
      </c>
      <c r="AM203" s="71">
        <v>0</v>
      </c>
      <c r="AN203" s="71">
        <v>85537392.465273678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1684</v>
      </c>
      <c r="B204" s="70">
        <v>196</v>
      </c>
      <c r="C204" s="70">
        <v>16</v>
      </c>
      <c r="D204" s="70">
        <v>16</v>
      </c>
      <c r="E204" s="70">
        <v>2022</v>
      </c>
      <c r="F204" s="70" t="s">
        <v>161</v>
      </c>
      <c r="G204" s="1073" t="s">
        <v>1682</v>
      </c>
      <c r="H204" s="70" t="s">
        <v>1683</v>
      </c>
      <c r="I204" s="1066"/>
      <c r="J204" s="73"/>
      <c r="K204" s="71"/>
      <c r="L204" s="71"/>
      <c r="M204" s="71"/>
      <c r="N204" s="71"/>
      <c r="O204" s="71"/>
      <c r="P204" s="71"/>
      <c r="Q204" s="71"/>
      <c r="R204" s="71"/>
      <c r="S204" s="71"/>
      <c r="T204" s="71"/>
      <c r="U204" s="71"/>
      <c r="V204" s="71"/>
      <c r="W204" s="71"/>
      <c r="X204" s="71"/>
      <c r="Y204" s="71"/>
      <c r="Z204" s="71"/>
      <c r="AA204" s="71"/>
      <c r="AB204" s="71"/>
      <c r="AC204" s="72"/>
      <c r="AD204" s="71">
        <v>80935316.544892356</v>
      </c>
      <c r="AE204" s="71">
        <v>1289206.9280361333</v>
      </c>
      <c r="AF204" s="71">
        <v>1609885.8618540303</v>
      </c>
      <c r="AG204" s="71">
        <v>46712854.585121416</v>
      </c>
      <c r="AH204" s="71">
        <v>59631926.98885984</v>
      </c>
      <c r="AI204" s="71">
        <v>0</v>
      </c>
      <c r="AJ204" s="71">
        <v>0</v>
      </c>
      <c r="AK204" s="71">
        <v>3045596.3658862277</v>
      </c>
      <c r="AL204" s="71">
        <v>0</v>
      </c>
      <c r="AM204" s="71">
        <v>0</v>
      </c>
      <c r="AN204" s="71">
        <v>193224787.27465001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1647</v>
      </c>
      <c r="B205" s="70">
        <v>197</v>
      </c>
      <c r="C205" s="70">
        <v>16</v>
      </c>
      <c r="D205" s="70">
        <v>17</v>
      </c>
      <c r="E205" s="70">
        <v>2022</v>
      </c>
      <c r="F205" s="70" t="s">
        <v>161</v>
      </c>
      <c r="G205" s="1073" t="s">
        <v>1645</v>
      </c>
      <c r="H205" s="70" t="s">
        <v>1646</v>
      </c>
      <c r="I205" s="1066"/>
      <c r="J205" s="73"/>
      <c r="K205" s="71"/>
      <c r="L205" s="71"/>
      <c r="M205" s="71"/>
      <c r="N205" s="71"/>
      <c r="O205" s="71"/>
      <c r="P205" s="71"/>
      <c r="Q205" s="71"/>
      <c r="R205" s="71"/>
      <c r="S205" s="71"/>
      <c r="T205" s="71"/>
      <c r="U205" s="71"/>
      <c r="V205" s="71"/>
      <c r="W205" s="71"/>
      <c r="X205" s="71"/>
      <c r="Y205" s="71"/>
      <c r="Z205" s="71"/>
      <c r="AA205" s="71"/>
      <c r="AB205" s="71"/>
      <c r="AC205" s="72"/>
      <c r="AD205" s="71">
        <v>197141592.35826358</v>
      </c>
      <c r="AE205" s="71">
        <v>3677584.3855181686</v>
      </c>
      <c r="AF205" s="71">
        <v>3509380.8205495267</v>
      </c>
      <c r="AG205" s="71">
        <v>221191103.54195628</v>
      </c>
      <c r="AH205" s="71">
        <v>262416118.31886905</v>
      </c>
      <c r="AI205" s="71">
        <v>0</v>
      </c>
      <c r="AJ205" s="71">
        <v>0</v>
      </c>
      <c r="AK205" s="71">
        <v>15007045.028700564</v>
      </c>
      <c r="AL205" s="71">
        <v>0</v>
      </c>
      <c r="AM205" s="71">
        <v>0</v>
      </c>
      <c r="AN205" s="71">
        <v>702942824.45385718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2361</v>
      </c>
      <c r="B206" s="70">
        <v>198</v>
      </c>
      <c r="C206" s="70">
        <v>16</v>
      </c>
      <c r="D206" s="70">
        <v>18</v>
      </c>
      <c r="E206" s="70">
        <v>2022</v>
      </c>
      <c r="F206" s="70" t="s">
        <v>161</v>
      </c>
      <c r="G206" s="1073" t="s">
        <v>2359</v>
      </c>
      <c r="H206" s="70" t="s">
        <v>2360</v>
      </c>
      <c r="I206" s="1066"/>
      <c r="J206" s="73"/>
      <c r="K206" s="71"/>
      <c r="L206" s="71"/>
      <c r="M206" s="71"/>
      <c r="N206" s="71"/>
      <c r="O206" s="71"/>
      <c r="P206" s="71"/>
      <c r="Q206" s="71"/>
      <c r="R206" s="71"/>
      <c r="S206" s="71"/>
      <c r="T206" s="71"/>
      <c r="U206" s="71"/>
      <c r="V206" s="71"/>
      <c r="W206" s="71"/>
      <c r="X206" s="71"/>
      <c r="Y206" s="71"/>
      <c r="Z206" s="71"/>
      <c r="AA206" s="71"/>
      <c r="AB206" s="71"/>
      <c r="AC206" s="72"/>
      <c r="AD206" s="71">
        <v>1031062597.2685014</v>
      </c>
      <c r="AE206" s="71">
        <v>5997548.7395077199</v>
      </c>
      <c r="AF206" s="71">
        <v>9352670.2450567484</v>
      </c>
      <c r="AG206" s="71">
        <v>418463900.6845417</v>
      </c>
      <c r="AH206" s="71">
        <v>445202552.11297774</v>
      </c>
      <c r="AI206" s="71">
        <v>0</v>
      </c>
      <c r="AJ206" s="71">
        <v>0</v>
      </c>
      <c r="AK206" s="71">
        <v>24579767.872277666</v>
      </c>
      <c r="AL206" s="71">
        <v>0</v>
      </c>
      <c r="AM206" s="71">
        <v>0</v>
      </c>
      <c r="AN206" s="71">
        <v>1934659036.922863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2808805696.3134012</v>
      </c>
      <c r="AE207" s="71">
        <v>68160735.155155659</v>
      </c>
      <c r="AF207" s="71">
        <v>8781969.9659868013</v>
      </c>
      <c r="AG207" s="71">
        <v>3133990136.7964954</v>
      </c>
      <c r="AH207" s="71">
        <v>2862867088.9835587</v>
      </c>
      <c r="AI207" s="71">
        <v>0</v>
      </c>
      <c r="AJ207" s="71">
        <v>0</v>
      </c>
      <c r="AK207" s="71">
        <v>152981108.63023645</v>
      </c>
      <c r="AL207" s="71">
        <v>0</v>
      </c>
      <c r="AM207" s="71">
        <v>0</v>
      </c>
      <c r="AN207" s="71">
        <v>9035586735.8448334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2381</v>
      </c>
      <c r="B208" s="70">
        <v>200</v>
      </c>
      <c r="C208" s="70">
        <v>16</v>
      </c>
      <c r="D208" s="70">
        <v>20</v>
      </c>
      <c r="E208" s="70">
        <v>2022</v>
      </c>
      <c r="F208" s="70" t="s">
        <v>161</v>
      </c>
      <c r="G208" s="1073" t="s">
        <v>2379</v>
      </c>
      <c r="H208" s="70" t="s">
        <v>2380</v>
      </c>
      <c r="I208" s="1066"/>
      <c r="J208" s="73"/>
      <c r="K208" s="71"/>
      <c r="L208" s="71"/>
      <c r="M208" s="71"/>
      <c r="N208" s="71"/>
      <c r="O208" s="71"/>
      <c r="P208" s="71"/>
      <c r="Q208" s="71"/>
      <c r="R208" s="71"/>
      <c r="S208" s="71"/>
      <c r="T208" s="71"/>
      <c r="U208" s="71"/>
      <c r="V208" s="71"/>
      <c r="W208" s="71"/>
      <c r="X208" s="71"/>
      <c r="Y208" s="71"/>
      <c r="Z208" s="71"/>
      <c r="AA208" s="71"/>
      <c r="AB208" s="71"/>
      <c r="AC208" s="72"/>
      <c r="AD208" s="71">
        <v>1977705959.8960662</v>
      </c>
      <c r="AE208" s="71">
        <v>23532587.310225602</v>
      </c>
      <c r="AF208" s="71">
        <v>5264071.2308242898</v>
      </c>
      <c r="AG208" s="71">
        <v>987629692.3324784</v>
      </c>
      <c r="AH208" s="71">
        <v>1058594165.0068535</v>
      </c>
      <c r="AI208" s="71">
        <v>0</v>
      </c>
      <c r="AJ208" s="71">
        <v>0</v>
      </c>
      <c r="AK208" s="71">
        <v>59486878.496647626</v>
      </c>
      <c r="AL208" s="71">
        <v>0</v>
      </c>
      <c r="AM208" s="71">
        <v>0</v>
      </c>
      <c r="AN208" s="71">
        <v>4112213354.2730961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1687</v>
      </c>
      <c r="B209" s="70">
        <v>201</v>
      </c>
      <c r="C209" s="70">
        <v>16</v>
      </c>
      <c r="D209" s="70">
        <v>21</v>
      </c>
      <c r="E209" s="70">
        <v>2022</v>
      </c>
      <c r="F209" s="70" t="s">
        <v>161</v>
      </c>
      <c r="G209" s="1073" t="s">
        <v>1686</v>
      </c>
      <c r="H209" s="70" t="s">
        <v>1640</v>
      </c>
      <c r="I209" s="1066"/>
      <c r="J209" s="73"/>
      <c r="K209" s="71"/>
      <c r="L209" s="71"/>
      <c r="M209" s="71"/>
      <c r="N209" s="71"/>
      <c r="O209" s="71"/>
      <c r="P209" s="71"/>
      <c r="Q209" s="71"/>
      <c r="R209" s="71"/>
      <c r="S209" s="71"/>
      <c r="T209" s="71"/>
      <c r="U209" s="71"/>
      <c r="V209" s="71"/>
      <c r="W209" s="71"/>
      <c r="X209" s="71"/>
      <c r="Y209" s="71"/>
      <c r="Z209" s="71"/>
      <c r="AA209" s="71"/>
      <c r="AB209" s="71"/>
      <c r="AC209" s="72"/>
      <c r="AD209" s="71">
        <v>197083436.021714</v>
      </c>
      <c r="AE209" s="71">
        <v>1187347.4183917691</v>
      </c>
      <c r="AF209" s="71">
        <v>2095406.9947941347</v>
      </c>
      <c r="AG209" s="71">
        <v>67591099.290803686</v>
      </c>
      <c r="AH209" s="71">
        <v>84119280.090369731</v>
      </c>
      <c r="AI209" s="71">
        <v>0</v>
      </c>
      <c r="AJ209" s="71">
        <v>0</v>
      </c>
      <c r="AK209" s="71">
        <v>4721281.2654073667</v>
      </c>
      <c r="AL209" s="71">
        <v>0</v>
      </c>
      <c r="AM209" s="71">
        <v>0</v>
      </c>
      <c r="AN209" s="71">
        <v>356797851.08148068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2365</v>
      </c>
      <c r="B210" s="70">
        <v>202</v>
      </c>
      <c r="C210" s="70">
        <v>16</v>
      </c>
      <c r="D210" s="70">
        <v>22</v>
      </c>
      <c r="E210" s="70">
        <v>2022</v>
      </c>
      <c r="F210" s="70" t="s">
        <v>161</v>
      </c>
      <c r="G210" s="1073" t="s">
        <v>2363</v>
      </c>
      <c r="H210" s="70" t="s">
        <v>2364</v>
      </c>
      <c r="I210" s="1066"/>
      <c r="J210" s="73"/>
      <c r="K210" s="71"/>
      <c r="L210" s="71"/>
      <c r="M210" s="71"/>
      <c r="N210" s="71"/>
      <c r="O210" s="71"/>
      <c r="P210" s="71"/>
      <c r="Q210" s="71"/>
      <c r="R210" s="71"/>
      <c r="S210" s="71"/>
      <c r="T210" s="71"/>
      <c r="U210" s="71"/>
      <c r="V210" s="71"/>
      <c r="W210" s="71"/>
      <c r="X210" s="71"/>
      <c r="Y210" s="71"/>
      <c r="Z210" s="71"/>
      <c r="AA210" s="71"/>
      <c r="AB210" s="71"/>
      <c r="AC210" s="72"/>
      <c r="AD210" s="71">
        <v>645797098.28926492</v>
      </c>
      <c r="AE210" s="71">
        <v>1280085.1809038024</v>
      </c>
      <c r="AF210" s="71">
        <v>8517.9146129842884</v>
      </c>
      <c r="AG210" s="71">
        <v>79242697.610971987</v>
      </c>
      <c r="AH210" s="71">
        <v>118046168.74162276</v>
      </c>
      <c r="AI210" s="71">
        <v>0</v>
      </c>
      <c r="AJ210" s="71">
        <v>0</v>
      </c>
      <c r="AK210" s="71">
        <v>6829671.7284867493</v>
      </c>
      <c r="AL210" s="71">
        <v>0</v>
      </c>
      <c r="AM210" s="71">
        <v>0</v>
      </c>
      <c r="AN210" s="71">
        <v>851204239.46586335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2373</v>
      </c>
      <c r="B211" s="70">
        <v>203</v>
      </c>
      <c r="C211" s="70">
        <v>16</v>
      </c>
      <c r="D211" s="70">
        <v>23</v>
      </c>
      <c r="E211" s="70">
        <v>2022</v>
      </c>
      <c r="F211" s="70" t="s">
        <v>161</v>
      </c>
      <c r="G211" s="1073" t="s">
        <v>2371</v>
      </c>
      <c r="H211" s="70" t="s">
        <v>2372</v>
      </c>
      <c r="I211" s="1066"/>
      <c r="J211" s="73"/>
      <c r="K211" s="71"/>
      <c r="L211" s="71"/>
      <c r="M211" s="71"/>
      <c r="N211" s="71"/>
      <c r="O211" s="71"/>
      <c r="P211" s="71"/>
      <c r="Q211" s="71"/>
      <c r="R211" s="71"/>
      <c r="S211" s="71"/>
      <c r="T211" s="71"/>
      <c r="U211" s="71"/>
      <c r="V211" s="71"/>
      <c r="W211" s="71"/>
      <c r="X211" s="71"/>
      <c r="Y211" s="71"/>
      <c r="Z211" s="71"/>
      <c r="AA211" s="71"/>
      <c r="AB211" s="71"/>
      <c r="AC211" s="72"/>
      <c r="AD211" s="71">
        <v>373025166.96386158</v>
      </c>
      <c r="AE211" s="71">
        <v>3835694.6691452414</v>
      </c>
      <c r="AF211" s="71">
        <v>8901220.7705685813</v>
      </c>
      <c r="AG211" s="71">
        <v>173035106.82986984</v>
      </c>
      <c r="AH211" s="71">
        <v>213738408.51489729</v>
      </c>
      <c r="AI211" s="71">
        <v>0</v>
      </c>
      <c r="AJ211" s="71">
        <v>0</v>
      </c>
      <c r="AK211" s="71">
        <v>11512214.805571981</v>
      </c>
      <c r="AL211" s="71">
        <v>0</v>
      </c>
      <c r="AM211" s="71">
        <v>0</v>
      </c>
      <c r="AN211" s="71">
        <v>784047812.55391455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106856556.38339353</v>
      </c>
      <c r="AE212" s="71">
        <v>2669631.3273955779</v>
      </c>
      <c r="AF212" s="71">
        <v>9293044.8427658584</v>
      </c>
      <c r="AG212" s="71">
        <v>109726117.78465086</v>
      </c>
      <c r="AH212" s="71">
        <v>115006905.59136461</v>
      </c>
      <c r="AI212" s="71">
        <v>0</v>
      </c>
      <c r="AJ212" s="71">
        <v>0</v>
      </c>
      <c r="AK212" s="71">
        <v>6399161.3289334252</v>
      </c>
      <c r="AL212" s="71">
        <v>0</v>
      </c>
      <c r="AM212" s="71">
        <v>0</v>
      </c>
      <c r="AN212" s="71">
        <v>349951417.25850385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1583</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1583</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1583</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1583</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1583</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1583</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1583</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1583</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1583</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1583</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1583</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1583</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1583</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1583</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1583</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1583</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1583</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1583</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2298</v>
      </c>
      <c r="H6" s="77" t="s">
        <v>2299</v>
      </c>
      <c r="I6" s="77" t="s">
        <v>2384</v>
      </c>
      <c r="J6" s="77" t="s">
        <v>2385</v>
      </c>
      <c r="K6" s="1080">
        <v>36</v>
      </c>
      <c r="L6" s="1081">
        <v>37</v>
      </c>
      <c r="M6" s="1044"/>
      <c r="N6" s="988">
        <v>1</v>
      </c>
      <c r="O6" s="77" t="s">
        <v>1690</v>
      </c>
      <c r="P6" s="77" t="s">
        <v>1691</v>
      </c>
      <c r="Q6" s="77" t="s">
        <v>1501</v>
      </c>
      <c r="R6" s="16"/>
      <c r="S6" s="77">
        <v>1</v>
      </c>
      <c r="T6" s="77" t="s">
        <v>2298</v>
      </c>
      <c r="U6" s="77" t="s">
        <v>2299</v>
      </c>
      <c r="V6" s="77" t="s">
        <v>1501</v>
      </c>
      <c r="W6" s="16"/>
      <c r="X6" s="77">
        <v>1</v>
      </c>
      <c r="Y6" s="692" t="s">
        <v>1690</v>
      </c>
      <c r="Z6" s="77" t="s">
        <v>1691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1713</v>
      </c>
      <c r="P7" s="77" t="s">
        <v>1714</v>
      </c>
      <c r="Q7" s="77" t="s">
        <v>1501</v>
      </c>
      <c r="R7" s="16"/>
      <c r="S7" s="77">
        <v>2</v>
      </c>
      <c r="T7" s="76" t="s">
        <v>795</v>
      </c>
      <c r="U7" s="77" t="s">
        <v>1503</v>
      </c>
      <c r="V7" s="77" t="s">
        <v>1503</v>
      </c>
      <c r="W7" s="16"/>
      <c r="X7" s="77">
        <v>2</v>
      </c>
      <c r="Y7" s="692" t="s">
        <v>1713</v>
      </c>
      <c r="Z7" s="77" t="s">
        <v>1714</v>
      </c>
      <c r="AA7" s="77" t="s">
        <v>1501</v>
      </c>
      <c r="AB7" s="16"/>
      <c r="AC7" s="77">
        <v>2</v>
      </c>
      <c r="AD7" s="77" t="s">
        <v>2351</v>
      </c>
      <c r="AE7" s="77" t="s">
        <v>2352</v>
      </c>
      <c r="AF7" s="77" t="s">
        <v>1501</v>
      </c>
    </row>
    <row r="8" spans="1:32" ht="12">
      <c r="A8" s="16"/>
      <c r="B8" s="16"/>
      <c r="C8" s="16"/>
      <c r="D8" s="16"/>
      <c r="F8" s="16"/>
      <c r="G8" s="16"/>
      <c r="H8" s="16"/>
      <c r="I8" s="16"/>
      <c r="J8" s="16"/>
      <c r="K8" s="1044"/>
      <c r="L8" s="1044"/>
      <c r="M8" s="1044"/>
      <c r="N8" s="988">
        <v>3</v>
      </c>
      <c r="O8" s="77" t="s">
        <v>1736</v>
      </c>
      <c r="P8" s="77" t="s">
        <v>1737</v>
      </c>
      <c r="Q8" s="77" t="s">
        <v>1501</v>
      </c>
      <c r="R8" s="16"/>
      <c r="S8" s="16"/>
      <c r="T8" s="16"/>
      <c r="U8" s="16"/>
      <c r="V8" s="16"/>
      <c r="W8" s="16"/>
      <c r="X8" s="77">
        <v>3</v>
      </c>
      <c r="Y8" s="692" t="s">
        <v>1736</v>
      </c>
      <c r="Z8" s="77" t="s">
        <v>1737</v>
      </c>
      <c r="AA8" s="77" t="s">
        <v>1501</v>
      </c>
      <c r="AB8" s="16"/>
      <c r="AC8" s="77">
        <v>3</v>
      </c>
      <c r="AD8" s="77" t="s">
        <v>2343</v>
      </c>
      <c r="AE8" s="77" t="s">
        <v>2344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1574</v>
      </c>
      <c r="P9" s="77" t="s">
        <v>1575</v>
      </c>
      <c r="Q9" s="77" t="s">
        <v>1501</v>
      </c>
      <c r="R9" s="16"/>
      <c r="S9" s="16"/>
      <c r="T9" s="16"/>
      <c r="U9" s="16"/>
      <c r="V9" s="16"/>
      <c r="W9" s="16"/>
      <c r="X9" s="77">
        <v>4</v>
      </c>
      <c r="Y9" s="692" t="s">
        <v>1574</v>
      </c>
      <c r="Z9" s="77" t="s">
        <v>1575</v>
      </c>
      <c r="AA9" s="77" t="s">
        <v>1501</v>
      </c>
      <c r="AB9" s="16"/>
      <c r="AC9" s="77">
        <v>4</v>
      </c>
      <c r="AD9" s="77" t="s">
        <v>1662</v>
      </c>
      <c r="AE9" s="77" t="s">
        <v>1663</v>
      </c>
      <c r="AF9" s="77" t="s">
        <v>1501</v>
      </c>
    </row>
    <row r="10" spans="1:32" ht="12">
      <c r="A10" s="16"/>
      <c r="B10" s="16"/>
      <c r="C10" s="16"/>
      <c r="D10" s="16"/>
      <c r="F10" s="75" t="s">
        <v>1501</v>
      </c>
      <c r="G10" s="76" t="s">
        <v>2298</v>
      </c>
      <c r="H10" s="77" t="s">
        <v>2299</v>
      </c>
      <c r="I10" s="77" t="s">
        <v>2384</v>
      </c>
      <c r="J10" s="77" t="s">
        <v>2385</v>
      </c>
      <c r="K10" s="1079">
        <v>36</v>
      </c>
      <c r="L10" s="1045">
        <v>37</v>
      </c>
      <c r="M10" s="1044"/>
      <c r="N10" s="988">
        <v>5</v>
      </c>
      <c r="O10" s="77" t="s">
        <v>1778</v>
      </c>
      <c r="P10" s="77" t="s">
        <v>1779</v>
      </c>
      <c r="Q10" s="77" t="s">
        <v>1501</v>
      </c>
      <c r="R10" s="16"/>
      <c r="S10" s="16"/>
      <c r="T10" s="16"/>
      <c r="U10" s="16"/>
      <c r="V10" s="16"/>
      <c r="W10" s="16"/>
      <c r="X10" s="77">
        <v>5</v>
      </c>
      <c r="Y10" s="692" t="s">
        <v>1778</v>
      </c>
      <c r="Z10" s="77" t="s">
        <v>1779</v>
      </c>
      <c r="AA10" s="77" t="s">
        <v>1501</v>
      </c>
      <c r="AB10" s="16"/>
      <c r="AC10" s="77">
        <v>5</v>
      </c>
      <c r="AD10" s="77" t="s">
        <v>2347</v>
      </c>
      <c r="AE10" s="77" t="s">
        <v>2348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1801</v>
      </c>
      <c r="P11" s="77" t="s">
        <v>1802</v>
      </c>
      <c r="Q11" s="77" t="s">
        <v>1501</v>
      </c>
      <c r="R11" s="16"/>
      <c r="S11" s="16"/>
      <c r="T11" s="16"/>
      <c r="U11" s="16"/>
      <c r="V11" s="16"/>
      <c r="W11" s="16"/>
      <c r="X11" s="77">
        <v>6</v>
      </c>
      <c r="Y11" s="692" t="s">
        <v>1801</v>
      </c>
      <c r="Z11" s="77" t="s">
        <v>1802</v>
      </c>
      <c r="AA11" s="77" t="s">
        <v>1501</v>
      </c>
      <c r="AB11" s="16"/>
      <c r="AC11" s="77">
        <v>6</v>
      </c>
      <c r="AD11" s="77" t="s">
        <v>1670</v>
      </c>
      <c r="AE11" s="77" t="s">
        <v>1671</v>
      </c>
      <c r="AF11" s="77" t="s">
        <v>1501</v>
      </c>
    </row>
    <row r="12" spans="1:32" ht="12">
      <c r="A12" s="16"/>
      <c r="B12" s="16"/>
      <c r="C12" s="16"/>
      <c r="D12" s="16"/>
      <c r="F12" s="75" t="s">
        <v>1505</v>
      </c>
      <c r="G12" s="76" t="s">
        <v>2298</v>
      </c>
      <c r="H12" s="77"/>
      <c r="I12" s="77" t="s">
        <v>2298</v>
      </c>
      <c r="J12" s="77"/>
      <c r="K12" s="1079" t="s">
        <v>1544</v>
      </c>
      <c r="L12" s="1045"/>
      <c r="M12" s="1044"/>
      <c r="N12" s="988">
        <v>7</v>
      </c>
      <c r="O12" s="77" t="s">
        <v>1642</v>
      </c>
      <c r="P12" s="77" t="s">
        <v>1643</v>
      </c>
      <c r="Q12" s="77" t="s">
        <v>1501</v>
      </c>
      <c r="R12" s="16"/>
      <c r="S12" s="16"/>
      <c r="T12" s="16"/>
      <c r="U12" s="16"/>
      <c r="V12" s="16"/>
      <c r="W12" s="16"/>
      <c r="X12" s="77">
        <v>7</v>
      </c>
      <c r="Y12" s="692" t="s">
        <v>1642</v>
      </c>
      <c r="Z12" s="77" t="s">
        <v>1643</v>
      </c>
      <c r="AA12" s="77" t="s">
        <v>1501</v>
      </c>
      <c r="AB12" s="16"/>
      <c r="AC12" s="77">
        <v>7</v>
      </c>
      <c r="AD12" s="77" t="s">
        <v>1657</v>
      </c>
      <c r="AE12" s="77" t="s">
        <v>1658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1843</v>
      </c>
      <c r="P13" s="77" t="s">
        <v>1844</v>
      </c>
      <c r="Q13" s="77" t="s">
        <v>1501</v>
      </c>
      <c r="R13" s="16"/>
      <c r="S13" s="16"/>
      <c r="T13" s="16"/>
      <c r="U13" s="16"/>
      <c r="V13" s="16"/>
      <c r="W13" s="16"/>
      <c r="X13" s="77">
        <v>8</v>
      </c>
      <c r="Y13" s="692" t="s">
        <v>1843</v>
      </c>
      <c r="Z13" s="77" t="s">
        <v>1844</v>
      </c>
      <c r="AA13" s="77" t="s">
        <v>1501</v>
      </c>
      <c r="AB13" s="16"/>
      <c r="AC13" s="77">
        <v>8</v>
      </c>
      <c r="AD13" s="77" t="s">
        <v>1653</v>
      </c>
      <c r="AE13" s="77" t="s">
        <v>1654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1866</v>
      </c>
      <c r="P14" s="77" t="s">
        <v>1867</v>
      </c>
      <c r="Q14" s="77" t="s">
        <v>1501</v>
      </c>
      <c r="R14" s="16"/>
      <c r="S14" s="16"/>
      <c r="T14" s="16"/>
      <c r="U14" s="16"/>
      <c r="V14" s="16"/>
      <c r="W14" s="16"/>
      <c r="X14" s="77">
        <v>9</v>
      </c>
      <c r="Y14" s="692" t="s">
        <v>1866</v>
      </c>
      <c r="Z14" s="77" t="s">
        <v>1867</v>
      </c>
      <c r="AA14" s="77" t="s">
        <v>1501</v>
      </c>
      <c r="AB14" s="16"/>
      <c r="AC14" s="77">
        <v>9</v>
      </c>
      <c r="AD14" s="77" t="s">
        <v>1666</v>
      </c>
      <c r="AE14" s="77" t="s">
        <v>1667</v>
      </c>
      <c r="AF14" s="77" t="s">
        <v>1501</v>
      </c>
    </row>
    <row r="15" spans="1:32" ht="12">
      <c r="A15" s="16"/>
      <c r="B15" s="16"/>
      <c r="C15" s="16"/>
      <c r="D15" s="16"/>
      <c r="E15" s="16"/>
      <c r="F15" s="16"/>
      <c r="G15" s="16"/>
      <c r="H15" s="16"/>
      <c r="I15" s="16"/>
      <c r="J15" s="16"/>
      <c r="K15" s="1044"/>
      <c r="L15" s="1044"/>
      <c r="M15" s="1044"/>
      <c r="N15" s="988">
        <v>10</v>
      </c>
      <c r="O15" s="77" t="s">
        <v>1889</v>
      </c>
      <c r="P15" s="77" t="s">
        <v>1890</v>
      </c>
      <c r="Q15" s="77" t="s">
        <v>1501</v>
      </c>
      <c r="R15" s="16"/>
      <c r="S15" s="16"/>
      <c r="T15" s="16"/>
      <c r="U15" s="16"/>
      <c r="V15" s="16"/>
      <c r="W15" s="16"/>
      <c r="X15" s="77">
        <v>10</v>
      </c>
      <c r="Y15" s="692" t="s">
        <v>1889</v>
      </c>
      <c r="Z15" s="77" t="s">
        <v>1890</v>
      </c>
      <c r="AA15" s="77" t="s">
        <v>1501</v>
      </c>
      <c r="AB15" s="16"/>
      <c r="AC15" s="77">
        <v>10</v>
      </c>
      <c r="AD15" s="77" t="s">
        <v>1678</v>
      </c>
      <c r="AE15" s="77" t="s">
        <v>1679</v>
      </c>
      <c r="AF15" s="77" t="s">
        <v>1501</v>
      </c>
    </row>
    <row r="16" spans="1:32" ht="12">
      <c r="A16" s="16"/>
      <c r="B16" s="16"/>
      <c r="C16" s="16"/>
      <c r="D16" s="16"/>
      <c r="E16" s="16"/>
      <c r="F16" s="16"/>
      <c r="G16" s="16"/>
      <c r="H16" s="16"/>
      <c r="I16" s="16"/>
      <c r="J16" s="16"/>
      <c r="K16" s="1044"/>
      <c r="L16" s="1044"/>
      <c r="M16" s="1044"/>
      <c r="N16" s="988">
        <v>11</v>
      </c>
      <c r="O16" s="77" t="s">
        <v>1912</v>
      </c>
      <c r="P16" s="77" t="s">
        <v>1913</v>
      </c>
      <c r="Q16" s="77" t="s">
        <v>1501</v>
      </c>
      <c r="R16" s="16"/>
      <c r="S16" s="16"/>
      <c r="T16" s="16"/>
      <c r="U16" s="16"/>
      <c r="V16" s="16"/>
      <c r="W16" s="16"/>
      <c r="X16" s="77">
        <v>11</v>
      </c>
      <c r="Y16" s="692" t="s">
        <v>1912</v>
      </c>
      <c r="Z16" s="77" t="s">
        <v>1913</v>
      </c>
      <c r="AA16" s="77" t="s">
        <v>1501</v>
      </c>
      <c r="AB16" s="16"/>
      <c r="AC16" s="77">
        <v>11</v>
      </c>
      <c r="AD16" s="77" t="s">
        <v>2355</v>
      </c>
      <c r="AE16" s="77" t="s">
        <v>2356</v>
      </c>
      <c r="AF16" s="77" t="s">
        <v>1501</v>
      </c>
    </row>
    <row r="17" spans="1:32" ht="12">
      <c r="A17" s="16"/>
      <c r="B17" s="16"/>
      <c r="C17" s="16"/>
      <c r="D17" s="16"/>
      <c r="E17" s="16"/>
      <c r="F17" s="16"/>
      <c r="G17" s="16"/>
      <c r="H17" s="16"/>
      <c r="I17" s="16"/>
      <c r="J17" s="16"/>
      <c r="K17" s="1044"/>
      <c r="L17" s="1044"/>
      <c r="M17" s="1044"/>
      <c r="N17" s="988">
        <v>12</v>
      </c>
      <c r="O17" s="77" t="s">
        <v>1935</v>
      </c>
      <c r="P17" s="77" t="s">
        <v>1936</v>
      </c>
      <c r="Q17" s="77" t="s">
        <v>1501</v>
      </c>
      <c r="R17" s="16"/>
      <c r="S17" s="16"/>
      <c r="T17" s="16"/>
      <c r="U17" s="16"/>
      <c r="V17" s="16"/>
      <c r="W17" s="16"/>
      <c r="X17" s="77">
        <v>12</v>
      </c>
      <c r="Y17" s="692" t="s">
        <v>1935</v>
      </c>
      <c r="Z17" s="77" t="s">
        <v>1936</v>
      </c>
      <c r="AA17" s="77" t="s">
        <v>1501</v>
      </c>
      <c r="AB17" s="16"/>
      <c r="AC17" s="77">
        <v>12</v>
      </c>
      <c r="AD17" s="77" t="s">
        <v>2367</v>
      </c>
      <c r="AE17" s="77" t="s">
        <v>2368</v>
      </c>
      <c r="AF17" s="77" t="s">
        <v>1501</v>
      </c>
    </row>
    <row r="18" spans="1:32" ht="12">
      <c r="A18" s="16"/>
      <c r="B18" s="16"/>
      <c r="C18" s="16"/>
      <c r="D18" s="16"/>
      <c r="E18" s="16"/>
      <c r="F18" s="16"/>
      <c r="G18" s="16"/>
      <c r="H18" s="16"/>
      <c r="I18" s="16"/>
      <c r="J18" s="16"/>
      <c r="K18" s="1044"/>
      <c r="L18" s="1044"/>
      <c r="M18" s="1044"/>
      <c r="N18" s="988">
        <v>13</v>
      </c>
      <c r="O18" s="77" t="s">
        <v>1958</v>
      </c>
      <c r="P18" s="77" t="s">
        <v>1959</v>
      </c>
      <c r="Q18" s="77" t="s">
        <v>1501</v>
      </c>
      <c r="R18" s="16"/>
      <c r="S18" s="16"/>
      <c r="T18" s="16"/>
      <c r="U18" s="16"/>
      <c r="V18" s="16"/>
      <c r="W18" s="16"/>
      <c r="X18" s="77">
        <v>13</v>
      </c>
      <c r="Y18" s="692" t="s">
        <v>1958</v>
      </c>
      <c r="Z18" s="77" t="s">
        <v>1959</v>
      </c>
      <c r="AA18" s="77" t="s">
        <v>1501</v>
      </c>
      <c r="AB18" s="16"/>
      <c r="AC18" s="77">
        <v>13</v>
      </c>
      <c r="AD18" s="77" t="s">
        <v>1649</v>
      </c>
      <c r="AE18" s="77" t="s">
        <v>1650</v>
      </c>
      <c r="AF18" s="77" t="s">
        <v>1501</v>
      </c>
    </row>
    <row r="19" spans="1:32" ht="12">
      <c r="A19" s="16"/>
      <c r="B19" s="16"/>
      <c r="C19" s="16"/>
      <c r="D19" s="16"/>
      <c r="E19" s="16"/>
      <c r="F19" s="16"/>
      <c r="G19" s="16"/>
      <c r="H19" s="16"/>
      <c r="I19" s="16"/>
      <c r="J19" s="16"/>
      <c r="K19" s="1044"/>
      <c r="L19" s="1044"/>
      <c r="M19" s="1044"/>
      <c r="N19" s="988">
        <v>14</v>
      </c>
      <c r="O19" s="77" t="s">
        <v>1577</v>
      </c>
      <c r="P19" s="77" t="s">
        <v>1578</v>
      </c>
      <c r="Q19" s="77" t="s">
        <v>1501</v>
      </c>
      <c r="R19" s="16"/>
      <c r="S19" s="16"/>
      <c r="T19" s="16"/>
      <c r="U19" s="16"/>
      <c r="V19" s="16"/>
      <c r="W19" s="16"/>
      <c r="X19" s="77">
        <v>14</v>
      </c>
      <c r="Y19" s="692" t="s">
        <v>1577</v>
      </c>
      <c r="Z19" s="77" t="s">
        <v>1578</v>
      </c>
      <c r="AA19" s="77" t="s">
        <v>1501</v>
      </c>
      <c r="AB19" s="16"/>
      <c r="AC19" s="77">
        <v>14</v>
      </c>
      <c r="AD19" s="77" t="s">
        <v>1674</v>
      </c>
      <c r="AE19" s="77" t="s">
        <v>1675</v>
      </c>
      <c r="AF19" s="77" t="s">
        <v>1501</v>
      </c>
    </row>
    <row r="20" spans="1:32" ht="12">
      <c r="A20" s="16"/>
      <c r="B20" s="16"/>
      <c r="C20" s="16"/>
      <c r="D20" s="16"/>
      <c r="E20" s="16"/>
      <c r="F20" s="16"/>
      <c r="G20" s="16"/>
      <c r="H20" s="16"/>
      <c r="I20" s="16"/>
      <c r="J20" s="16"/>
      <c r="K20" s="1044"/>
      <c r="L20" s="1044"/>
      <c r="M20" s="1044"/>
      <c r="N20" s="988">
        <v>15</v>
      </c>
      <c r="O20" s="77" t="s">
        <v>2000</v>
      </c>
      <c r="P20" s="77" t="s">
        <v>2001</v>
      </c>
      <c r="Q20" s="77" t="s">
        <v>1501</v>
      </c>
      <c r="R20" s="16"/>
      <c r="S20" s="16"/>
      <c r="T20" s="16"/>
      <c r="U20" s="16"/>
      <c r="V20" s="16"/>
      <c r="W20" s="16"/>
      <c r="X20" s="77">
        <v>15</v>
      </c>
      <c r="Y20" s="692" t="s">
        <v>2000</v>
      </c>
      <c r="Z20" s="77" t="s">
        <v>2001</v>
      </c>
      <c r="AA20" s="77" t="s">
        <v>1501</v>
      </c>
      <c r="AB20" s="16"/>
      <c r="AC20" s="77">
        <v>15</v>
      </c>
      <c r="AD20" s="77" t="s">
        <v>2298</v>
      </c>
      <c r="AE20" s="77" t="s">
        <v>2299</v>
      </c>
      <c r="AF20" s="77" t="s">
        <v>1501</v>
      </c>
    </row>
    <row r="21" spans="1:32" ht="12">
      <c r="A21" s="16"/>
      <c r="B21" s="16"/>
      <c r="C21" s="16"/>
      <c r="D21" s="16"/>
      <c r="E21" s="16"/>
      <c r="F21" s="16"/>
      <c r="G21" s="16"/>
      <c r="H21" s="16"/>
      <c r="I21" s="16"/>
      <c r="J21" s="16"/>
      <c r="K21" s="1044"/>
      <c r="L21" s="1044"/>
      <c r="M21" s="1044"/>
      <c r="N21" s="988">
        <v>16</v>
      </c>
      <c r="O21" s="77" t="s">
        <v>2023</v>
      </c>
      <c r="P21" s="77" t="s">
        <v>1661</v>
      </c>
      <c r="Q21" s="77" t="s">
        <v>1501</v>
      </c>
      <c r="R21" s="16"/>
      <c r="S21" s="16"/>
      <c r="T21" s="16"/>
      <c r="U21" s="16"/>
      <c r="V21" s="16"/>
      <c r="W21" s="16"/>
      <c r="X21" s="77">
        <v>16</v>
      </c>
      <c r="Y21" s="692" t="s">
        <v>2023</v>
      </c>
      <c r="Z21" s="77" t="s">
        <v>1661</v>
      </c>
      <c r="AA21" s="77" t="s">
        <v>1501</v>
      </c>
      <c r="AB21" s="16"/>
      <c r="AC21" s="77">
        <v>16</v>
      </c>
      <c r="AD21" s="77" t="s">
        <v>1682</v>
      </c>
      <c r="AE21" s="77" t="s">
        <v>1683</v>
      </c>
      <c r="AF21" s="77" t="s">
        <v>1501</v>
      </c>
    </row>
    <row r="22" spans="1:32" ht="12">
      <c r="A22" s="16"/>
      <c r="B22" s="16"/>
      <c r="C22" s="16"/>
      <c r="D22" s="16"/>
      <c r="E22" s="16"/>
      <c r="F22" s="16"/>
      <c r="G22" s="16"/>
      <c r="H22" s="16"/>
      <c r="I22" s="16"/>
      <c r="J22" s="16"/>
      <c r="K22" s="1044"/>
      <c r="L22" s="1044"/>
      <c r="M22" s="1044"/>
      <c r="N22" s="988">
        <v>17</v>
      </c>
      <c r="O22" s="77" t="s">
        <v>2045</v>
      </c>
      <c r="P22" s="77" t="s">
        <v>2046</v>
      </c>
      <c r="Q22" s="77" t="s">
        <v>1501</v>
      </c>
      <c r="R22" s="16"/>
      <c r="S22" s="16"/>
      <c r="T22" s="16"/>
      <c r="U22" s="16"/>
      <c r="V22" s="16"/>
      <c r="W22" s="16"/>
      <c r="X22" s="77">
        <v>17</v>
      </c>
      <c r="Y22" s="692" t="s">
        <v>2045</v>
      </c>
      <c r="Z22" s="77" t="s">
        <v>2046</v>
      </c>
      <c r="AA22" s="77" t="s">
        <v>1501</v>
      </c>
      <c r="AB22" s="16"/>
      <c r="AC22" s="77">
        <v>17</v>
      </c>
      <c r="AD22" s="77" t="s">
        <v>1645</v>
      </c>
      <c r="AE22" s="77" t="s">
        <v>1646</v>
      </c>
      <c r="AF22" s="77" t="s">
        <v>1501</v>
      </c>
    </row>
    <row r="23" spans="1:32" ht="12">
      <c r="A23" s="16"/>
      <c r="B23" s="16"/>
      <c r="C23" s="16"/>
      <c r="D23" s="16"/>
      <c r="E23" s="16"/>
      <c r="F23" s="16"/>
      <c r="G23" s="16"/>
      <c r="H23" s="16"/>
      <c r="I23" s="16"/>
      <c r="J23" s="16"/>
      <c r="K23" s="1044"/>
      <c r="L23" s="1044"/>
      <c r="M23" s="1044"/>
      <c r="N23" s="988">
        <v>18</v>
      </c>
      <c r="O23" s="77" t="s">
        <v>2068</v>
      </c>
      <c r="P23" s="77" t="s">
        <v>2069</v>
      </c>
      <c r="Q23" s="77" t="s">
        <v>1501</v>
      </c>
      <c r="R23" s="16"/>
      <c r="S23" s="16"/>
      <c r="T23" s="16"/>
      <c r="U23" s="16"/>
      <c r="V23" s="16"/>
      <c r="W23" s="16"/>
      <c r="X23" s="77">
        <v>18</v>
      </c>
      <c r="Y23" s="692" t="s">
        <v>2068</v>
      </c>
      <c r="Z23" s="77" t="s">
        <v>2069</v>
      </c>
      <c r="AA23" s="77" t="s">
        <v>1501</v>
      </c>
      <c r="AB23" s="16"/>
      <c r="AC23" s="77">
        <v>18</v>
      </c>
      <c r="AD23" s="77" t="s">
        <v>2359</v>
      </c>
      <c r="AE23" s="77" t="s">
        <v>2360</v>
      </c>
      <c r="AF23" s="77" t="s">
        <v>1501</v>
      </c>
    </row>
    <row r="24" spans="1:32" ht="12">
      <c r="A24" s="16"/>
      <c r="B24" s="16"/>
      <c r="C24" s="16"/>
      <c r="D24" s="16"/>
      <c r="E24" s="16"/>
      <c r="F24" s="16"/>
      <c r="G24" s="16"/>
      <c r="H24" s="16"/>
      <c r="I24" s="16"/>
      <c r="J24" s="16"/>
      <c r="K24" s="1044"/>
      <c r="L24" s="1044"/>
      <c r="M24" s="1044"/>
      <c r="N24" s="988">
        <v>19</v>
      </c>
      <c r="O24" s="77" t="s">
        <v>2091</v>
      </c>
      <c r="P24" s="77" t="s">
        <v>2092</v>
      </c>
      <c r="Q24" s="77" t="s">
        <v>1501</v>
      </c>
      <c r="R24" s="16"/>
      <c r="S24" s="16"/>
      <c r="T24" s="16"/>
      <c r="U24" s="16"/>
      <c r="V24" s="16"/>
      <c r="W24" s="16"/>
      <c r="X24" s="77">
        <v>19</v>
      </c>
      <c r="Y24" s="692" t="s">
        <v>2091</v>
      </c>
      <c r="Z24" s="77" t="s">
        <v>2092</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2114</v>
      </c>
      <c r="P25" s="77" t="s">
        <v>2115</v>
      </c>
      <c r="Q25" s="77" t="s">
        <v>1501</v>
      </c>
      <c r="R25" s="16"/>
      <c r="S25" s="16"/>
      <c r="T25" s="16"/>
      <c r="U25" s="16"/>
      <c r="V25" s="16"/>
      <c r="W25" s="16"/>
      <c r="X25" s="77">
        <v>20</v>
      </c>
      <c r="Y25" s="692" t="s">
        <v>2114</v>
      </c>
      <c r="Z25" s="77" t="s">
        <v>2115</v>
      </c>
      <c r="AA25" s="77" t="s">
        <v>1501</v>
      </c>
      <c r="AB25" s="16"/>
      <c r="AC25" s="77">
        <v>20</v>
      </c>
      <c r="AD25" s="77" t="s">
        <v>2379</v>
      </c>
      <c r="AE25" s="77" t="s">
        <v>2380</v>
      </c>
      <c r="AF25" s="77" t="s">
        <v>1501</v>
      </c>
    </row>
    <row r="26" spans="1:32" ht="12">
      <c r="A26" s="16"/>
      <c r="B26" s="16"/>
      <c r="C26" s="16"/>
      <c r="D26" s="16"/>
      <c r="E26" s="16"/>
      <c r="F26" s="16"/>
      <c r="G26" s="16"/>
      <c r="H26" s="16"/>
      <c r="I26" s="16"/>
      <c r="J26" s="16"/>
      <c r="K26" s="1044"/>
      <c r="L26" s="1044"/>
      <c r="M26" s="1044"/>
      <c r="N26" s="988">
        <v>21</v>
      </c>
      <c r="O26" s="77" t="s">
        <v>2137</v>
      </c>
      <c r="P26" s="77" t="s">
        <v>2138</v>
      </c>
      <c r="Q26" s="77" t="s">
        <v>1501</v>
      </c>
      <c r="R26" s="16"/>
      <c r="S26" s="16"/>
      <c r="T26" s="16"/>
      <c r="U26" s="16"/>
      <c r="V26" s="16"/>
      <c r="W26" s="16"/>
      <c r="X26" s="77">
        <v>21</v>
      </c>
      <c r="Y26" s="692" t="s">
        <v>2137</v>
      </c>
      <c r="Z26" s="77" t="s">
        <v>2138</v>
      </c>
      <c r="AA26" s="77" t="s">
        <v>1501</v>
      </c>
      <c r="AB26" s="16"/>
      <c r="AC26" s="77">
        <v>21</v>
      </c>
      <c r="AD26" s="77" t="s">
        <v>1686</v>
      </c>
      <c r="AE26" s="77" t="s">
        <v>1640</v>
      </c>
      <c r="AF26" s="77" t="s">
        <v>1501</v>
      </c>
    </row>
    <row r="27" spans="1:32" ht="12">
      <c r="A27" s="16"/>
      <c r="B27" s="16"/>
      <c r="C27" s="16"/>
      <c r="D27" s="16"/>
      <c r="E27" s="16"/>
      <c r="F27" s="16"/>
      <c r="G27" s="16"/>
      <c r="H27" s="16"/>
      <c r="I27" s="16"/>
      <c r="J27" s="16"/>
      <c r="K27" s="1044"/>
      <c r="L27" s="1044"/>
      <c r="M27" s="1044"/>
      <c r="N27" s="988">
        <v>22</v>
      </c>
      <c r="O27" s="77" t="s">
        <v>2160</v>
      </c>
      <c r="P27" s="77" t="s">
        <v>2161</v>
      </c>
      <c r="Q27" s="77" t="s">
        <v>1501</v>
      </c>
      <c r="R27" s="16"/>
      <c r="S27" s="16"/>
      <c r="T27" s="16"/>
      <c r="U27" s="16"/>
      <c r="V27" s="16"/>
      <c r="W27" s="16"/>
      <c r="X27" s="77">
        <v>22</v>
      </c>
      <c r="Y27" s="692" t="s">
        <v>2160</v>
      </c>
      <c r="Z27" s="77" t="s">
        <v>2161</v>
      </c>
      <c r="AA27" s="77" t="s">
        <v>1501</v>
      </c>
      <c r="AB27" s="16"/>
      <c r="AC27" s="77">
        <v>22</v>
      </c>
      <c r="AD27" s="77" t="s">
        <v>2363</v>
      </c>
      <c r="AE27" s="77" t="s">
        <v>2364</v>
      </c>
      <c r="AF27" s="77" t="s">
        <v>1501</v>
      </c>
    </row>
    <row r="28" spans="1:32" ht="12">
      <c r="A28" s="16"/>
      <c r="B28" s="16"/>
      <c r="C28" s="16"/>
      <c r="D28" s="16"/>
      <c r="E28" s="16"/>
      <c r="F28" s="16"/>
      <c r="G28" s="16"/>
      <c r="H28" s="16"/>
      <c r="I28" s="16"/>
      <c r="J28" s="16"/>
      <c r="K28" s="1044"/>
      <c r="L28" s="1044"/>
      <c r="M28" s="1044"/>
      <c r="N28" s="988">
        <v>23</v>
      </c>
      <c r="O28" s="77" t="s">
        <v>2183</v>
      </c>
      <c r="P28" s="77" t="s">
        <v>2184</v>
      </c>
      <c r="Q28" s="77" t="s">
        <v>1501</v>
      </c>
      <c r="R28" s="16"/>
      <c r="S28" s="16"/>
      <c r="T28" s="16"/>
      <c r="U28" s="16"/>
      <c r="V28" s="16"/>
      <c r="W28" s="16"/>
      <c r="X28" s="77">
        <v>23</v>
      </c>
      <c r="Y28" s="692" t="s">
        <v>2183</v>
      </c>
      <c r="Z28" s="77" t="s">
        <v>2184</v>
      </c>
      <c r="AA28" s="77" t="s">
        <v>1501</v>
      </c>
      <c r="AB28" s="16"/>
      <c r="AC28" s="77">
        <v>23</v>
      </c>
      <c r="AD28" s="77" t="s">
        <v>2371</v>
      </c>
      <c r="AE28" s="77" t="s">
        <v>2372</v>
      </c>
      <c r="AF28" s="77" t="s">
        <v>1501</v>
      </c>
    </row>
    <row r="29" spans="1:32" ht="12">
      <c r="A29" s="16"/>
      <c r="B29" s="16"/>
      <c r="C29" s="16"/>
      <c r="D29" s="16"/>
      <c r="E29" s="16"/>
      <c r="F29" s="16"/>
      <c r="G29" s="16"/>
      <c r="H29" s="16"/>
      <c r="I29" s="16"/>
      <c r="J29" s="16"/>
      <c r="K29" s="1044"/>
      <c r="L29" s="1044"/>
      <c r="M29" s="1044"/>
      <c r="N29" s="988">
        <v>24</v>
      </c>
      <c r="O29" s="77" t="s">
        <v>2206</v>
      </c>
      <c r="P29" s="77" t="s">
        <v>2207</v>
      </c>
      <c r="Q29" s="77" t="s">
        <v>1501</v>
      </c>
      <c r="R29" s="16"/>
      <c r="S29" s="16"/>
      <c r="T29" s="16"/>
      <c r="U29" s="16"/>
      <c r="V29" s="16"/>
      <c r="W29" s="16"/>
      <c r="X29" s="77">
        <v>24</v>
      </c>
      <c r="Y29" s="692" t="s">
        <v>2206</v>
      </c>
      <c r="Z29" s="77" t="s">
        <v>2207</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2229</v>
      </c>
      <c r="P30" s="77" t="s">
        <v>2230</v>
      </c>
      <c r="Q30" s="77" t="s">
        <v>1501</v>
      </c>
      <c r="R30" s="16"/>
      <c r="S30" s="16"/>
      <c r="T30" s="16"/>
      <c r="U30" s="16"/>
      <c r="V30" s="16"/>
      <c r="W30" s="16"/>
      <c r="X30" s="77">
        <v>25</v>
      </c>
      <c r="Y30" s="692" t="s">
        <v>2229</v>
      </c>
      <c r="Z30" s="77" t="s">
        <v>2230</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2252</v>
      </c>
      <c r="P31" s="77" t="s">
        <v>2253</v>
      </c>
      <c r="Q31" s="77" t="s">
        <v>1501</v>
      </c>
      <c r="R31" s="16"/>
      <c r="S31" s="16"/>
      <c r="T31" s="16"/>
      <c r="U31" s="16"/>
      <c r="V31" s="16"/>
      <c r="W31" s="16"/>
      <c r="X31" s="77">
        <v>26</v>
      </c>
      <c r="Y31" s="692" t="s">
        <v>2252</v>
      </c>
      <c r="Z31" s="77" t="s">
        <v>2253</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2275</v>
      </c>
      <c r="P32" s="77" t="s">
        <v>2276</v>
      </c>
      <c r="Q32" s="77" t="s">
        <v>1501</v>
      </c>
      <c r="R32" s="16"/>
      <c r="S32" s="16"/>
      <c r="T32" s="16"/>
      <c r="U32" s="16"/>
      <c r="V32" s="16"/>
      <c r="W32" s="16"/>
      <c r="X32" s="77">
        <v>27</v>
      </c>
      <c r="Y32" s="692" t="s">
        <v>2275</v>
      </c>
      <c r="Z32" s="77" t="s">
        <v>2276</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2298</v>
      </c>
      <c r="P33" s="77" t="s">
        <v>2299</v>
      </c>
      <c r="Q33" s="77" t="s">
        <v>1501</v>
      </c>
      <c r="R33" s="16"/>
      <c r="S33" s="16"/>
      <c r="T33" s="16"/>
      <c r="U33" s="16"/>
      <c r="V33" s="16"/>
      <c r="W33" s="16"/>
      <c r="X33" s="77">
        <v>28</v>
      </c>
      <c r="Y33" s="692" t="s">
        <v>2298</v>
      </c>
      <c r="Z33" s="77" t="s">
        <v>2299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2321</v>
      </c>
      <c r="P34" s="77" t="s">
        <v>2322</v>
      </c>
      <c r="Q34" s="77" t="s">
        <v>1501</v>
      </c>
      <c r="R34" s="16"/>
      <c r="S34" s="16"/>
      <c r="T34" s="16"/>
      <c r="U34" s="16"/>
      <c r="V34" s="16"/>
      <c r="W34" s="16"/>
      <c r="X34" s="77">
        <v>29</v>
      </c>
      <c r="Y34" s="692" t="s">
        <v>2321</v>
      </c>
      <c r="Z34" s="77" t="s">
        <v>2322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2384</v>
      </c>
      <c r="P36" s="77" t="s">
        <v>2385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34</v>
      </c>
      <c r="I4" s="70" t="str">
        <f>HLOOKUP(I3,比較地域マスタ!$E$5:$L$6,2,0)</f>
        <v>広島県</v>
      </c>
      <c r="J4" s="70" t="str">
        <f>HLOOKUP(J3,比較地域マスタ!$E$5:$L$6,2,0)</f>
        <v>世羅町</v>
      </c>
      <c r="K4" s="70" t="str">
        <f>HLOOKUP(K3,比較地域マスタ!$E$5:$L$6,2,0)</f>
        <v>34462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世羅町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130.80225308648349</v>
      </c>
      <c r="BB5" s="29"/>
      <c r="BC5" s="17"/>
      <c r="BD5" s="1005">
        <f>SUM(BC6:BC8)</f>
        <v>97.799801284437535</v>
      </c>
      <c r="BE5" s="29"/>
      <c r="BF5" s="17"/>
      <c r="BG5" s="1005">
        <f>AK35</f>
        <v>58.576790954949445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57.961545855596917</v>
      </c>
      <c r="BA6" s="17"/>
      <c r="BB6" s="29"/>
      <c r="BC6" s="1005">
        <f>O32</f>
        <v>42.259040468393387</v>
      </c>
      <c r="BD6" s="17"/>
      <c r="BE6" s="29"/>
      <c r="BF6" s="1005">
        <f>AK36</f>
        <v>28.571236410384728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2.4484119070315322</v>
      </c>
      <c r="BA7" s="17"/>
      <c r="BB7" s="29"/>
      <c r="BC7" s="1005">
        <f>O33</f>
        <v>1.3603744996592471</v>
      </c>
      <c r="BD7" s="17"/>
      <c r="BE7" s="29"/>
      <c r="BF7" s="1005">
        <f t="shared" ref="BF7:BF8" si="0">AK37</f>
        <v>0.76415954246860363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70.392295323855038</v>
      </c>
      <c r="BA8" s="17"/>
      <c r="BB8" s="29"/>
      <c r="BC8" s="1005">
        <f>O34</f>
        <v>54.180386316384912</v>
      </c>
      <c r="BD8" s="17"/>
      <c r="BE8" s="29"/>
      <c r="BF8" s="1005">
        <f t="shared" si="0"/>
        <v>29.241395002096112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240.97691987284634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26.95171673556764</v>
      </c>
      <c r="BA9" s="1005">
        <f>AZ9</f>
        <v>26.95171673556764</v>
      </c>
      <c r="BB9" s="29"/>
      <c r="BC9" s="1005">
        <f>O35</f>
        <v>29.522416982084941</v>
      </c>
      <c r="BD9" s="1005">
        <f>BC9</f>
        <v>29.522416982084941</v>
      </c>
      <c r="BE9" s="29"/>
      <c r="BF9" s="1005">
        <f>AK39</f>
        <v>18.616955858989154</v>
      </c>
      <c r="BG9" s="1005">
        <f>AK39</f>
        <v>18.616955858989154</v>
      </c>
      <c r="BH9" s="29"/>
    </row>
    <row r="10" spans="1:62" ht="17.100000000000001" customHeight="1" thickBot="1">
      <c r="B10" s="323"/>
      <c r="C10" s="324"/>
      <c r="D10" s="326"/>
      <c r="E10" s="326"/>
      <c r="F10" s="326"/>
      <c r="G10" s="325"/>
      <c r="H10" s="325"/>
      <c r="I10" s="326"/>
      <c r="J10" s="327"/>
      <c r="K10" s="334"/>
      <c r="L10" s="246" t="s">
        <v>114</v>
      </c>
      <c r="M10" s="246"/>
      <c r="N10" s="563"/>
      <c r="O10" s="906">
        <f>SUM(O11:O13)</f>
        <v>130.80225308648349</v>
      </c>
      <c r="P10" s="453">
        <f t="shared" ref="P10:P22" si="1">O10/$O$9</f>
        <v>0.54279992106921482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28.317430720028959</v>
      </c>
      <c r="BA10" s="1005">
        <f>AZ10</f>
        <v>28.317430720028959</v>
      </c>
      <c r="BB10" s="29"/>
      <c r="BC10" s="1005">
        <f>O36</f>
        <v>29.135059358154919</v>
      </c>
      <c r="BD10" s="1005">
        <f>BC10</f>
        <v>29.135059358154919</v>
      </c>
      <c r="BE10" s="29"/>
      <c r="BF10" s="1005">
        <f>AK40</f>
        <v>21.203045300224858</v>
      </c>
      <c r="BG10" s="1005">
        <f>AK40</f>
        <v>21.203045300224858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57.961545855596917</v>
      </c>
      <c r="P11" s="454">
        <f t="shared" si="1"/>
        <v>0.24052737451445913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54.905519330766261</v>
      </c>
      <c r="BB11" s="29"/>
      <c r="BC11" s="1005"/>
      <c r="BD11" s="1005">
        <f>SUM(BC12:BC14)</f>
        <v>48.497326095469575</v>
      </c>
      <c r="BE11" s="29"/>
      <c r="BF11" s="17"/>
      <c r="BG11" s="1005">
        <f>AK41</f>
        <v>39.052104519224635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2.4484119070315322</v>
      </c>
      <c r="P12" s="454">
        <f t="shared" si="1"/>
        <v>1.016035854522275E-2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53.757691693814948</v>
      </c>
      <c r="BA12" s="17"/>
      <c r="BB12" s="29"/>
      <c r="BC12" s="1005">
        <f>O38</f>
        <v>47.133172543341821</v>
      </c>
      <c r="BD12" s="17"/>
      <c r="BE12" s="29"/>
      <c r="BF12" s="1005">
        <f>AK42</f>
        <v>38.159225617919688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70.392295323855038</v>
      </c>
      <c r="P13" s="454">
        <f t="shared" si="1"/>
        <v>0.29211218800953292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1.1478276369513101</v>
      </c>
      <c r="BA13" s="17"/>
      <c r="BB13" s="29"/>
      <c r="BC13" s="1005">
        <f>O41</f>
        <v>1.3641535521277499</v>
      </c>
      <c r="BD13" s="17"/>
      <c r="BE13" s="29"/>
      <c r="BF13" s="1005">
        <f>AK45</f>
        <v>0.89287890130494707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26.95171673556764</v>
      </c>
      <c r="P14" s="453">
        <f t="shared" si="1"/>
        <v>0.11184356057745679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28.317430720028959</v>
      </c>
      <c r="P15" s="453">
        <f t="shared" si="1"/>
        <v>0.11751096634055622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54.905519330766261</v>
      </c>
      <c r="P16" s="453">
        <f t="shared" si="1"/>
        <v>0.22784555201277223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53.757691693814948</v>
      </c>
      <c r="P17" s="454">
        <f t="shared" si="1"/>
        <v>0.22308232556952209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21.272525431913891</v>
      </c>
      <c r="P18" s="454">
        <f t="shared" si="1"/>
        <v>8.8276194430315286E-2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32.485166261901057</v>
      </c>
      <c r="P19" s="454">
        <f t="shared" si="1"/>
        <v>0.13480613113920681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1.1478276369513101</v>
      </c>
      <c r="P20" s="454">
        <f t="shared" si="1"/>
        <v>4.7632264432501325E-3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90.933816287470592</v>
      </c>
      <c r="AZ22" s="1005">
        <f t="shared" si="3"/>
        <v>91.143527120188821</v>
      </c>
      <c r="BA22" s="1005">
        <f t="shared" si="3"/>
        <v>100.62631345219674</v>
      </c>
      <c r="BB22" s="1005">
        <f t="shared" si="3"/>
        <v>102.24737220396727</v>
      </c>
      <c r="BC22" s="1005">
        <f t="shared" si="3"/>
        <v>97.799801284437535</v>
      </c>
      <c r="BD22" s="1005">
        <f t="shared" si="3"/>
        <v>78.491285765690748</v>
      </c>
      <c r="BE22" s="1005">
        <f t="shared" si="3"/>
        <v>81.080932401910275</v>
      </c>
      <c r="BF22" s="1005">
        <f t="shared" si="3"/>
        <v>80.019403860951002</v>
      </c>
      <c r="BG22" s="1005">
        <f t="shared" si="3"/>
        <v>81.605851051335378</v>
      </c>
      <c r="BH22" s="1005">
        <f t="shared" si="3"/>
        <v>71.478643997287051</v>
      </c>
      <c r="BI22" s="1005">
        <f t="shared" si="3"/>
        <v>70.713610685636297</v>
      </c>
      <c r="BJ22" s="1005">
        <f t="shared" si="3"/>
        <v>70.846875254567379</v>
      </c>
      <c r="BK22" s="1005">
        <f t="shared" si="3"/>
        <v>72.913551362982162</v>
      </c>
      <c r="BL22" s="1005">
        <f t="shared" si="3"/>
        <v>58.576790954949445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25.766324903190888</v>
      </c>
      <c r="AZ23" s="1005">
        <f t="shared" ref="AZ23:BL23" si="4">Y39</f>
        <v>29.411856108100292</v>
      </c>
      <c r="BA23" s="1005">
        <f t="shared" si="4"/>
        <v>27.55372063135226</v>
      </c>
      <c r="BB23" s="1005">
        <f t="shared" si="4"/>
        <v>30.21238556911489</v>
      </c>
      <c r="BC23" s="1005">
        <f t="shared" si="4"/>
        <v>29.522416982084941</v>
      </c>
      <c r="BD23" s="1005">
        <f t="shared" si="4"/>
        <v>28.206531233676671</v>
      </c>
      <c r="BE23" s="1005">
        <f t="shared" si="4"/>
        <v>27.283211053848831</v>
      </c>
      <c r="BF23" s="1005">
        <f t="shared" si="4"/>
        <v>23.978907072131538</v>
      </c>
      <c r="BG23" s="1005">
        <f t="shared" si="4"/>
        <v>23.780667668144048</v>
      </c>
      <c r="BH23" s="1005">
        <f t="shared" si="4"/>
        <v>23.154154027653796</v>
      </c>
      <c r="BI23" s="1005">
        <f t="shared" si="4"/>
        <v>22.124135097620776</v>
      </c>
      <c r="BJ23" s="1005">
        <f t="shared" si="4"/>
        <v>18.994779799985917</v>
      </c>
      <c r="BK23" s="1005">
        <f t="shared" si="4"/>
        <v>20.457138643931955</v>
      </c>
      <c r="BL23" s="1005">
        <f t="shared" si="4"/>
        <v>18.616955858989154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26.2298550450211</v>
      </c>
      <c r="AZ24" s="1005">
        <f t="shared" ref="AZ24:BL24" si="5">Y40</f>
        <v>33.270740452439632</v>
      </c>
      <c r="BA24" s="1005">
        <f t="shared" si="5"/>
        <v>30.492871564053541</v>
      </c>
      <c r="BB24" s="1005">
        <f t="shared" si="5"/>
        <v>30.126825183686901</v>
      </c>
      <c r="BC24" s="1005">
        <f t="shared" si="5"/>
        <v>29.135059358154919</v>
      </c>
      <c r="BD24" s="1005">
        <f t="shared" si="5"/>
        <v>27.667064792716619</v>
      </c>
      <c r="BE24" s="1005">
        <f t="shared" si="5"/>
        <v>25.318413580106061</v>
      </c>
      <c r="BF24" s="1005">
        <f t="shared" si="5"/>
        <v>24.445263817748096</v>
      </c>
      <c r="BG24" s="1005">
        <f t="shared" si="5"/>
        <v>24.270144612701582</v>
      </c>
      <c r="BH24" s="1005">
        <f t="shared" si="5"/>
        <v>23.656126361262157</v>
      </c>
      <c r="BI24" s="1005">
        <f t="shared" si="5"/>
        <v>19.335284014940136</v>
      </c>
      <c r="BJ24" s="1005">
        <f t="shared" si="5"/>
        <v>20.016667893163604</v>
      </c>
      <c r="BK24" s="1005">
        <f t="shared" si="5"/>
        <v>19.786695782409154</v>
      </c>
      <c r="BL24" s="1005">
        <f t="shared" si="5"/>
        <v>21.203045300224858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51.041112085686414</v>
      </c>
      <c r="AZ25" s="1005">
        <f t="shared" ref="AZ25:BL25" si="6">Y41</f>
        <v>51.041959270215216</v>
      </c>
      <c r="BA25" s="1005">
        <f t="shared" si="6"/>
        <v>49.754707440067243</v>
      </c>
      <c r="BB25" s="1005">
        <f t="shared" si="6"/>
        <v>49.396280436409889</v>
      </c>
      <c r="BC25" s="1005">
        <f t="shared" si="6"/>
        <v>48.497326095469575</v>
      </c>
      <c r="BD25" s="1005">
        <f t="shared" si="6"/>
        <v>47.047767653043792</v>
      </c>
      <c r="BE25" s="1005">
        <f t="shared" si="6"/>
        <v>46.576733891628486</v>
      </c>
      <c r="BF25" s="1005">
        <f t="shared" si="6"/>
        <v>45.557209752426552</v>
      </c>
      <c r="BG25" s="1005">
        <f t="shared" si="6"/>
        <v>44.757109575807505</v>
      </c>
      <c r="BH25" s="1005">
        <f t="shared" si="6"/>
        <v>43.882717734138808</v>
      </c>
      <c r="BI25" s="1005">
        <f t="shared" si="6"/>
        <v>42.82830246303989</v>
      </c>
      <c r="BJ25" s="1005">
        <f t="shared" si="6"/>
        <v>39.21633819255311</v>
      </c>
      <c r="BK25" s="1005">
        <f t="shared" si="6"/>
        <v>39.071750837291411</v>
      </c>
      <c r="BL25" s="1005">
        <f t="shared" si="6"/>
        <v>39.052104519224635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193.971108321369</v>
      </c>
      <c r="AZ27" s="1005">
        <f t="shared" si="8"/>
        <v>204.86808295094397</v>
      </c>
      <c r="BA27" s="1005">
        <f t="shared" si="8"/>
        <v>208.42761308766978</v>
      </c>
      <c r="BB27" s="1005">
        <f t="shared" si="8"/>
        <v>211.98286339317895</v>
      </c>
      <c r="BC27" s="1005">
        <f t="shared" si="8"/>
        <v>204.95460372014696</v>
      </c>
      <c r="BD27" s="1005">
        <f t="shared" si="8"/>
        <v>181.41264944512784</v>
      </c>
      <c r="BE27" s="1005">
        <f t="shared" si="8"/>
        <v>180.25929092749365</v>
      </c>
      <c r="BF27" s="1005">
        <f t="shared" si="8"/>
        <v>174.00078450325719</v>
      </c>
      <c r="BG27" s="1005">
        <f t="shared" si="8"/>
        <v>174.41377290798852</v>
      </c>
      <c r="BH27" s="1005">
        <f t="shared" si="8"/>
        <v>162.1716421203418</v>
      </c>
      <c r="BI27" s="1005">
        <f t="shared" si="8"/>
        <v>155.00133226123711</v>
      </c>
      <c r="BJ27" s="1005">
        <f t="shared" si="8"/>
        <v>149.07466114027</v>
      </c>
      <c r="BK27" s="1005">
        <f t="shared" si="8"/>
        <v>152.22913662661469</v>
      </c>
      <c r="BL27" s="1005">
        <f t="shared" si="8"/>
        <v>137.4488966333881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204.95460372014696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97.799801284437535</v>
      </c>
      <c r="P31" s="453">
        <f t="shared" ref="P31:P43" si="9">O31/$O$30</f>
        <v>0.47717787016864094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42.259040468393387</v>
      </c>
      <c r="P32" s="454">
        <f t="shared" si="9"/>
        <v>0.20618732002768542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1.3603744996592471</v>
      </c>
      <c r="P33" s="454">
        <f t="shared" si="9"/>
        <v>6.6374429994105217E-3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54.180386316384912</v>
      </c>
      <c r="P34" s="454">
        <f t="shared" si="9"/>
        <v>0.26435310714154503</v>
      </c>
      <c r="Q34" s="328"/>
      <c r="R34" s="13"/>
      <c r="S34" s="323"/>
      <c r="T34" s="563" t="s">
        <v>112</v>
      </c>
      <c r="U34" s="332"/>
      <c r="V34" s="332"/>
      <c r="W34" s="332"/>
      <c r="X34" s="893">
        <f>X35+X39+X40+X41+X47</f>
        <v>193.971108321369</v>
      </c>
      <c r="Y34" s="894">
        <f t="shared" ref="Y34:AK34" si="10">Y35+Y39+Y40+Y41+Y47</f>
        <v>204.86808295094397</v>
      </c>
      <c r="Z34" s="894">
        <f t="shared" si="10"/>
        <v>208.42761308766978</v>
      </c>
      <c r="AA34" s="894">
        <f t="shared" si="10"/>
        <v>211.98286339317895</v>
      </c>
      <c r="AB34" s="894">
        <f t="shared" si="10"/>
        <v>204.95460372014696</v>
      </c>
      <c r="AC34" s="894">
        <f t="shared" si="10"/>
        <v>181.41264944512784</v>
      </c>
      <c r="AD34" s="894">
        <f t="shared" si="10"/>
        <v>180.25929092749365</v>
      </c>
      <c r="AE34" s="894">
        <f t="shared" si="10"/>
        <v>174.00078450325719</v>
      </c>
      <c r="AF34" s="894">
        <f t="shared" si="10"/>
        <v>174.41377290798852</v>
      </c>
      <c r="AG34" s="894">
        <f t="shared" si="10"/>
        <v>162.1716421203418</v>
      </c>
      <c r="AH34" s="894">
        <f t="shared" si="10"/>
        <v>155.00133226123711</v>
      </c>
      <c r="AI34" s="894">
        <f t="shared" si="10"/>
        <v>149.07466114027</v>
      </c>
      <c r="AJ34" s="894">
        <f t="shared" si="10"/>
        <v>152.22913662661469</v>
      </c>
      <c r="AK34" s="895">
        <f t="shared" si="10"/>
        <v>137.4488966333881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29.522416982084941</v>
      </c>
      <c r="P35" s="453">
        <f t="shared" si="9"/>
        <v>0.14404368794953248</v>
      </c>
      <c r="Q35" s="328"/>
      <c r="R35" s="13"/>
      <c r="S35" s="323"/>
      <c r="T35" s="334"/>
      <c r="U35" s="246" t="s">
        <v>114</v>
      </c>
      <c r="V35" s="344"/>
      <c r="W35" s="344"/>
      <c r="X35" s="896">
        <f>SUM(X36:X38)</f>
        <v>90.933816287470592</v>
      </c>
      <c r="Y35" s="897">
        <f t="shared" ref="Y35:AK35" si="11">SUM(Y36:Y38)</f>
        <v>91.143527120188821</v>
      </c>
      <c r="Z35" s="897">
        <f t="shared" si="11"/>
        <v>100.62631345219674</v>
      </c>
      <c r="AA35" s="897">
        <f t="shared" si="11"/>
        <v>102.24737220396727</v>
      </c>
      <c r="AB35" s="897">
        <f t="shared" si="11"/>
        <v>97.799801284437535</v>
      </c>
      <c r="AC35" s="897">
        <f t="shared" si="11"/>
        <v>78.491285765690748</v>
      </c>
      <c r="AD35" s="897">
        <f t="shared" si="11"/>
        <v>81.080932401910275</v>
      </c>
      <c r="AE35" s="897">
        <f t="shared" si="11"/>
        <v>80.019403860951002</v>
      </c>
      <c r="AF35" s="897">
        <f t="shared" si="11"/>
        <v>81.605851051335378</v>
      </c>
      <c r="AG35" s="897">
        <f t="shared" si="11"/>
        <v>71.478643997287051</v>
      </c>
      <c r="AH35" s="897">
        <f t="shared" si="11"/>
        <v>70.713610685636297</v>
      </c>
      <c r="AI35" s="897">
        <f t="shared" si="11"/>
        <v>70.846875254567379</v>
      </c>
      <c r="AJ35" s="897">
        <f t="shared" si="11"/>
        <v>72.913551362982162</v>
      </c>
      <c r="AK35" s="898">
        <f t="shared" si="11"/>
        <v>58.576790954949445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29.135059358154919</v>
      </c>
      <c r="P36" s="453">
        <f t="shared" si="9"/>
        <v>0.14215372004005858</v>
      </c>
      <c r="Q36" s="328"/>
      <c r="R36" s="13"/>
      <c r="S36" s="356" t="s">
        <v>184</v>
      </c>
      <c r="T36" s="335"/>
      <c r="U36" s="346"/>
      <c r="V36" s="336" t="s">
        <v>184</v>
      </c>
      <c r="W36" s="357"/>
      <c r="X36" s="899">
        <f>VLOOKUP(年度マスタ!$K$4&amp;"_"&amp;X$33,データシート1!$A:$BT,MATCH("aa_"&amp;$S36,データシート1!$A$1:$BT$1,0),0)</f>
        <v>35.108112075555837</v>
      </c>
      <c r="Y36" s="900">
        <f>VLOOKUP(年度マスタ!$K$4&amp;"_"&amp;Y$33,データシート1!$A:$BT,MATCH("aa_"&amp;$S36,データシート1!$A$1:$BT$1,0),0)</f>
        <v>36.246131355450643</v>
      </c>
      <c r="Z36" s="900">
        <f>VLOOKUP(年度マスタ!$K$4&amp;"_"&amp;Z$33,データシート1!$A:$BT,MATCH("aa_"&amp;$S36,データシート1!$A$1:$BT$1,0),0)</f>
        <v>40.754013059248123</v>
      </c>
      <c r="AA36" s="900">
        <f>VLOOKUP(年度マスタ!$K$4&amp;"_"&amp;AA$33,データシート1!$A:$BT,MATCH("aa_"&amp;$S36,データシート1!$A$1:$BT$1,0),0)</f>
        <v>40.512785410695642</v>
      </c>
      <c r="AB36" s="900">
        <f>VLOOKUP(年度マスタ!$K$4&amp;"_"&amp;AB$33,データシート1!$A:$BT,MATCH("aa_"&amp;$S36,データシート1!$A$1:$BT$1,0),0)</f>
        <v>42.259040468393387</v>
      </c>
      <c r="AC36" s="900">
        <f>VLOOKUP(年度マスタ!$K$4&amp;"_"&amp;AC$33,データシート1!$A:$BT,MATCH("aa_"&amp;$S36,データシート1!$A$1:$BT$1,0),0)</f>
        <v>42.819552321454893</v>
      </c>
      <c r="AD36" s="900">
        <f>VLOOKUP(年度マスタ!$K$4&amp;"_"&amp;AD$33,データシート1!$A:$BT,MATCH("aa_"&amp;$S36,データシート1!$A$1:$BT$1,0),0)</f>
        <v>43.080766538263191</v>
      </c>
      <c r="AE36" s="900">
        <f>VLOOKUP(年度マスタ!$K$4&amp;"_"&amp;AE$33,データシート1!$A:$BT,MATCH("aa_"&amp;$S36,データシート1!$A$1:$BT$1,0),0)</f>
        <v>40.843145796830953</v>
      </c>
      <c r="AF36" s="900">
        <f>VLOOKUP(年度マスタ!$K$4&amp;"_"&amp;AF$33,データシート1!$A:$BT,MATCH("aa_"&amp;$S36,データシート1!$A$1:$BT$1,0),0)</f>
        <v>44.33395904975</v>
      </c>
      <c r="AG36" s="900">
        <f>VLOOKUP(年度マスタ!$K$4&amp;"_"&amp;AG$33,データシート1!$A:$BT,MATCH("aa_"&amp;$S36,データシート1!$A$1:$BT$1,0),0)</f>
        <v>38.273882612255456</v>
      </c>
      <c r="AH36" s="900">
        <f>VLOOKUP(年度マスタ!$K$4&amp;"_"&amp;AH$33,データシート1!$A:$BT,MATCH("aa_"&amp;$S36,データシート1!$A$1:$BT$1,0),0)</f>
        <v>37.714906562508069</v>
      </c>
      <c r="AI36" s="900">
        <f>VLOOKUP(年度マスタ!$K$4&amp;"_"&amp;AI$33,データシート1!$A:$BT,MATCH("aa_"&amp;$S36,データシート1!$A$1:$BT$1,0),0)</f>
        <v>36.95840033975702</v>
      </c>
      <c r="AJ36" s="900">
        <f>VLOOKUP(年度マスタ!$K$4&amp;"_"&amp;AJ$33,データシート1!$A:$BT,MATCH("aa_"&amp;$S36,データシート1!$A$1:$BT$1,0),0)</f>
        <v>39.207132210539676</v>
      </c>
      <c r="AK36" s="901">
        <f>VLOOKUP(年度マスタ!$K$4&amp;"_"&amp;AK$33,データシート1!$A:$BT,MATCH("aa_"&amp;$S36,データシート1!$A$1:$BT$1,0),0)</f>
        <v>28.571236410384728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48.497326095469575</v>
      </c>
      <c r="P37" s="453">
        <f t="shared" si="9"/>
        <v>0.23662472184176805</v>
      </c>
      <c r="Q37" s="328"/>
      <c r="R37" s="13"/>
      <c r="S37" s="356" t="s">
        <v>187</v>
      </c>
      <c r="T37" s="335"/>
      <c r="U37" s="346"/>
      <c r="V37" s="336" t="s">
        <v>194</v>
      </c>
      <c r="W37" s="357"/>
      <c r="X37" s="899">
        <f>VLOOKUP(年度マスタ!$K$4&amp;"_"&amp;X$33,データシート1!$A:$BT,MATCH("aa_"&amp;$S37,データシート1!$A$1:$BT$1,0),0)</f>
        <v>1.8392524288782099</v>
      </c>
      <c r="Y37" s="900">
        <f>VLOOKUP(年度マスタ!$K$4&amp;"_"&amp;Y$33,データシート1!$A:$BT,MATCH("aa_"&amp;$S37,データシート1!$A$1:$BT$1,0),0)</f>
        <v>1.600709065111154</v>
      </c>
      <c r="Z37" s="900">
        <f>VLOOKUP(年度マスタ!$K$4&amp;"_"&amp;Z$33,データシート1!$A:$BT,MATCH("aa_"&amp;$S37,データシート1!$A$1:$BT$1,0),0)</f>
        <v>1.8095858102128379</v>
      </c>
      <c r="AA37" s="900">
        <f>VLOOKUP(年度マスタ!$K$4&amp;"_"&amp;AA$33,データシート1!$A:$BT,MATCH("aa_"&amp;$S37,データシート1!$A$1:$BT$1,0),0)</f>
        <v>1.676813695994988</v>
      </c>
      <c r="AB37" s="900">
        <f>VLOOKUP(年度マスタ!$K$4&amp;"_"&amp;AB$33,データシート1!$A:$BT,MATCH("aa_"&amp;$S37,データシート1!$A$1:$BT$1,0),0)</f>
        <v>1.3603744996592471</v>
      </c>
      <c r="AC37" s="900">
        <f>VLOOKUP(年度マスタ!$K$4&amp;"_"&amp;AC$33,データシート1!$A:$BT,MATCH("aa_"&amp;$S37,データシート1!$A$1:$BT$1,0),0)</f>
        <v>1.2059522072471749</v>
      </c>
      <c r="AD37" s="900">
        <f>VLOOKUP(年度マスタ!$K$4&amp;"_"&amp;AD$33,データシート1!$A:$BT,MATCH("aa_"&amp;$S37,データシート1!$A$1:$BT$1,0),0)</f>
        <v>1.1606926159291979</v>
      </c>
      <c r="AE37" s="900">
        <f>VLOOKUP(年度マスタ!$K$4&amp;"_"&amp;AE$33,データシート1!$A:$BT,MATCH("aa_"&amp;$S37,データシート1!$A$1:$BT$1,0),0)</f>
        <v>1.1360830074192243</v>
      </c>
      <c r="AF37" s="900">
        <f>VLOOKUP(年度マスタ!$K$4&amp;"_"&amp;AF$33,データシート1!$A:$BT,MATCH("aa_"&amp;$S37,データシート1!$A$1:$BT$1,0),0)</f>
        <v>1.1498228029430495</v>
      </c>
      <c r="AG37" s="900">
        <f>VLOOKUP(年度マスタ!$K$4&amp;"_"&amp;AG$33,データシート1!$A:$BT,MATCH("aa_"&amp;$S37,データシート1!$A$1:$BT$1,0),0)</f>
        <v>1.0430113758877109</v>
      </c>
      <c r="AH37" s="900">
        <f>VLOOKUP(年度マスタ!$K$4&amp;"_"&amp;AH$33,データシート1!$A:$BT,MATCH("aa_"&amp;$S37,データシート1!$A$1:$BT$1,0),0)</f>
        <v>0.92593513555791029</v>
      </c>
      <c r="AI37" s="900">
        <f>VLOOKUP(年度マスタ!$K$4&amp;"_"&amp;AI$33,データシート1!$A:$BT,MATCH("aa_"&amp;$S37,データシート1!$A$1:$BT$1,0),0)</f>
        <v>0.71865700359400553</v>
      </c>
      <c r="AJ37" s="900">
        <f>VLOOKUP(年度マスタ!$K$4&amp;"_"&amp;AJ$33,データシート1!$A:$BT,MATCH("aa_"&amp;$S37,データシート1!$A$1:$BT$1,0),0)</f>
        <v>0.7881791650932034</v>
      </c>
      <c r="AK37" s="901">
        <f>VLOOKUP(年度マスタ!$K$4&amp;"_"&amp;AK$33,データシート1!$A:$BT,MATCH("aa_"&amp;$S37,データシート1!$A$1:$BT$1,0),0)</f>
        <v>0.76415954246860363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47.133172543341821</v>
      </c>
      <c r="P38" s="454">
        <f t="shared" si="9"/>
        <v>0.22996884035695681</v>
      </c>
      <c r="Q38" s="328"/>
      <c r="R38" s="13"/>
      <c r="S38" s="356" t="s">
        <v>188</v>
      </c>
      <c r="T38" s="335"/>
      <c r="U38" s="348"/>
      <c r="V38" s="358" t="s">
        <v>197</v>
      </c>
      <c r="W38" s="358"/>
      <c r="X38" s="899">
        <f>VLOOKUP(年度マスタ!$K$4&amp;"_"&amp;X$33,データシート1!$A:$BT,MATCH("aa_"&amp;$S38,データシート1!$A$1:$BT$1,0),0)</f>
        <v>53.986451783036543</v>
      </c>
      <c r="Y38" s="900">
        <f>VLOOKUP(年度マスタ!$K$4&amp;"_"&amp;Y$33,データシート1!$A:$BT,MATCH("aa_"&amp;$S38,データシート1!$A$1:$BT$1,0),0)</f>
        <v>53.296686699627031</v>
      </c>
      <c r="Z38" s="900">
        <f>VLOOKUP(年度マスタ!$K$4&amp;"_"&amp;Z$33,データシート1!$A:$BT,MATCH("aa_"&amp;$S38,データシート1!$A$1:$BT$1,0),0)</f>
        <v>58.062714582735786</v>
      </c>
      <c r="AA38" s="900">
        <f>VLOOKUP(年度マスタ!$K$4&amp;"_"&amp;AA$33,データシート1!$A:$BT,MATCH("aa_"&amp;$S38,データシート1!$A$1:$BT$1,0),0)</f>
        <v>60.057773097276637</v>
      </c>
      <c r="AB38" s="900">
        <f>VLOOKUP(年度マスタ!$K$4&amp;"_"&amp;AB$33,データシート1!$A:$BT,MATCH("aa_"&amp;$S38,データシート1!$A$1:$BT$1,0),0)</f>
        <v>54.180386316384912</v>
      </c>
      <c r="AC38" s="900">
        <f>VLOOKUP(年度マスタ!$K$4&amp;"_"&amp;AC$33,データシート1!$A:$BT,MATCH("aa_"&amp;$S38,データシート1!$A$1:$BT$1,0),0)</f>
        <v>34.465781236988683</v>
      </c>
      <c r="AD38" s="900">
        <f>VLOOKUP(年度マスタ!$K$4&amp;"_"&amp;AD$33,データシート1!$A:$BT,MATCH("aa_"&amp;$S38,データシート1!$A$1:$BT$1,0),0)</f>
        <v>36.839473247717883</v>
      </c>
      <c r="AE38" s="900">
        <f>VLOOKUP(年度マスタ!$K$4&amp;"_"&amp;AE$33,データシート1!$A:$BT,MATCH("aa_"&amp;$S38,データシート1!$A$1:$BT$1,0),0)</f>
        <v>38.040175056700825</v>
      </c>
      <c r="AF38" s="900">
        <f>VLOOKUP(年度マスタ!$K$4&amp;"_"&amp;AF$33,データシート1!$A:$BT,MATCH("aa_"&amp;$S38,データシート1!$A$1:$BT$1,0),0)</f>
        <v>36.122069198642322</v>
      </c>
      <c r="AG38" s="900">
        <f>VLOOKUP(年度マスタ!$K$4&amp;"_"&amp;AG$33,データシート1!$A:$BT,MATCH("aa_"&amp;$S38,データシート1!$A$1:$BT$1,0),0)</f>
        <v>32.161750009143887</v>
      </c>
      <c r="AH38" s="900">
        <f>VLOOKUP(年度マスタ!$K$4&amp;"_"&amp;AH$33,データシート1!$A:$BT,MATCH("aa_"&amp;$S38,データシート1!$A$1:$BT$1,0),0)</f>
        <v>32.072768987570328</v>
      </c>
      <c r="AI38" s="900">
        <f>VLOOKUP(年度マスタ!$K$4&amp;"_"&amp;AI$33,データシート1!$A:$BT,MATCH("aa_"&amp;$S38,データシート1!$A$1:$BT$1,0),0)</f>
        <v>33.169817911216363</v>
      </c>
      <c r="AJ38" s="900">
        <f>VLOOKUP(年度マスタ!$K$4&amp;"_"&amp;AJ$33,データシート1!$A:$BT,MATCH("aa_"&amp;$S38,データシート1!$A$1:$BT$1,0),0)</f>
        <v>32.918239987349281</v>
      </c>
      <c r="AK38" s="901">
        <f>VLOOKUP(年度マスタ!$K$4&amp;"_"&amp;AK$33,データシート1!$A:$BT,MATCH("aa_"&amp;$S38,データシート1!$A$1:$BT$1,0),0)</f>
        <v>29.241395002096112</v>
      </c>
      <c r="AL38" s="330"/>
      <c r="AW38" s="17" t="str">
        <f>年度マスタ!H4</f>
        <v>34</v>
      </c>
      <c r="AX38" s="17" t="s">
        <v>198</v>
      </c>
      <c r="AY38" s="17">
        <f>VLOOKUP($AW38&amp;"_"&amp;$AY$34,データシート1!$A:$BT,MATCH($AY$31&amp;"_"&amp;AY$36,データシート1!$A$1:$BT$1,0),0)</f>
        <v>24091.401685967285</v>
      </c>
      <c r="AZ38" s="17">
        <f>VLOOKUP($AW38&amp;"_"&amp;$AY$34,データシート1!$A:$BT,MATCH($AY$31&amp;"_"&amp;AZ$36,データシート1!$A$1:$BT$1,0),0)</f>
        <v>178.78480431473443</v>
      </c>
      <c r="BA38" s="17">
        <f>VLOOKUP($AW38&amp;"_"&amp;$AY$34,データシート1!$A:$BT,MATCH($AY$31&amp;"_"&amp;BA$36,データシート1!$A$1:$BT$1,0),0)</f>
        <v>264.34134504855649</v>
      </c>
      <c r="BB38" s="17">
        <f>VLOOKUP($AW38&amp;"_"&amp;$AY$34,データシート1!$A:$BT,MATCH($AY$31&amp;"_"&amp;BB$36,データシート1!$A$1:$BT$1,0),0)</f>
        <v>4484.1766315484747</v>
      </c>
      <c r="BC38" s="17">
        <f>VLOOKUP($AW38&amp;"_"&amp;$AY$34,データシート1!$A:$BT,MATCH($AY$31&amp;"_"&amp;BC$36,データシート1!$A$1:$BT$1,0),0)</f>
        <v>4178.7971107955564</v>
      </c>
      <c r="BD38" s="17">
        <f>VLOOKUP($AW38&amp;"_"&amp;$AY$34,データシート1!$A:$BT,MATCH($AY$31&amp;"_"&amp;BD$36,データシート1!$A$1:$BT$1,0),0)</f>
        <v>2163.3481385478644</v>
      </c>
      <c r="BE38" s="17">
        <f>VLOOKUP($AW38&amp;"_"&amp;$AY$34,データシート1!$A:$BT,MATCH($AY$31&amp;"_"&amp;BE$36,データシート1!$A$1:$BT$1,0),0)</f>
        <v>1633.670516600358</v>
      </c>
      <c r="BF38" s="17">
        <f>VLOOKUP($AW38&amp;"_"&amp;$AY$34,データシート1!$A:$BT,MATCH($AY$31&amp;"_"&amp;BF$36,データシート1!$A$1:$BT$1,0),0)</f>
        <v>163.10613965650532</v>
      </c>
      <c r="BG38" s="17">
        <f>VLOOKUP($AW38&amp;"_"&amp;$AY$34,データシート1!$A:$BT,MATCH($AY$31&amp;"_"&amp;BG$36,データシート1!$A$1:$BT$1,0),0)</f>
        <v>561.67037674892151</v>
      </c>
      <c r="BH38" s="17">
        <f>VLOOKUP($AW38&amp;"_"&amp;$AY$34,データシート1!$A:$BT,MATCH($AY$31&amp;"_"&amp;BH$36,データシート1!$A$1:$BT$1,0),0)</f>
        <v>234.86083491252396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18.994287582616487</v>
      </c>
      <c r="P39" s="454">
        <f t="shared" si="9"/>
        <v>9.2675583948102144E-2</v>
      </c>
      <c r="Q39" s="328"/>
      <c r="R39" s="13"/>
      <c r="S39" s="356" t="s">
        <v>189</v>
      </c>
      <c r="T39" s="335"/>
      <c r="U39" s="343" t="s">
        <v>199</v>
      </c>
      <c r="V39" s="344"/>
      <c r="W39" s="344"/>
      <c r="X39" s="896">
        <f>VLOOKUP(年度マスタ!$K$4&amp;"_"&amp;X$33,データシート1!$A:$BT,MATCH("aa_"&amp;$S39,データシート1!$A$1:$BT$1,0),0)</f>
        <v>25.766324903190888</v>
      </c>
      <c r="Y39" s="897">
        <f>VLOOKUP(年度マスタ!$K$4&amp;"_"&amp;Y$33,データシート1!$A:$BT,MATCH("aa_"&amp;$S39,データシート1!$A$1:$BT$1,0),0)</f>
        <v>29.411856108100292</v>
      </c>
      <c r="Z39" s="897">
        <f>VLOOKUP(年度マスタ!$K$4&amp;"_"&amp;Z$33,データシート1!$A:$BT,MATCH("aa_"&amp;$S39,データシート1!$A$1:$BT$1,0),0)</f>
        <v>27.55372063135226</v>
      </c>
      <c r="AA39" s="897">
        <f>VLOOKUP(年度マスタ!$K$4&amp;"_"&amp;AA$33,データシート1!$A:$BT,MATCH("aa_"&amp;$S39,データシート1!$A$1:$BT$1,0),0)</f>
        <v>30.21238556911489</v>
      </c>
      <c r="AB39" s="897">
        <f>VLOOKUP(年度マスタ!$K$4&amp;"_"&amp;AB$33,データシート1!$A:$BT,MATCH("aa_"&amp;$S39,データシート1!$A$1:$BT$1,0),0)</f>
        <v>29.522416982084941</v>
      </c>
      <c r="AC39" s="897">
        <f>VLOOKUP(年度マスタ!$K$4&amp;"_"&amp;AC$33,データシート1!$A:$BT,MATCH("aa_"&amp;$S39,データシート1!$A$1:$BT$1,0),0)</f>
        <v>28.206531233676671</v>
      </c>
      <c r="AD39" s="897">
        <f>VLOOKUP(年度マスタ!$K$4&amp;"_"&amp;AD$33,データシート1!$A:$BT,MATCH("aa_"&amp;$S39,データシート1!$A$1:$BT$1,0),0)</f>
        <v>27.283211053848831</v>
      </c>
      <c r="AE39" s="897">
        <f>VLOOKUP(年度マスタ!$K$4&amp;"_"&amp;AE$33,データシート1!$A:$BT,MATCH("aa_"&amp;$S39,データシート1!$A$1:$BT$1,0),0)</f>
        <v>23.978907072131538</v>
      </c>
      <c r="AF39" s="897">
        <f>VLOOKUP(年度マスタ!$K$4&amp;"_"&amp;AF$33,データシート1!$A:$BT,MATCH("aa_"&amp;$S39,データシート1!$A$1:$BT$1,0),0)</f>
        <v>23.780667668144048</v>
      </c>
      <c r="AG39" s="897">
        <f>VLOOKUP(年度マスタ!$K$4&amp;"_"&amp;AG$33,データシート1!$A:$BT,MATCH("aa_"&amp;$S39,データシート1!$A$1:$BT$1,0),0)</f>
        <v>23.154154027653796</v>
      </c>
      <c r="AH39" s="897">
        <f>VLOOKUP(年度マスタ!$K$4&amp;"_"&amp;AH$33,データシート1!$A:$BT,MATCH("aa_"&amp;$S39,データシート1!$A$1:$BT$1,0),0)</f>
        <v>22.124135097620776</v>
      </c>
      <c r="AI39" s="897">
        <f>VLOOKUP(年度マスタ!$K$4&amp;"_"&amp;AI$33,データシート1!$A:$BT,MATCH("aa_"&amp;$S39,データシート1!$A$1:$BT$1,0),0)</f>
        <v>18.994779799985917</v>
      </c>
      <c r="AJ39" s="897">
        <f>VLOOKUP(年度マスタ!$K$4&amp;"_"&amp;AJ$33,データシート1!$A:$BT,MATCH("aa_"&amp;$S39,データシート1!$A$1:$BT$1,0),0)</f>
        <v>20.457138643931955</v>
      </c>
      <c r="AK39" s="898">
        <f>VLOOKUP(年度マスタ!$K$4&amp;"_"&amp;AK$33,データシート1!$A:$BT,MATCH("aa_"&amp;$S39,データシート1!$A$1:$BT$1,0),0)</f>
        <v>18.616955858989154</v>
      </c>
      <c r="AL39" s="330"/>
      <c r="AW39" s="17" t="str">
        <f>年度マスタ!K4</f>
        <v>34462</v>
      </c>
      <c r="AX39" s="17" t="s">
        <v>200</v>
      </c>
      <c r="AY39" s="17">
        <f>VLOOKUP($AW39&amp;"_"&amp;$AY$34,データシート1!$A:$BT,MATCH($AY$31&amp;"_"&amp;AY$36,データシート1!$A$1:$BT$1,0),0)</f>
        <v>28.571236410384728</v>
      </c>
      <c r="AZ39" s="17">
        <f>VLOOKUP($AW39&amp;"_"&amp;$AY$34,データシート1!$A:$BT,MATCH($AY$31&amp;"_"&amp;AZ$36,データシート1!$A$1:$BT$1,0),0)</f>
        <v>0.76415954246860363</v>
      </c>
      <c r="BA39" s="17">
        <f>VLOOKUP($AW39&amp;"_"&amp;$AY$34,データシート1!$A:$BT,MATCH($AY$31&amp;"_"&amp;BA$36,データシート1!$A$1:$BT$1,0),0)</f>
        <v>29.241395002096112</v>
      </c>
      <c r="BB39" s="17">
        <f>VLOOKUP($AW39&amp;"_"&amp;$AY$34,データシート1!$A:$BT,MATCH($AY$31&amp;"_"&amp;BB$36,データシート1!$A$1:$BT$1,0),0)</f>
        <v>18.616955858989154</v>
      </c>
      <c r="BC39" s="17">
        <f>VLOOKUP($AW39&amp;"_"&amp;$AY$34,データシート1!$A:$BT,MATCH($AY$31&amp;"_"&amp;BC$36,データシート1!$A$1:$BT$1,0),0)</f>
        <v>21.203045300224858</v>
      </c>
      <c r="BD39" s="17">
        <f>VLOOKUP($AW39&amp;"_"&amp;$AY$34,データシート1!$A:$BT,MATCH($AY$31&amp;"_"&amp;BD$36,データシート1!$A$1:$BT$1,0),0)</f>
        <v>14.08047750453888</v>
      </c>
      <c r="BE39" s="17">
        <f>VLOOKUP($AW39&amp;"_"&amp;$AY$34,データシート1!$A:$BT,MATCH($AY$31&amp;"_"&amp;BE$36,データシート1!$A$1:$BT$1,0),0)</f>
        <v>24.078748113380804</v>
      </c>
      <c r="BF39" s="17">
        <f>VLOOKUP($AW39&amp;"_"&amp;$AY$34,データシート1!$A:$BT,MATCH($AY$31&amp;"_"&amp;BF$36,データシート1!$A$1:$BT$1,0),0)</f>
        <v>0.89287890130494707</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28.138884960725335</v>
      </c>
      <c r="P40" s="454">
        <f t="shared" si="9"/>
        <v>0.13729325640885467</v>
      </c>
      <c r="Q40" s="328"/>
      <c r="R40" s="13"/>
      <c r="S40" s="356" t="s">
        <v>165</v>
      </c>
      <c r="T40" s="335"/>
      <c r="U40" s="343" t="s">
        <v>165</v>
      </c>
      <c r="V40" s="344"/>
      <c r="W40" s="344"/>
      <c r="X40" s="896">
        <f>VLOOKUP(年度マスタ!$K$4&amp;"_"&amp;X$33,データシート1!$A:$BT,MATCH("aa_"&amp;$S40,データシート1!$A$1:$BT$1,0),0)</f>
        <v>26.2298550450211</v>
      </c>
      <c r="Y40" s="897">
        <f>VLOOKUP(年度マスタ!$K$4&amp;"_"&amp;Y$33,データシート1!$A:$BT,MATCH("aa_"&amp;$S40,データシート1!$A$1:$BT$1,0),0)</f>
        <v>33.270740452439632</v>
      </c>
      <c r="Z40" s="897">
        <f>VLOOKUP(年度マスタ!$K$4&amp;"_"&amp;Z$33,データシート1!$A:$BT,MATCH("aa_"&amp;$S40,データシート1!$A$1:$BT$1,0),0)</f>
        <v>30.492871564053541</v>
      </c>
      <c r="AA40" s="897">
        <f>VLOOKUP(年度マスタ!$K$4&amp;"_"&amp;AA$33,データシート1!$A:$BT,MATCH("aa_"&amp;$S40,データシート1!$A$1:$BT$1,0),0)</f>
        <v>30.126825183686901</v>
      </c>
      <c r="AB40" s="897">
        <f>VLOOKUP(年度マスタ!$K$4&amp;"_"&amp;AB$33,データシート1!$A:$BT,MATCH("aa_"&amp;$S40,データシート1!$A$1:$BT$1,0),0)</f>
        <v>29.135059358154919</v>
      </c>
      <c r="AC40" s="897">
        <f>VLOOKUP(年度マスタ!$K$4&amp;"_"&amp;AC$33,データシート1!$A:$BT,MATCH("aa_"&amp;$S40,データシート1!$A$1:$BT$1,0),0)</f>
        <v>27.667064792716619</v>
      </c>
      <c r="AD40" s="897">
        <f>VLOOKUP(年度マスタ!$K$4&amp;"_"&amp;AD$33,データシート1!$A:$BT,MATCH("aa_"&amp;$S40,データシート1!$A$1:$BT$1,0),0)</f>
        <v>25.318413580106061</v>
      </c>
      <c r="AE40" s="897">
        <f>VLOOKUP(年度マスタ!$K$4&amp;"_"&amp;AE$33,データシート1!$A:$BT,MATCH("aa_"&amp;$S40,データシート1!$A$1:$BT$1,0),0)</f>
        <v>24.445263817748096</v>
      </c>
      <c r="AF40" s="897">
        <f>VLOOKUP(年度マスタ!$K$4&amp;"_"&amp;AF$33,データシート1!$A:$BT,MATCH("aa_"&amp;$S40,データシート1!$A$1:$BT$1,0),0)</f>
        <v>24.270144612701582</v>
      </c>
      <c r="AG40" s="897">
        <f>VLOOKUP(年度マスタ!$K$4&amp;"_"&amp;AG$33,データシート1!$A:$BT,MATCH("aa_"&amp;$S40,データシート1!$A$1:$BT$1,0),0)</f>
        <v>23.656126361262157</v>
      </c>
      <c r="AH40" s="897">
        <f>VLOOKUP(年度マスタ!$K$4&amp;"_"&amp;AH$33,データシート1!$A:$BT,MATCH("aa_"&amp;$S40,データシート1!$A$1:$BT$1,0),0)</f>
        <v>19.335284014940136</v>
      </c>
      <c r="AI40" s="897">
        <f>VLOOKUP(年度マスタ!$K$4&amp;"_"&amp;AI$33,データシート1!$A:$BT,MATCH("aa_"&amp;$S40,データシート1!$A$1:$BT$1,0),0)</f>
        <v>20.016667893163604</v>
      </c>
      <c r="AJ40" s="897">
        <f>VLOOKUP(年度マスタ!$K$4&amp;"_"&amp;AJ$33,データシート1!$A:$BT,MATCH("aa_"&amp;$S40,データシート1!$A$1:$BT$1,0),0)</f>
        <v>19.786695782409154</v>
      </c>
      <c r="AK40" s="898">
        <f>VLOOKUP(年度マスタ!$K$4&amp;"_"&amp;AK$33,データシート1!$A:$BT,MATCH("aa_"&amp;$S40,データシート1!$A$1:$BT$1,0),0)</f>
        <v>21.203045300224858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1.3641535521277499</v>
      </c>
      <c r="P41" s="454">
        <f t="shared" si="9"/>
        <v>6.6558814848112343E-3</v>
      </c>
      <c r="Q41" s="328"/>
      <c r="R41" s="13"/>
      <c r="S41" s="356" t="s">
        <v>201</v>
      </c>
      <c r="T41" s="335"/>
      <c r="U41" s="246" t="s">
        <v>128</v>
      </c>
      <c r="V41" s="344"/>
      <c r="W41" s="344"/>
      <c r="X41" s="896">
        <f>X42+X45+X46</f>
        <v>51.041112085686414</v>
      </c>
      <c r="Y41" s="897">
        <f t="shared" ref="Y41:AH41" si="12">Y42+Y45+Y46</f>
        <v>51.041959270215216</v>
      </c>
      <c r="Z41" s="897">
        <f t="shared" si="12"/>
        <v>49.754707440067243</v>
      </c>
      <c r="AA41" s="897">
        <f t="shared" si="12"/>
        <v>49.396280436409889</v>
      </c>
      <c r="AB41" s="897">
        <f t="shared" si="12"/>
        <v>48.497326095469575</v>
      </c>
      <c r="AC41" s="897">
        <f t="shared" si="12"/>
        <v>47.047767653043792</v>
      </c>
      <c r="AD41" s="897">
        <f t="shared" si="12"/>
        <v>46.576733891628486</v>
      </c>
      <c r="AE41" s="897">
        <f t="shared" si="12"/>
        <v>45.557209752426552</v>
      </c>
      <c r="AF41" s="897">
        <f t="shared" si="12"/>
        <v>44.757109575807505</v>
      </c>
      <c r="AG41" s="897">
        <f t="shared" si="12"/>
        <v>43.882717734138808</v>
      </c>
      <c r="AH41" s="897">
        <f t="shared" si="12"/>
        <v>42.82830246303989</v>
      </c>
      <c r="AI41" s="897">
        <f>AI42+AI45+AI46</f>
        <v>39.21633819255311</v>
      </c>
      <c r="AJ41" s="897">
        <f>AJ42+AJ45+AJ46</f>
        <v>39.071750837291411</v>
      </c>
      <c r="AK41" s="898">
        <f>AK42+AK45+AK46</f>
        <v>39.052104519224635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49.976077645869793</v>
      </c>
      <c r="Y42" s="900">
        <f t="shared" ref="Y42:AK42" si="13">SUM(Y43:Y44)</f>
        <v>49.946249488934512</v>
      </c>
      <c r="Z42" s="900">
        <f t="shared" si="13"/>
        <v>48.508854416927136</v>
      </c>
      <c r="AA42" s="900">
        <f t="shared" si="13"/>
        <v>48.041542541565619</v>
      </c>
      <c r="AB42" s="900">
        <f t="shared" si="13"/>
        <v>47.133172543341821</v>
      </c>
      <c r="AC42" s="900">
        <f t="shared" si="13"/>
        <v>45.760318188239424</v>
      </c>
      <c r="AD42" s="900">
        <f t="shared" si="13"/>
        <v>45.336020437520993</v>
      </c>
      <c r="AE42" s="900">
        <f t="shared" si="13"/>
        <v>44.367413243271301</v>
      </c>
      <c r="AF42" s="900">
        <f t="shared" si="13"/>
        <v>43.624308580992746</v>
      </c>
      <c r="AG42" s="900">
        <f t="shared" si="13"/>
        <v>42.84903972254115</v>
      </c>
      <c r="AH42" s="900">
        <f t="shared" si="13"/>
        <v>41.836495814529137</v>
      </c>
      <c r="AI42" s="900">
        <f t="shared" si="13"/>
        <v>38.289180817105098</v>
      </c>
      <c r="AJ42" s="900">
        <f t="shared" si="13"/>
        <v>38.169553253786226</v>
      </c>
      <c r="AK42" s="901">
        <f t="shared" si="13"/>
        <v>38.159225617919688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20.135525634325681</v>
      </c>
      <c r="Y43" s="900">
        <f>VLOOKUP(年度マスタ!$K$4&amp;"_"&amp;Y$33,データシート1!$A:$BT,MATCH("aa_"&amp;$S43,データシート1!$A$1:$BT$1,0),0)</f>
        <v>20.008919750948881</v>
      </c>
      <c r="Z43" s="900">
        <f>VLOOKUP(年度マスタ!$K$4&amp;"_"&amp;Z$33,データシート1!$A:$BT,MATCH("aa_"&amp;$S43,データシート1!$A$1:$BT$1,0),0)</f>
        <v>19.77810878897748</v>
      </c>
      <c r="AA43" s="900">
        <f>VLOOKUP(年度マスタ!$K$4&amp;"_"&amp;AA$33,データシート1!$A:$BT,MATCH("aa_"&amp;$S43,データシート1!$A$1:$BT$1,0),0)</f>
        <v>19.679830698033001</v>
      </c>
      <c r="AB43" s="900">
        <f>VLOOKUP(年度マスタ!$K$4&amp;"_"&amp;AB$33,データシート1!$A:$BT,MATCH("aa_"&amp;$S43,データシート1!$A$1:$BT$1,0),0)</f>
        <v>18.994287582616487</v>
      </c>
      <c r="AC43" s="900">
        <f>VLOOKUP(年度マスタ!$K$4&amp;"_"&amp;AC$33,データシート1!$A:$BT,MATCH("aa_"&amp;$S43,データシート1!$A$1:$BT$1,0),0)</f>
        <v>17.937133874505182</v>
      </c>
      <c r="AD43" s="900">
        <f>VLOOKUP(年度マスタ!$K$4&amp;"_"&amp;AD$33,データシート1!$A:$BT,MATCH("aa_"&amp;$S43,データシート1!$A$1:$BT$1,0),0)</f>
        <v>17.68181543797391</v>
      </c>
      <c r="AE43" s="900">
        <f>VLOOKUP(年度マスタ!$K$4&amp;"_"&amp;AE$33,データシート1!$A:$BT,MATCH("aa_"&amp;$S43,データシート1!$A$1:$BT$1,0),0)</f>
        <v>17.450093728574924</v>
      </c>
      <c r="AF43" s="900">
        <f>VLOOKUP(年度マスタ!$K$4&amp;"_"&amp;AF$33,データシート1!$A:$BT,MATCH("aa_"&amp;$S43,データシート1!$A$1:$BT$1,0),0)</f>
        <v>17.128553744205483</v>
      </c>
      <c r="AG43" s="900">
        <f>VLOOKUP(年度マスタ!$K$4&amp;"_"&amp;AG$33,データシート1!$A:$BT,MATCH("aa_"&amp;$S43,データシート1!$A$1:$BT$1,0),0)</f>
        <v>16.69350808104387</v>
      </c>
      <c r="AH43" s="900">
        <f>VLOOKUP(年度マスタ!$K$4&amp;"_"&amp;AH$33,データシート1!$A:$BT,MATCH("aa_"&amp;$S43,データシート1!$A$1:$BT$1,0),0)</f>
        <v>16.172390122378864</v>
      </c>
      <c r="AI43" s="900">
        <f>VLOOKUP(年度マスタ!$K$4&amp;"_"&amp;AI$33,データシート1!$A:$BT,MATCH("aa_"&amp;$S43,データシート1!$A$1:$BT$1,0),0)</f>
        <v>14.034954290107082</v>
      </c>
      <c r="AJ43" s="900">
        <f>VLOOKUP(年度マスタ!$K$4&amp;"_"&amp;AJ$33,データシート1!$A:$BT,MATCH("aa_"&amp;$S43,データシート1!$A$1:$BT$1,0),0)</f>
        <v>13.575047044469509</v>
      </c>
      <c r="AK43" s="901">
        <f>VLOOKUP(年度マスタ!$K$4&amp;"_"&amp;AK$33,データシート1!$A:$BT,MATCH("aa_"&amp;$S43,データシート1!$A$1:$BT$1,0),0)</f>
        <v>14.08047750453888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29.840552011544109</v>
      </c>
      <c r="Y44" s="900">
        <f>VLOOKUP(年度マスタ!$K$4&amp;"_"&amp;Y$33,データシート1!$A:$BT,MATCH("aa_"&amp;$S44,データシート1!$A$1:$BT$1,0),0)</f>
        <v>29.937329737985628</v>
      </c>
      <c r="Z44" s="900">
        <f>VLOOKUP(年度マスタ!$K$4&amp;"_"&amp;Z$33,データシート1!$A:$BT,MATCH("aa_"&amp;$S44,データシート1!$A$1:$BT$1,0),0)</f>
        <v>28.730745627949652</v>
      </c>
      <c r="AA44" s="900">
        <f>VLOOKUP(年度マスタ!$K$4&amp;"_"&amp;AA$33,データシート1!$A:$BT,MATCH("aa_"&amp;$S44,データシート1!$A$1:$BT$1,0),0)</f>
        <v>28.361711843532621</v>
      </c>
      <c r="AB44" s="900">
        <f>VLOOKUP(年度マスタ!$K$4&amp;"_"&amp;AB$33,データシート1!$A:$BT,MATCH("aa_"&amp;$S44,データシート1!$A$1:$BT$1,0),0)</f>
        <v>28.138884960725335</v>
      </c>
      <c r="AC44" s="900">
        <f>VLOOKUP(年度マスタ!$K$4&amp;"_"&amp;AC$33,データシート1!$A:$BT,MATCH("aa_"&amp;$S44,データシート1!$A$1:$BT$1,0),0)</f>
        <v>27.823184313734245</v>
      </c>
      <c r="AD44" s="900">
        <f>VLOOKUP(年度マスタ!$K$4&amp;"_"&amp;AD$33,データシート1!$A:$BT,MATCH("aa_"&amp;$S44,データシート1!$A$1:$BT$1,0),0)</f>
        <v>27.654204999547083</v>
      </c>
      <c r="AE44" s="900">
        <f>VLOOKUP(年度マスタ!$K$4&amp;"_"&amp;AE$33,データシート1!$A:$BT,MATCH("aa_"&amp;$S44,データシート1!$A$1:$BT$1,0),0)</f>
        <v>26.917319514696381</v>
      </c>
      <c r="AF44" s="900">
        <f>VLOOKUP(年度マスタ!$K$4&amp;"_"&amp;AF$33,データシート1!$A:$BT,MATCH("aa_"&amp;$S44,データシート1!$A$1:$BT$1,0),0)</f>
        <v>26.49575483678726</v>
      </c>
      <c r="AG44" s="900">
        <f>VLOOKUP(年度マスタ!$K$4&amp;"_"&amp;AG$33,データシート1!$A:$BT,MATCH("aa_"&amp;$S44,データシート1!$A$1:$BT$1,0),0)</f>
        <v>26.155531641497284</v>
      </c>
      <c r="AH44" s="900">
        <f>VLOOKUP(年度マスタ!$K$4&amp;"_"&amp;AH$33,データシート1!$A:$BT,MATCH("aa_"&amp;$S44,データシート1!$A$1:$BT$1,0),0)</f>
        <v>25.664105692150272</v>
      </c>
      <c r="AI44" s="900">
        <f>VLOOKUP(年度マスタ!$K$4&amp;"_"&amp;AI$33,データシート1!$A:$BT,MATCH("aa_"&amp;$S44,データシート1!$A$1:$BT$1,0),0)</f>
        <v>24.254226526998014</v>
      </c>
      <c r="AJ44" s="900">
        <f>VLOOKUP(年度マスタ!$K$4&amp;"_"&amp;AJ$33,データシート1!$A:$BT,MATCH("aa_"&amp;$S44,データシート1!$A$1:$BT$1,0),0)</f>
        <v>24.594506209316719</v>
      </c>
      <c r="AK44" s="901">
        <f>VLOOKUP(年度マスタ!$K$4&amp;"_"&amp;AK$33,データシート1!$A:$BT,MATCH("aa_"&amp;$S44,データシート1!$A$1:$BT$1,0),0)</f>
        <v>24.078748113380804</v>
      </c>
      <c r="AL44" s="330"/>
      <c r="AW44" s="17" t="str">
        <f>AW47</f>
        <v>広島県</v>
      </c>
      <c r="AX44" s="1010">
        <f t="shared" si="14"/>
        <v>0.64642530349777494</v>
      </c>
      <c r="AY44" s="1010">
        <f t="shared" si="14"/>
        <v>0.11814717851680621</v>
      </c>
      <c r="AZ44" s="1010">
        <f t="shared" si="14"/>
        <v>0.11010116879900597</v>
      </c>
      <c r="BA44" s="1010">
        <f t="shared" si="14"/>
        <v>0.11913833580759255</v>
      </c>
      <c r="BB44" s="1010">
        <f t="shared" si="14"/>
        <v>6.1880133788204811E-3</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1.06503443981662</v>
      </c>
      <c r="Y45" s="900">
        <f>VLOOKUP(年度マスタ!$K$4&amp;"_"&amp;Y$33,データシート1!$A:$BT,MATCH("aa_"&amp;$S45,データシート1!$A$1:$BT$1,0),0)</f>
        <v>1.0957097812807</v>
      </c>
      <c r="Z45" s="900">
        <f>VLOOKUP(年度マスタ!$K$4&amp;"_"&amp;Z$33,データシート1!$A:$BT,MATCH("aa_"&amp;$S45,データシート1!$A$1:$BT$1,0),0)</f>
        <v>1.2458530231401099</v>
      </c>
      <c r="AA45" s="900">
        <f>VLOOKUP(年度マスタ!$K$4&amp;"_"&amp;AA$33,データシート1!$A:$BT,MATCH("aa_"&amp;$S45,データシート1!$A$1:$BT$1,0),0)</f>
        <v>1.3547378948442701</v>
      </c>
      <c r="AB45" s="900">
        <f>VLOOKUP(年度マスタ!$K$4&amp;"_"&amp;AB$33,データシート1!$A:$BT,MATCH("aa_"&amp;$S45,データシート1!$A$1:$BT$1,0),0)</f>
        <v>1.3641535521277499</v>
      </c>
      <c r="AC45" s="900">
        <f>VLOOKUP(年度マスタ!$K$4&amp;"_"&amp;AC$33,データシート1!$A:$BT,MATCH("aa_"&amp;$S45,データシート1!$A$1:$BT$1,0),0)</f>
        <v>1.2874494648043699</v>
      </c>
      <c r="AD45" s="900">
        <f>VLOOKUP(年度マスタ!$K$4&amp;"_"&amp;AD$33,データシート1!$A:$BT,MATCH("aa_"&amp;$S45,データシート1!$A$1:$BT$1,0),0)</f>
        <v>1.24071345410749</v>
      </c>
      <c r="AE45" s="900">
        <f>VLOOKUP(年度マスタ!$K$4&amp;"_"&amp;AE$33,データシート1!$A:$BT,MATCH("aa_"&amp;$S45,データシート1!$A$1:$BT$1,0),0)</f>
        <v>1.1897965091552509</v>
      </c>
      <c r="AF45" s="900">
        <f>VLOOKUP(年度マスタ!$K$4&amp;"_"&amp;AF$33,データシート1!$A:$BT,MATCH("aa_"&amp;$S45,データシート1!$A$1:$BT$1,0),0)</f>
        <v>1.1328009948147599</v>
      </c>
      <c r="AG45" s="900">
        <f>VLOOKUP(年度マスタ!$K$4&amp;"_"&amp;AG$33,データシート1!$A:$BT,MATCH("aa_"&amp;$S45,データシート1!$A$1:$BT$1,0),0)</f>
        <v>1.03367801159766</v>
      </c>
      <c r="AH45" s="900">
        <f>VLOOKUP(年度マスタ!$K$4&amp;"_"&amp;AH$33,データシート1!$A:$BT,MATCH("aa_"&amp;$S45,データシート1!$A$1:$BT$1,0),0)</f>
        <v>0.99180664851075595</v>
      </c>
      <c r="AI45" s="900">
        <f>VLOOKUP(年度マスタ!$K$4&amp;"_"&amp;AI$33,データシート1!$A:$BT,MATCH("aa_"&amp;$S45,データシート1!$A$1:$BT$1,0),0)</f>
        <v>0.92715737544801502</v>
      </c>
      <c r="AJ45" s="900">
        <f>VLOOKUP(年度マスタ!$K$4&amp;"_"&amp;AJ$33,データシート1!$A:$BT,MATCH("aa_"&amp;$S45,データシート1!$A$1:$BT$1,0),0)</f>
        <v>0.90219758350518198</v>
      </c>
      <c r="AK45" s="901">
        <f>VLOOKUP(年度マスタ!$K$4&amp;"_"&amp;AK$33,データシート1!$A:$BT,MATCH("aa_"&amp;$S45,データシート1!$A$1:$BT$1,0),0)</f>
        <v>0.89287890130494707</v>
      </c>
      <c r="AL45" s="330"/>
      <c r="AW45" s="17" t="str">
        <f>AW48</f>
        <v>世羅町</v>
      </c>
      <c r="AX45" s="1010">
        <f t="shared" ref="AX45:BB45" si="15">AX48/$BC48</f>
        <v>0.4261714163569385</v>
      </c>
      <c r="AY45" s="1010">
        <f t="shared" si="15"/>
        <v>0.13544638272830528</v>
      </c>
      <c r="AZ45" s="1010">
        <f t="shared" si="15"/>
        <v>0.15426129870492075</v>
      </c>
      <c r="BA45" s="1010">
        <f t="shared" si="15"/>
        <v>0.28412090220983538</v>
      </c>
      <c r="BB45" s="1010">
        <f t="shared" si="15"/>
        <v>0</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広島県</v>
      </c>
      <c r="AX47" s="1011">
        <f>SUM(AY38:BA38)</f>
        <v>24534.527835330577</v>
      </c>
      <c r="AY47" s="1011">
        <f t="shared" si="17"/>
        <v>4484.1766315484747</v>
      </c>
      <c r="AZ47" s="1011">
        <f t="shared" si="17"/>
        <v>4178.7971107955564</v>
      </c>
      <c r="BA47" s="1011">
        <f>SUM(BD38:BG38)</f>
        <v>4521.7951715536492</v>
      </c>
      <c r="BB47" s="1011">
        <f>BH38</f>
        <v>234.86083491252396</v>
      </c>
      <c r="BC47" s="1011">
        <f>SUM(AX47:BB47)</f>
        <v>37954.157584140776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世羅町</v>
      </c>
      <c r="AX48" s="1011">
        <f>SUM(AY39:BA39)</f>
        <v>58.576790954949445</v>
      </c>
      <c r="AY48" s="1011">
        <f>BB39</f>
        <v>18.616955858989154</v>
      </c>
      <c r="AZ48" s="1011">
        <f>BC39</f>
        <v>21.203045300224858</v>
      </c>
      <c r="BA48" s="1011">
        <f>SUM(BD39:BG39)</f>
        <v>39.052104519224635</v>
      </c>
      <c r="BB48" s="1011">
        <f>BH39</f>
        <v>0</v>
      </c>
      <c r="BC48" s="1011">
        <f>SUM(AX48:BB48)</f>
        <v>137.4488966333881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137.4488966333881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58.576790954949445</v>
      </c>
      <c r="P52" s="453">
        <f t="shared" ref="P52:P64" si="18">O52/$O$51</f>
        <v>0.4261714163569385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28.571236410384728</v>
      </c>
      <c r="P53" s="454">
        <f t="shared" si="18"/>
        <v>0.20786806667929561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0.76415954246860363</v>
      </c>
      <c r="P54" s="454">
        <f t="shared" si="18"/>
        <v>5.5595902272450801E-3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29.241395002096112</v>
      </c>
      <c r="P55" s="454">
        <f t="shared" si="18"/>
        <v>0.21274375945039781</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18.616955858989154</v>
      </c>
      <c r="P56" s="453">
        <f t="shared" si="18"/>
        <v>0.13544638272830528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21.203045300224858</v>
      </c>
      <c r="P57" s="453">
        <f t="shared" si="18"/>
        <v>0.15426129870492075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39.052104519224635</v>
      </c>
      <c r="P58" s="453">
        <f t="shared" si="18"/>
        <v>0.28412090220983538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38.159225617919688</v>
      </c>
      <c r="P59" s="454">
        <f t="shared" si="18"/>
        <v>0.2776248231348139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14.08047750453888</v>
      </c>
      <c r="P60" s="454">
        <f t="shared" si="18"/>
        <v>0.10244154627224961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24.078748113380804</v>
      </c>
      <c r="P61" s="454">
        <f t="shared" si="18"/>
        <v>0.17518327686256427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0.89287890130494707</v>
      </c>
      <c r="P62" s="454">
        <f t="shared" si="18"/>
        <v>6.4960790750215108E-3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世羅町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93.193799999999996</v>
      </c>
      <c r="AI7" s="78">
        <f>VLOOKUP(年度マスタ!$K$4&amp;"_"&amp;$AG7,データシート1!$A:$BT,MATCH("ab_"&amp;AI$2,データシート1!$A$1:$BT$1,0),0)</f>
        <v>671</v>
      </c>
      <c r="AJ7" s="78">
        <f>VLOOKUP(年度マスタ!$K$4&amp;"_"&amp;$AG7,データシート1!$A:$BT,MATCH("ab_"&amp;AJ$2,データシート1!$A$1:$BT$1,0),0)</f>
        <v>1444</v>
      </c>
      <c r="AK7" s="78">
        <f>VLOOKUP(年度マスタ!$K$4&amp;"_"&amp;$AG7,データシート1!$A:$BT,MATCH("ab_"&amp;AK$2,データシート1!$A$1:$BT$1,0),0)</f>
        <v>4702</v>
      </c>
      <c r="AL7" s="78">
        <f>VLOOKUP(年度マスタ!$K$4&amp;"_"&amp;$AG7,データシート1!$A:$BT,MATCH("ab_"&amp;AL$2,データシート1!$A$1:$BT$1,0),0)</f>
        <v>6721</v>
      </c>
      <c r="AM7" s="78">
        <f>VLOOKUP(年度マスタ!$K$4&amp;"_"&amp;$AG7,データシート1!$A:$BT,MATCH("ab_"&amp;AM$2,データシート1!$A$1:$BT$1,0),0)</f>
        <v>10179</v>
      </c>
      <c r="AN7" s="78">
        <f>VLOOKUP(年度マスタ!$K$4&amp;"_"&amp;$AG7,データシート1!$A:$BT,MATCH("ab_"&amp;AN$2,データシート1!$A$1:$BT$1,0),0)</f>
        <v>6006</v>
      </c>
      <c r="AO7" s="78">
        <f>VLOOKUP(年度マスタ!$K$4&amp;"_"&amp;$AG7,データシート1!$A:$BT,MATCH("ab_"&amp;AO$2,データシート1!$A$1:$BT$1,0),0)</f>
        <v>18269</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96.859499999999997</v>
      </c>
      <c r="AI8" s="78">
        <f>VLOOKUP(年度マスタ!$K$4&amp;"_"&amp;$AG8,データシート1!$A:$BT,MATCH("ab_"&amp;AI$2,データシート1!$A$1:$BT$1,0),0)</f>
        <v>671</v>
      </c>
      <c r="AJ8" s="78">
        <f>VLOOKUP(年度マスタ!$K$4&amp;"_"&amp;$AG8,データシート1!$A:$BT,MATCH("ab_"&amp;AJ$2,データシート1!$A$1:$BT$1,0),0)</f>
        <v>1444</v>
      </c>
      <c r="AK8" s="78">
        <f>VLOOKUP(年度マスタ!$K$4&amp;"_"&amp;$AG8,データシート1!$A:$BT,MATCH("ab_"&amp;AK$2,データシート1!$A$1:$BT$1,0),0)</f>
        <v>4702</v>
      </c>
      <c r="AL8" s="78">
        <f>VLOOKUP(年度マスタ!$K$4&amp;"_"&amp;$AG8,データシート1!$A:$BT,MATCH("ab_"&amp;AL$2,データシート1!$A$1:$BT$1,0),0)</f>
        <v>6720</v>
      </c>
      <c r="AM8" s="78">
        <f>VLOOKUP(年度マスタ!$K$4&amp;"_"&amp;$AG8,データシート1!$A:$BT,MATCH("ab_"&amp;AM$2,データシート1!$A$1:$BT$1,0),0)</f>
        <v>10162</v>
      </c>
      <c r="AN8" s="78">
        <f>VLOOKUP(年度マスタ!$K$4&amp;"_"&amp;$AG8,データシート1!$A:$BT,MATCH("ab_"&amp;AN$2,データシート1!$A$1:$BT$1,0),0)</f>
        <v>5875</v>
      </c>
      <c r="AO8" s="78">
        <f>VLOOKUP(年度マスタ!$K$4&amp;"_"&amp;$AG8,データシート1!$A:$BT,MATCH("ab_"&amp;AO$2,データシート1!$A$1:$BT$1,0),0)</f>
        <v>18010</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112.3604</v>
      </c>
      <c r="AI9" s="78">
        <f>VLOOKUP(年度マスタ!$K$4&amp;"_"&amp;$AG9,データシート1!$A:$BT,MATCH("ab_"&amp;AI$2,データシート1!$A$1:$BT$1,0),0)</f>
        <v>671</v>
      </c>
      <c r="AJ9" s="78">
        <f>VLOOKUP(年度マスタ!$K$4&amp;"_"&amp;$AG9,データシート1!$A:$BT,MATCH("ab_"&amp;AJ$2,データシート1!$A$1:$BT$1,0),0)</f>
        <v>1444</v>
      </c>
      <c r="AK9" s="78">
        <f>VLOOKUP(年度マスタ!$K$4&amp;"_"&amp;$AG9,データシート1!$A:$BT,MATCH("ab_"&amp;AK$2,データシート1!$A$1:$BT$1,0),0)</f>
        <v>4702</v>
      </c>
      <c r="AL9" s="78">
        <f>VLOOKUP(年度マスタ!$K$4&amp;"_"&amp;$AG9,データシート1!$A:$BT,MATCH("ab_"&amp;AL$2,データシート1!$A$1:$BT$1,0),0)</f>
        <v>6724</v>
      </c>
      <c r="AM9" s="78">
        <f>VLOOKUP(年度マスタ!$K$4&amp;"_"&amp;$AG9,データシート1!$A:$BT,MATCH("ab_"&amp;AM$2,データシート1!$A$1:$BT$1,0),0)</f>
        <v>10263</v>
      </c>
      <c r="AN9" s="78">
        <f>VLOOKUP(年度マスタ!$K$4&amp;"_"&amp;$AG9,データシート1!$A:$BT,MATCH("ab_"&amp;AN$2,データシート1!$A$1:$BT$1,0),0)</f>
        <v>5806</v>
      </c>
      <c r="AO9" s="78">
        <f>VLOOKUP(年度マスタ!$K$4&amp;"_"&amp;$AG9,データシート1!$A:$BT,MATCH("ab_"&amp;AO$2,データシート1!$A$1:$BT$1,0),0)</f>
        <v>17753</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105.4716</v>
      </c>
      <c r="AI10" s="78">
        <f>VLOOKUP(年度マスタ!$K$4&amp;"_"&amp;$AG10,データシート1!$A:$BT,MATCH("ab_"&amp;AI$2,データシート1!$A$1:$BT$1,0),0)</f>
        <v>671</v>
      </c>
      <c r="AJ10" s="78">
        <f>VLOOKUP(年度マスタ!$K$4&amp;"_"&amp;$AG10,データシート1!$A:$BT,MATCH("ab_"&amp;AJ$2,データシート1!$A$1:$BT$1,0),0)</f>
        <v>1444</v>
      </c>
      <c r="AK10" s="78">
        <f>VLOOKUP(年度マスタ!$K$4&amp;"_"&amp;$AG10,データシート1!$A:$BT,MATCH("ab_"&amp;AK$2,データシート1!$A$1:$BT$1,0),0)</f>
        <v>4702</v>
      </c>
      <c r="AL10" s="78">
        <f>VLOOKUP(年度マスタ!$K$4&amp;"_"&amp;$AG10,データシート1!$A:$BT,MATCH("ab_"&amp;AL$2,データシート1!$A$1:$BT$1,0),0)</f>
        <v>6909</v>
      </c>
      <c r="AM10" s="78">
        <f>VLOOKUP(年度マスタ!$K$4&amp;"_"&amp;$AG10,データシート1!$A:$BT,MATCH("ab_"&amp;AM$2,データシート1!$A$1:$BT$1,0),0)</f>
        <v>10293</v>
      </c>
      <c r="AN10" s="78">
        <f>VLOOKUP(年度マスタ!$K$4&amp;"_"&amp;$AG10,データシート1!$A:$BT,MATCH("ab_"&amp;AN$2,データシート1!$A$1:$BT$1,0),0)</f>
        <v>5699</v>
      </c>
      <c r="AO10" s="78">
        <f>VLOOKUP(年度マスタ!$K$4&amp;"_"&amp;$AG10,データシート1!$A:$BT,MATCH("ab_"&amp;AO$2,データシート1!$A$1:$BT$1,0),0)</f>
        <v>17768</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110.08159999999999</v>
      </c>
      <c r="AI11" s="78">
        <f>VLOOKUP(年度マスタ!$K$4&amp;"_"&amp;$AG11,データシート1!$A:$BT,MATCH("ab_"&amp;AI$2,データシート1!$A$1:$BT$1,0),0)</f>
        <v>671</v>
      </c>
      <c r="AJ11" s="78">
        <f>VLOOKUP(年度マスタ!$K$4&amp;"_"&amp;$AG11,データシート1!$A:$BT,MATCH("ab_"&amp;AJ$2,データシート1!$A$1:$BT$1,0),0)</f>
        <v>1444</v>
      </c>
      <c r="AK11" s="78">
        <f>VLOOKUP(年度マスタ!$K$4&amp;"_"&amp;$AG11,データシート1!$A:$BT,MATCH("ab_"&amp;AK$2,データシート1!$A$1:$BT$1,0),0)</f>
        <v>4702</v>
      </c>
      <c r="AL11" s="78">
        <f>VLOOKUP(年度マスタ!$K$4&amp;"_"&amp;$AG11,データシート1!$A:$BT,MATCH("ab_"&amp;AL$2,データシート1!$A$1:$BT$1,0),0)</f>
        <v>6924</v>
      </c>
      <c r="AM11" s="78">
        <f>VLOOKUP(年度マスタ!$K$4&amp;"_"&amp;$AG11,データシート1!$A:$BT,MATCH("ab_"&amp;AM$2,データシート1!$A$1:$BT$1,0),0)</f>
        <v>10378</v>
      </c>
      <c r="AN11" s="78">
        <f>VLOOKUP(年度マスタ!$K$4&amp;"_"&amp;$AG11,データシート1!$A:$BT,MATCH("ab_"&amp;AN$2,データシート1!$A$1:$BT$1,0),0)</f>
        <v>5633</v>
      </c>
      <c r="AO11" s="78">
        <f>VLOOKUP(年度マスタ!$K$4&amp;"_"&amp;$AG11,データシート1!$A:$BT,MATCH("ab_"&amp;AO$2,データシート1!$A$1:$BT$1,0),0)</f>
        <v>17635</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125.252</v>
      </c>
      <c r="AI12" s="78">
        <f>VLOOKUP(年度マスタ!$K$4&amp;"_"&amp;$AG12,データシート1!$A:$BT,MATCH("ab_"&amp;AI$2,データシート1!$A$1:$BT$1,0),0)</f>
        <v>492</v>
      </c>
      <c r="AJ12" s="78">
        <f>VLOOKUP(年度マスタ!$K$4&amp;"_"&amp;$AG12,データシート1!$A:$BT,MATCH("ab_"&amp;AJ$2,データシート1!$A$1:$BT$1,0),0)</f>
        <v>1323</v>
      </c>
      <c r="AK12" s="78">
        <f>VLOOKUP(年度マスタ!$K$4&amp;"_"&amp;$AG12,データシート1!$A:$BT,MATCH("ab_"&amp;AK$2,データシート1!$A$1:$BT$1,0),0)</f>
        <v>4675</v>
      </c>
      <c r="AL12" s="78">
        <f>VLOOKUP(年度マスタ!$K$4&amp;"_"&amp;$AG12,データシート1!$A:$BT,MATCH("ab_"&amp;AL$2,データシート1!$A$1:$BT$1,0),0)</f>
        <v>6903</v>
      </c>
      <c r="AM12" s="78">
        <f>VLOOKUP(年度マスタ!$K$4&amp;"_"&amp;$AG12,データシート1!$A:$BT,MATCH("ab_"&amp;AM$2,データシート1!$A$1:$BT$1,0),0)</f>
        <v>10322</v>
      </c>
      <c r="AN12" s="78">
        <f>VLOOKUP(年度マスタ!$K$4&amp;"_"&amp;$AG12,データシート1!$A:$BT,MATCH("ab_"&amp;AN$2,データシート1!$A$1:$BT$1,0),0)</f>
        <v>5541</v>
      </c>
      <c r="AO12" s="78">
        <f>VLOOKUP(年度マスタ!$K$4&amp;"_"&amp;$AG12,データシート1!$A:$BT,MATCH("ab_"&amp;AO$2,データシート1!$A$1:$BT$1,0),0)</f>
        <v>17347</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137.79419999999999</v>
      </c>
      <c r="AI13" s="78">
        <f>VLOOKUP(年度マスタ!$K$4&amp;"_"&amp;$AG13,データシート1!$A:$BT,MATCH("ab_"&amp;AI$2,データシート1!$A$1:$BT$1,0),0)</f>
        <v>492</v>
      </c>
      <c r="AJ13" s="78">
        <f>VLOOKUP(年度マスタ!$K$4&amp;"_"&amp;$AG13,データシート1!$A:$BT,MATCH("ab_"&amp;AJ$2,データシート1!$A$1:$BT$1,0),0)</f>
        <v>1323</v>
      </c>
      <c r="AK13" s="78">
        <f>VLOOKUP(年度マスタ!$K$4&amp;"_"&amp;$AG13,データシート1!$A:$BT,MATCH("ab_"&amp;AK$2,データシート1!$A$1:$BT$1,0),0)</f>
        <v>4675</v>
      </c>
      <c r="AL13" s="78">
        <f>VLOOKUP(年度マスタ!$K$4&amp;"_"&amp;$AG13,データシート1!$A:$BT,MATCH("ab_"&amp;AL$2,データシート1!$A$1:$BT$1,0),0)</f>
        <v>6886</v>
      </c>
      <c r="AM13" s="78">
        <f>VLOOKUP(年度マスタ!$K$4&amp;"_"&amp;$AG13,データシート1!$A:$BT,MATCH("ab_"&amp;AM$2,データシート1!$A$1:$BT$1,0),0)</f>
        <v>10273</v>
      </c>
      <c r="AN13" s="78">
        <f>VLOOKUP(年度マスタ!$K$4&amp;"_"&amp;$AG13,データシート1!$A:$BT,MATCH("ab_"&amp;AN$2,データシート1!$A$1:$BT$1,0),0)</f>
        <v>5503</v>
      </c>
      <c r="AO13" s="78">
        <f>VLOOKUP(年度マスタ!$K$4&amp;"_"&amp;$AG13,データシート1!$A:$BT,MATCH("ab_"&amp;AO$2,データシート1!$A$1:$BT$1,0),0)</f>
        <v>17077</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123.22450000000001</v>
      </c>
      <c r="AI14" s="78">
        <f>VLOOKUP(年度マスタ!$K$4&amp;"_"&amp;$AG14,データシート1!$A:$BT,MATCH("ab_"&amp;AI$2,データシート1!$A$1:$BT$1,0),0)</f>
        <v>492</v>
      </c>
      <c r="AJ14" s="78">
        <f>VLOOKUP(年度マスタ!$K$4&amp;"_"&amp;$AG14,データシート1!$A:$BT,MATCH("ab_"&amp;AJ$2,データシート1!$A$1:$BT$1,0),0)</f>
        <v>1323</v>
      </c>
      <c r="AK14" s="78">
        <f>VLOOKUP(年度マスタ!$K$4&amp;"_"&amp;$AG14,データシート1!$A:$BT,MATCH("ab_"&amp;AK$2,データシート1!$A$1:$BT$1,0),0)</f>
        <v>4675</v>
      </c>
      <c r="AL14" s="78">
        <f>VLOOKUP(年度マスタ!$K$4&amp;"_"&amp;$AG14,データシート1!$A:$BT,MATCH("ab_"&amp;AL$2,データシート1!$A$1:$BT$1,0),0)</f>
        <v>6893</v>
      </c>
      <c r="AM14" s="78">
        <f>VLOOKUP(年度マスタ!$K$4&amp;"_"&amp;$AG14,データシート1!$A:$BT,MATCH("ab_"&amp;AM$2,データシート1!$A$1:$BT$1,0),0)</f>
        <v>10263</v>
      </c>
      <c r="AN14" s="78">
        <f>VLOOKUP(年度マスタ!$K$4&amp;"_"&amp;$AG14,データシート1!$A:$BT,MATCH("ab_"&amp;AN$2,データシート1!$A$1:$BT$1,0),0)</f>
        <v>5540</v>
      </c>
      <c r="AO14" s="78">
        <f>VLOOKUP(年度マスタ!$K$4&amp;"_"&amp;$AG14,データシート1!$A:$BT,MATCH("ab_"&amp;AO$2,データシート1!$A$1:$BT$1,0),0)</f>
        <v>16845</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139.99549999999999</v>
      </c>
      <c r="AI15" s="78">
        <f>VLOOKUP(年度マスタ!$K$4&amp;"_"&amp;$AG15,データシート1!$A:$BT,MATCH("ab_"&amp;AI$2,データシート1!$A$1:$BT$1,0),0)</f>
        <v>492</v>
      </c>
      <c r="AJ15" s="78">
        <f>VLOOKUP(年度マスタ!$K$4&amp;"_"&amp;$AG15,データシート1!$A:$BT,MATCH("ab_"&amp;AJ$2,データシート1!$A$1:$BT$1,0),0)</f>
        <v>1323</v>
      </c>
      <c r="AK15" s="78">
        <f>VLOOKUP(年度マスタ!$K$4&amp;"_"&amp;$AG15,データシート1!$A:$BT,MATCH("ab_"&amp;AK$2,データシート1!$A$1:$BT$1,0),0)</f>
        <v>4675</v>
      </c>
      <c r="AL15" s="78">
        <f>VLOOKUP(年度マスタ!$K$4&amp;"_"&amp;$AG15,データシート1!$A:$BT,MATCH("ab_"&amp;AL$2,データシート1!$A$1:$BT$1,0),0)</f>
        <v>6891</v>
      </c>
      <c r="AM15" s="78">
        <f>VLOOKUP(年度マスタ!$K$4&amp;"_"&amp;$AG15,データシート1!$A:$BT,MATCH("ab_"&amp;AM$2,データシート1!$A$1:$BT$1,0),0)</f>
        <v>10241</v>
      </c>
      <c r="AN15" s="78">
        <f>VLOOKUP(年度マスタ!$K$4&amp;"_"&amp;$AG15,データシート1!$A:$BT,MATCH("ab_"&amp;AN$2,データシート1!$A$1:$BT$1,0),0)</f>
        <v>5488</v>
      </c>
      <c r="AO15" s="78">
        <f>VLOOKUP(年度マスタ!$K$4&amp;"_"&amp;$AG15,データシート1!$A:$BT,MATCH("ab_"&amp;AO$2,データシート1!$A$1:$BT$1,0),0)</f>
        <v>16585</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123.08499999999999</v>
      </c>
      <c r="AI16" s="78">
        <f>VLOOKUP(年度マスタ!$K$4&amp;"_"&amp;$AG16,データシート1!$A:$BT,MATCH("ab_"&amp;AI$2,データシート1!$A$1:$BT$1,0),0)</f>
        <v>492</v>
      </c>
      <c r="AJ16" s="78">
        <f>VLOOKUP(年度マスタ!$K$4&amp;"_"&amp;$AG16,データシート1!$A:$BT,MATCH("ab_"&amp;AJ$2,データシート1!$A$1:$BT$1,0),0)</f>
        <v>1323</v>
      </c>
      <c r="AK16" s="78">
        <f>VLOOKUP(年度マスタ!$K$4&amp;"_"&amp;$AG16,データシート1!$A:$BT,MATCH("ab_"&amp;AK$2,データシート1!$A$1:$BT$1,0),0)</f>
        <v>4675</v>
      </c>
      <c r="AL16" s="78">
        <f>VLOOKUP(年度マスタ!$K$4&amp;"_"&amp;$AG16,データシート1!$A:$BT,MATCH("ab_"&amp;AL$2,データシート1!$A$1:$BT$1,0),0)</f>
        <v>6874</v>
      </c>
      <c r="AM16" s="78">
        <f>VLOOKUP(年度マスタ!$K$4&amp;"_"&amp;$AG16,データシート1!$A:$BT,MATCH("ab_"&amp;AM$2,データシート1!$A$1:$BT$1,0),0)</f>
        <v>10172</v>
      </c>
      <c r="AN16" s="78">
        <f>VLOOKUP(年度マスタ!$K$4&amp;"_"&amp;$AG16,データシート1!$A:$BT,MATCH("ab_"&amp;AN$2,データシート1!$A$1:$BT$1,0),0)</f>
        <v>5472</v>
      </c>
      <c r="AO16" s="78">
        <f>VLOOKUP(年度マスタ!$K$4&amp;"_"&amp;$AG16,データシート1!$A:$BT,MATCH("ab_"&amp;AO$2,データシート1!$A$1:$BT$1,0),0)</f>
        <v>16309</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123.3533</v>
      </c>
      <c r="AI17" s="151">
        <f>VLOOKUP(年度マスタ!$K$4&amp;"_"&amp;$AG17,データシート1!$A:$BT,MATCH("ab_"&amp;AI$2,データシート1!$A$1:$BT$1,0),0)</f>
        <v>492</v>
      </c>
      <c r="AJ17" s="151">
        <f>VLOOKUP(年度マスタ!$K$4&amp;"_"&amp;$AG17,データシート1!$A:$BT,MATCH("ab_"&amp;AJ$2,データシート1!$A$1:$BT$1,0),0)</f>
        <v>1323</v>
      </c>
      <c r="AK17" s="151">
        <f>VLOOKUP(年度マスタ!$K$4&amp;"_"&amp;$AG17,データシート1!$A:$BT,MATCH("ab_"&amp;AK$2,データシート1!$A$1:$BT$1,0),0)</f>
        <v>4675</v>
      </c>
      <c r="AL17" s="151">
        <f>VLOOKUP(年度マスタ!$K$4&amp;"_"&amp;$AG17,データシート1!$A:$BT,MATCH("ab_"&amp;AL$2,データシート1!$A$1:$BT$1,0),0)</f>
        <v>6898</v>
      </c>
      <c r="AM17" s="151">
        <f>VLOOKUP(年度マスタ!$K$4&amp;"_"&amp;$AG17,データシート1!$A:$BT,MATCH("ab_"&amp;AM$2,データシート1!$A$1:$BT$1,0),0)</f>
        <v>10125</v>
      </c>
      <c r="AN17" s="151">
        <f>VLOOKUP(年度マスタ!$K$4&amp;"_"&amp;$AG17,データシート1!$A:$BT,MATCH("ab_"&amp;AN$2,データシート1!$A$1:$BT$1,0),0)</f>
        <v>5329</v>
      </c>
      <c r="AO17" s="151">
        <f>VLOOKUP(年度マスタ!$K$4&amp;"_"&amp;$AG17,データシート1!$A:$BT,MATCH("ab_"&amp;AO$2,データシート1!$A$1:$BT$1,0),0)</f>
        <v>16072</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127.38030000000001</v>
      </c>
      <c r="AI18" s="78">
        <f>VLOOKUP(年度マスタ!$K$4&amp;"_"&amp;$AG18,データシート1!$A:$BT,MATCH("ab_"&amp;AI$2,データシート1!$A$1:$BT$1,0),0)</f>
        <v>375</v>
      </c>
      <c r="AJ18" s="78">
        <f>VLOOKUP(年度マスタ!$K$4&amp;"_"&amp;$AG18,データシート1!$A:$BT,MATCH("ab_"&amp;AJ$2,データシート1!$A$1:$BT$1,0),0)</f>
        <v>1351</v>
      </c>
      <c r="AK18" s="78">
        <f>VLOOKUP(年度マスタ!$K$4&amp;"_"&amp;$AG18,データシート1!$A:$BT,MATCH("ab_"&amp;AK$2,データシート1!$A$1:$BT$1,0),0)</f>
        <v>4473</v>
      </c>
      <c r="AL18" s="78">
        <f>VLOOKUP(年度マスタ!$K$4&amp;"_"&amp;$AG18,データシート1!$A:$BT,MATCH("ab_"&amp;AL$2,データシート1!$A$1:$BT$1,0),0)</f>
        <v>6857</v>
      </c>
      <c r="AM18" s="78">
        <f>VLOOKUP(年度マスタ!$K$4&amp;"_"&amp;$AG18,データシート1!$A:$BT,MATCH("ab_"&amp;AM$2,データシート1!$A$1:$BT$1,0),0)</f>
        <v>10029</v>
      </c>
      <c r="AN18" s="78">
        <f>VLOOKUP(年度マスタ!$K$4&amp;"_"&amp;$AG18,データシート1!$A:$BT,MATCH("ab_"&amp;AN$2,データシート1!$A$1:$BT$1,0),0)</f>
        <v>5353</v>
      </c>
      <c r="AO18" s="78">
        <f>VLOOKUP(年度マスタ!$K$4&amp;"_"&amp;$AG18,データシート1!$A:$BT,MATCH("ab_"&amp;AO$2,データシート1!$A$1:$BT$1,0),0)</f>
        <v>15725</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143.54310000000001</v>
      </c>
      <c r="AI19" s="78">
        <f>VLOOKUP(年度マスタ!$K$4&amp;"_"&amp;$AG19,データシート1!$A:$BT,MATCH("ab_"&amp;AI$2,データシート1!$A$1:$BT$1,0),0)</f>
        <v>375</v>
      </c>
      <c r="AJ19" s="78">
        <f>VLOOKUP(年度マスタ!$K$4&amp;"_"&amp;$AG19,データシート1!$A:$BT,MATCH("ab_"&amp;AJ$2,データシート1!$A$1:$BT$1,0),0)</f>
        <v>1351</v>
      </c>
      <c r="AK19" s="78">
        <f>VLOOKUP(年度マスタ!$K$4&amp;"_"&amp;$AG19,データシート1!$A:$BT,MATCH("ab_"&amp;AK$2,データシート1!$A$1:$BT$1,0),0)</f>
        <v>4473</v>
      </c>
      <c r="AL19" s="78">
        <f>VLOOKUP(年度マスタ!$K$4&amp;"_"&amp;$AG19,データシート1!$A:$BT,MATCH("ab_"&amp;AL$2,データシート1!$A$1:$BT$1,0),0)</f>
        <v>6774</v>
      </c>
      <c r="AM19" s="78">
        <f>VLOOKUP(年度マスタ!$K$4&amp;"_"&amp;$AG19,データシート1!$A:$BT,MATCH("ab_"&amp;AM$2,データシート1!$A$1:$BT$1,0),0)</f>
        <v>9988</v>
      </c>
      <c r="AN19" s="78">
        <f>VLOOKUP(年度マスタ!$K$4&amp;"_"&amp;$AG19,データシート1!$A:$BT,MATCH("ab_"&amp;AN$2,データシート1!$A$1:$BT$1,0),0)</f>
        <v>5293</v>
      </c>
      <c r="AO19" s="78">
        <f>VLOOKUP(年度マスタ!$K$4&amp;"_"&amp;$AG19,データシート1!$A:$BT,MATCH("ab_"&amp;AO$2,データシート1!$A$1:$BT$1,0),0)</f>
        <v>15452</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126.80500000000001</v>
      </c>
      <c r="AI20" s="78">
        <f>VLOOKUP(年度マスタ!$K$4&amp;"_"&amp;$AG20,データシート1!$A:$BT,MATCH("ab_"&amp;AI$2,データシート1!$A$1:$BT$1,0),0)</f>
        <v>375</v>
      </c>
      <c r="AJ20" s="78">
        <f>VLOOKUP(年度マスタ!$K$4&amp;"_"&amp;$AG20,データシート1!$A:$BT,MATCH("ab_"&amp;AJ$2,データシート1!$A$1:$BT$1,0),0)</f>
        <v>1351</v>
      </c>
      <c r="AK20" s="78">
        <f>VLOOKUP(年度マスタ!$K$4&amp;"_"&amp;$AG20,データシート1!$A:$BT,MATCH("ab_"&amp;AK$2,データシート1!$A$1:$BT$1,0),0)</f>
        <v>4473</v>
      </c>
      <c r="AL20" s="78">
        <f>VLOOKUP(年度マスタ!$K$4&amp;"_"&amp;$AG20,データシート1!$A:$BT,MATCH("ab_"&amp;AL$2,データシート1!$A$1:$BT$1,0),0)</f>
        <v>6772</v>
      </c>
      <c r="AM20" s="78">
        <f>VLOOKUP(年度マスタ!$K$4&amp;"_"&amp;$AG20,データシート1!$A:$BT,MATCH("ab_"&amp;AM$2,データシート1!$A$1:$BT$1,0),0)</f>
        <v>9843</v>
      </c>
      <c r="AN20" s="78">
        <f>VLOOKUP(年度マスタ!$K$4&amp;"_"&amp;$AG20,データシート1!$A:$BT,MATCH("ab_"&amp;AN$2,データシート1!$A$1:$BT$1,0),0)</f>
        <v>5261</v>
      </c>
      <c r="AO20" s="78">
        <f>VLOOKUP(年度マスタ!$K$4&amp;"_"&amp;$AG20,データシート1!$A:$BT,MATCH("ab_"&amp;AO$2,データシート1!$A$1:$BT$1,0),0)</f>
        <v>15167</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世羅町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6.3680000000000003</v>
      </c>
      <c r="BE13" s="70" t="str">
        <f>年度マスタ!K4</f>
        <v>34462</v>
      </c>
      <c r="BF13" s="70" t="str">
        <f>年度マスタ!K4</f>
        <v>34462</v>
      </c>
      <c r="BG13" s="70" t="str">
        <f>年度マスタ!K4</f>
        <v>34462</v>
      </c>
      <c r="BH13" s="278" t="s">
        <v>195</v>
      </c>
      <c r="BI13" s="278" t="s">
        <v>195</v>
      </c>
      <c r="BJ13" s="278" t="s">
        <v>195</v>
      </c>
      <c r="BK13" s="278" t="str">
        <f>年度マスタ!K4</f>
        <v>34462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2.9809999999999999</v>
      </c>
      <c r="AY14" s="70"/>
      <c r="BE14" s="70" t="str">
        <f>AP2</f>
        <v>世羅町</v>
      </c>
      <c r="BF14" s="70" t="str">
        <f>AP2</f>
        <v>世羅町</v>
      </c>
      <c r="BG14" s="70" t="str">
        <f>AP2</f>
        <v>世羅町</v>
      </c>
      <c r="BH14" s="70" t="s">
        <v>205</v>
      </c>
      <c r="BI14" s="70" t="s">
        <v>205</v>
      </c>
      <c r="BJ14" s="70" t="s">
        <v>205</v>
      </c>
      <c r="BK14" s="70" t="str">
        <f>AP2</f>
        <v>世羅町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3.387</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10.568</v>
      </c>
      <c r="G21" s="877">
        <f t="shared" ref="G21:O21" si="5">SUM(G22,G26,G27,G28)</f>
        <v>9.59</v>
      </c>
      <c r="H21" s="877">
        <f t="shared" si="5"/>
        <v>9.9259999999999984</v>
      </c>
      <c r="I21" s="877">
        <f t="shared" si="5"/>
        <v>10.181000000000001</v>
      </c>
      <c r="J21" s="877">
        <f t="shared" si="5"/>
        <v>10.773999999999999</v>
      </c>
      <c r="K21" s="877">
        <f t="shared" si="5"/>
        <v>10.949</v>
      </c>
      <c r="L21" s="877">
        <f t="shared" si="5"/>
        <v>11.387</v>
      </c>
      <c r="M21" s="877">
        <f t="shared" si="5"/>
        <v>9.9259999999999984</v>
      </c>
      <c r="N21" s="877">
        <f t="shared" si="5"/>
        <v>7.92</v>
      </c>
      <c r="O21" s="877">
        <f t="shared" si="5"/>
        <v>7.4019999999999992</v>
      </c>
      <c r="P21" s="878">
        <f>SUM(P22,P26,P27,P28)</f>
        <v>6.3680000000000003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10.568</v>
      </c>
      <c r="G22" s="879">
        <f t="shared" ref="G22:P22" si="6">SUM(G23:G25)</f>
        <v>9.59</v>
      </c>
      <c r="H22" s="879">
        <f t="shared" si="6"/>
        <v>9.9259999999999984</v>
      </c>
      <c r="I22" s="879">
        <f t="shared" si="6"/>
        <v>10.181000000000001</v>
      </c>
      <c r="J22" s="879">
        <f t="shared" si="6"/>
        <v>10.773999999999999</v>
      </c>
      <c r="K22" s="879">
        <f t="shared" si="6"/>
        <v>10.949</v>
      </c>
      <c r="L22" s="879">
        <f t="shared" si="6"/>
        <v>11.387</v>
      </c>
      <c r="M22" s="879">
        <f t="shared" si="6"/>
        <v>9.9259999999999984</v>
      </c>
      <c r="N22" s="879">
        <f t="shared" si="6"/>
        <v>7.92</v>
      </c>
      <c r="O22" s="879">
        <f t="shared" si="6"/>
        <v>7.4019999999999992</v>
      </c>
      <c r="P22" s="880">
        <f t="shared" si="6"/>
        <v>6.3680000000000003</v>
      </c>
      <c r="Z22" s="273"/>
      <c r="AB22" s="272"/>
      <c r="AC22" s="521" t="s">
        <v>286</v>
      </c>
      <c r="AP22" s="16" t="s">
        <v>287</v>
      </c>
      <c r="AQ22" s="273"/>
      <c r="AV22" s="70" t="str">
        <f>AW22</f>
        <v>エネルギー起源CO2</v>
      </c>
      <c r="AW22" s="70" t="str">
        <f>D56</f>
        <v>エネルギー起源CO2</v>
      </c>
      <c r="AX22" s="165">
        <f>P56</f>
        <v>6.3680000000000003</v>
      </c>
      <c r="AY22" s="165">
        <f>AX22</f>
        <v>6.3680000000000003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5.4189999999999996</v>
      </c>
      <c r="G23" s="881">
        <f>IFERROR(VLOOKUP(年度マスタ!$K$4&amp;"_"&amp;G$20,データシート1!$A:$BU,MATCH("ba_"&amp;$E23,データシート1!$A$1:$BU$1,0),0),0)</f>
        <v>4.9829999999999997</v>
      </c>
      <c r="H23" s="881">
        <f>IFERROR(VLOOKUP(年度マスタ!$K$4&amp;"_"&amp;H$20,データシート1!$A:$BU,MATCH("ba_"&amp;$E23,データシート1!$A$1:$BU$1,0),0),0)</f>
        <v>5.89</v>
      </c>
      <c r="I23" s="881">
        <f>IFERROR(VLOOKUP(年度マスタ!$K$4&amp;"_"&amp;I$20,データシート1!$A:$BU,MATCH("ba_"&amp;$E23,データシート1!$A$1:$BU$1,0),0),0)</f>
        <v>5.6980000000000004</v>
      </c>
      <c r="J23" s="881">
        <f>IFERROR(VLOOKUP(年度マスタ!$K$4&amp;"_"&amp;J$20,データシート1!$A:$BU,MATCH("ba_"&amp;$E23,データシート1!$A$1:$BU$1,0),0),0)</f>
        <v>5.7619999999999996</v>
      </c>
      <c r="K23" s="881">
        <f>IFERROR(VLOOKUP(年度マスタ!$K$4&amp;"_"&amp;K$20,データシート1!$A:$BU,MATCH("ba_"&amp;$E23,データシート1!$A$1:$BU$1,0),0),0)</f>
        <v>6.1879999999999997</v>
      </c>
      <c r="L23" s="881">
        <f>IFERROR(VLOOKUP(年度マスタ!$K$4&amp;"_"&amp;L$20,データシート1!$A:$BU,MATCH("ba_"&amp;$E23,データシート1!$A$1:$BU$1,0),0),0)</f>
        <v>6.4790000000000001</v>
      </c>
      <c r="M23" s="881">
        <f>IFERROR(VLOOKUP(年度マスタ!$K$4&amp;"_"&amp;M$20,データシート1!$A:$BU,MATCH("ba_"&amp;$E23,データシート1!$A$1:$BU$1,0),0),0)</f>
        <v>5.39</v>
      </c>
      <c r="N23" s="881">
        <f>IFERROR(VLOOKUP(年度マスタ!$K$4&amp;"_"&amp;N$20,データシート1!$A:$BU,MATCH("ba_"&amp;$E23,データシート1!$A$1:$BU$1,0),0),0)</f>
        <v>3.7989999999999999</v>
      </c>
      <c r="O23" s="881">
        <f>IFERROR(VLOOKUP(年度マスタ!$K$4&amp;"_"&amp;O$20,データシート1!$A:$BU,MATCH("ba_"&amp;$E23,データシート1!$A$1:$BU$1,0),0),0)</f>
        <v>2.8180000000000001</v>
      </c>
      <c r="P23" s="882">
        <f>IFERROR(VLOOKUP(年度マスタ!$K$4&amp;"_"&amp;P$20,データシート1!$A:$BU,MATCH("ba_"&amp;$E23,データシート1!$A$1:$BU$1,0),0),0)</f>
        <v>2.9809999999999999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128.180034083549</v>
      </c>
      <c r="AG24" s="877">
        <f t="shared" ref="AG24:AP24" si="11">AG25+AG29</f>
        <v>132.45975777308217</v>
      </c>
      <c r="AH24" s="877">
        <f t="shared" si="11"/>
        <v>127.32221826652247</v>
      </c>
      <c r="AI24" s="877">
        <f t="shared" si="11"/>
        <v>106.69781699936742</v>
      </c>
      <c r="AJ24" s="877">
        <f t="shared" si="11"/>
        <v>108.36414345575911</v>
      </c>
      <c r="AK24" s="877">
        <f t="shared" si="11"/>
        <v>103.99831093308254</v>
      </c>
      <c r="AL24" s="877">
        <f t="shared" si="11"/>
        <v>105.38651871947943</v>
      </c>
      <c r="AM24" s="877">
        <f t="shared" si="11"/>
        <v>94.632798024940854</v>
      </c>
      <c r="AN24" s="877">
        <f t="shared" si="11"/>
        <v>92.837745783257077</v>
      </c>
      <c r="AO24" s="877">
        <f t="shared" si="11"/>
        <v>89.8416550545533</v>
      </c>
      <c r="AP24" s="878">
        <f t="shared" si="11"/>
        <v>93.370690006914117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5.149</v>
      </c>
      <c r="G25" s="881">
        <f>IFERROR(VLOOKUP(年度マスタ!$K$4&amp;"_"&amp;G$20,データシート1!$A:$BU,MATCH("ba_"&amp;$E25,データシート1!$A$1:$BU$1,0),0),0)</f>
        <v>4.6070000000000002</v>
      </c>
      <c r="H25" s="881">
        <f>IFERROR(VLOOKUP(年度マスタ!$K$4&amp;"_"&amp;H$20,データシート1!$A:$BU,MATCH("ba_"&amp;$E25,データシート1!$A$1:$BU$1,0),0),0)</f>
        <v>4.0359999999999996</v>
      </c>
      <c r="I25" s="881">
        <f>IFERROR(VLOOKUP(年度マスタ!$K$4&amp;"_"&amp;I$20,データシート1!$A:$BU,MATCH("ba_"&amp;$E25,データシート1!$A$1:$BU$1,0),0),0)</f>
        <v>4.4829999999999997</v>
      </c>
      <c r="J25" s="881">
        <f>IFERROR(VLOOKUP(年度マスタ!$K$4&amp;"_"&amp;J$20,データシート1!$A:$BU,MATCH("ba_"&amp;$E25,データシート1!$A$1:$BU$1,0),0),0)</f>
        <v>5.0119999999999996</v>
      </c>
      <c r="K25" s="881">
        <f>IFERROR(VLOOKUP(年度マスタ!$K$4&amp;"_"&amp;K$20,データシート1!$A:$BU,MATCH("ba_"&amp;$E25,データシート1!$A$1:$BU$1,0),0),0)</f>
        <v>4.7610000000000001</v>
      </c>
      <c r="L25" s="881">
        <f>IFERROR(VLOOKUP(年度マスタ!$K$4&amp;"_"&amp;L$20,データシート1!$A:$BU,MATCH("ba_"&amp;$E25,データシート1!$A$1:$BU$1,0),0),0)</f>
        <v>4.9080000000000004</v>
      </c>
      <c r="M25" s="881">
        <f>IFERROR(VLOOKUP(年度マスタ!$K$4&amp;"_"&amp;M$20,データシート1!$A:$BU,MATCH("ba_"&amp;$E25,データシート1!$A$1:$BU$1,0),0),0)</f>
        <v>4.5359999999999996</v>
      </c>
      <c r="N25" s="881">
        <f>IFERROR(VLOOKUP(年度マスタ!$K$4&amp;"_"&amp;N$20,データシート1!$A:$BU,MATCH("ba_"&amp;$E25,データシート1!$A$1:$BU$1,0),0),0)</f>
        <v>4.1210000000000004</v>
      </c>
      <c r="O25" s="881">
        <f>IFERROR(VLOOKUP(年度マスタ!$K$4&amp;"_"&amp;O$20,データシート1!$A:$BU,MATCH("ba_"&amp;$E25,データシート1!$A$1:$BU$1,0),0),0)</f>
        <v>4.5839999999999996</v>
      </c>
      <c r="P25" s="882">
        <f>IFERROR(VLOOKUP(年度マスタ!$K$4&amp;"_"&amp;P$20,データシート1!$A:$BU,MATCH("ba_"&amp;$E25,データシート1!$A$1:$BU$1,0),0),0)</f>
        <v>3.387</v>
      </c>
      <c r="Z25" s="273"/>
      <c r="AB25" s="272"/>
      <c r="AC25" s="522"/>
      <c r="AD25" s="408" t="s">
        <v>114</v>
      </c>
      <c r="AE25" s="409"/>
      <c r="AF25" s="879">
        <f>①CO2排出量の現状把握!Z35</f>
        <v>100.62631345219674</v>
      </c>
      <c r="AG25" s="879">
        <f>①CO2排出量の現状把握!AA35</f>
        <v>102.24737220396727</v>
      </c>
      <c r="AH25" s="879">
        <f>①CO2排出量の現状把握!AB35</f>
        <v>97.799801284437535</v>
      </c>
      <c r="AI25" s="879">
        <f>①CO2排出量の現状把握!AC35</f>
        <v>78.491285765690748</v>
      </c>
      <c r="AJ25" s="879">
        <f>①CO2排出量の現状把握!AD35</f>
        <v>81.080932401910275</v>
      </c>
      <c r="AK25" s="879">
        <f>①CO2排出量の現状把握!AE35</f>
        <v>80.019403860951002</v>
      </c>
      <c r="AL25" s="879">
        <f>①CO2排出量の現状把握!AF35</f>
        <v>81.605851051335378</v>
      </c>
      <c r="AM25" s="879">
        <f>①CO2排出量の現状把握!AG35</f>
        <v>71.478643997287051</v>
      </c>
      <c r="AN25" s="879">
        <f>①CO2排出量の現状把握!AH35</f>
        <v>70.713610685636297</v>
      </c>
      <c r="AO25" s="879">
        <f>①CO2排出量の現状把握!AI35</f>
        <v>70.846875254567379</v>
      </c>
      <c r="AP25" s="880">
        <f>①CO2排出量の現状把握!AJ35</f>
        <v>72.913551362982162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40.754013059248123</v>
      </c>
      <c r="AG26" s="881">
        <f>①CO2排出量の現状把握!AA36</f>
        <v>40.512785410695642</v>
      </c>
      <c r="AH26" s="881">
        <f>①CO2排出量の現状把握!AB36</f>
        <v>42.259040468393387</v>
      </c>
      <c r="AI26" s="881">
        <f>①CO2排出量の現状把握!AC36</f>
        <v>42.819552321454893</v>
      </c>
      <c r="AJ26" s="881">
        <f>①CO2排出量の現状把握!AD36</f>
        <v>43.080766538263191</v>
      </c>
      <c r="AK26" s="881">
        <f>①CO2排出量の現状把握!AE36</f>
        <v>40.843145796830953</v>
      </c>
      <c r="AL26" s="881">
        <f>①CO2排出量の現状把握!AF36</f>
        <v>44.33395904975</v>
      </c>
      <c r="AM26" s="881">
        <f>①CO2排出量の現状把握!AG36</f>
        <v>38.273882612255456</v>
      </c>
      <c r="AN26" s="881">
        <f>①CO2排出量の現状把握!AH36</f>
        <v>37.714906562508069</v>
      </c>
      <c r="AO26" s="881">
        <f>①CO2排出量の現状把握!AI36</f>
        <v>36.95840033975702</v>
      </c>
      <c r="AP26" s="882">
        <f>①CO2排出量の現状把握!AJ36</f>
        <v>39.207132210539676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1.8095858102128379</v>
      </c>
      <c r="AG27" s="881">
        <f>①CO2排出量の現状把握!AA37</f>
        <v>1.676813695994988</v>
      </c>
      <c r="AH27" s="881">
        <f>①CO2排出量の現状把握!AB37</f>
        <v>1.3603744996592471</v>
      </c>
      <c r="AI27" s="881">
        <f>①CO2排出量の現状把握!AC37</f>
        <v>1.2059522072471749</v>
      </c>
      <c r="AJ27" s="881">
        <f>①CO2排出量の現状把握!AD37</f>
        <v>1.1606926159291979</v>
      </c>
      <c r="AK27" s="881">
        <f>①CO2排出量の現状把握!AE37</f>
        <v>1.1360830074192243</v>
      </c>
      <c r="AL27" s="881">
        <f>①CO2排出量の現状把握!AF37</f>
        <v>1.1498228029430495</v>
      </c>
      <c r="AM27" s="881">
        <f>①CO2排出量の現状把握!AG37</f>
        <v>1.0430113758877109</v>
      </c>
      <c r="AN27" s="881">
        <f>①CO2排出量の現状把握!AH37</f>
        <v>0.92593513555791029</v>
      </c>
      <c r="AO27" s="881">
        <f>①CO2排出量の現状把握!AI37</f>
        <v>0.71865700359400553</v>
      </c>
      <c r="AP27" s="882">
        <f>①CO2排出量の現状把握!AJ37</f>
        <v>0.7881791650932034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58.062714582735786</v>
      </c>
      <c r="AG28" s="881">
        <f>①CO2排出量の現状把握!AA38</f>
        <v>60.057773097276637</v>
      </c>
      <c r="AH28" s="881">
        <f>①CO2排出量の現状把握!AB38</f>
        <v>54.180386316384912</v>
      </c>
      <c r="AI28" s="881">
        <f>①CO2排出量の現状把握!AC38</f>
        <v>34.465781236988683</v>
      </c>
      <c r="AJ28" s="881">
        <f>①CO2排出量の現状把握!AD38</f>
        <v>36.839473247717883</v>
      </c>
      <c r="AK28" s="881">
        <f>①CO2排出量の現状把握!AE38</f>
        <v>38.040175056700825</v>
      </c>
      <c r="AL28" s="881">
        <f>①CO2排出量の現状把握!AF38</f>
        <v>36.122069198642322</v>
      </c>
      <c r="AM28" s="881">
        <f>①CO2排出量の現状把握!AG38</f>
        <v>32.161750009143887</v>
      </c>
      <c r="AN28" s="881">
        <f>①CO2排出量の現状把握!AH38</f>
        <v>32.072768987570328</v>
      </c>
      <c r="AO28" s="881">
        <f>①CO2排出量の現状把握!AI38</f>
        <v>33.169817911216363</v>
      </c>
      <c r="AP28" s="882">
        <f>①CO2排出量の現状把握!AJ38</f>
        <v>32.918239987349281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27.55372063135226</v>
      </c>
      <c r="AG29" s="883">
        <f>①CO2排出量の現状把握!AA39</f>
        <v>30.21238556911489</v>
      </c>
      <c r="AH29" s="883">
        <f>①CO2排出量の現状把握!AB39</f>
        <v>29.522416982084941</v>
      </c>
      <c r="AI29" s="883">
        <f>①CO2排出量の現状把握!AC39</f>
        <v>28.206531233676671</v>
      </c>
      <c r="AJ29" s="883">
        <f>①CO2排出量の現状把握!AD39</f>
        <v>27.283211053848831</v>
      </c>
      <c r="AK29" s="883">
        <f>①CO2排出量の現状把握!AE39</f>
        <v>23.978907072131538</v>
      </c>
      <c r="AL29" s="883">
        <f>①CO2排出量の現状把握!AF39</f>
        <v>23.780667668144048</v>
      </c>
      <c r="AM29" s="883">
        <f>①CO2排出量の現状把握!AG39</f>
        <v>23.154154027653796</v>
      </c>
      <c r="AN29" s="883">
        <f>①CO2排出量の現状把握!AH39</f>
        <v>22.124135097620776</v>
      </c>
      <c r="AO29" s="883">
        <f>①CO2排出量の現状把握!AI39</f>
        <v>18.994779799985917</v>
      </c>
      <c r="AP29" s="884">
        <f>①CO2排出量の現状把握!AJ39</f>
        <v>20.457138643931955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8.2446537602819434E-2</v>
      </c>
      <c r="AG32" s="461">
        <f t="shared" si="16"/>
        <v>7.2399347252534635E-2</v>
      </c>
      <c r="AH32" s="461">
        <f t="shared" si="16"/>
        <v>7.7959684767838322E-2</v>
      </c>
      <c r="AI32" s="461">
        <f t="shared" si="16"/>
        <v>9.5419009369801452E-2</v>
      </c>
      <c r="AJ32" s="461">
        <f t="shared" si="16"/>
        <v>9.9424031385424161E-2</v>
      </c>
      <c r="AK32" s="461">
        <f t="shared" si="16"/>
        <v>0.10528055601830984</v>
      </c>
      <c r="AL32" s="461">
        <f t="shared" si="16"/>
        <v>0.10804987334585188</v>
      </c>
      <c r="AM32" s="461">
        <f t="shared" si="16"/>
        <v>0.10488963876333827</v>
      </c>
      <c r="AN32" s="461">
        <f t="shared" si="16"/>
        <v>8.5310128258503454E-2</v>
      </c>
      <c r="AO32" s="461">
        <f t="shared" si="16"/>
        <v>8.2389399388350382E-2</v>
      </c>
      <c r="AP32" s="461">
        <f t="shared" si="16"/>
        <v>6.8201273863655168E-2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0.10502223163546982</v>
      </c>
      <c r="AG33" s="458">
        <f t="shared" ref="AG33:AP33" si="17">IFERROR(IF(G22/AG25&gt;1,1,G22/AG25),0)</f>
        <v>9.3792141482809677E-2</v>
      </c>
      <c r="AH33" s="458">
        <f t="shared" si="17"/>
        <v>0.10149304875509477</v>
      </c>
      <c r="AI33" s="458">
        <f t="shared" si="17"/>
        <v>0.12970866639122133</v>
      </c>
      <c r="AJ33" s="458">
        <f t="shared" si="17"/>
        <v>0.13287957699591232</v>
      </c>
      <c r="AK33" s="458">
        <f t="shared" si="17"/>
        <v>0.13682931228812925</v>
      </c>
      <c r="AL33" s="458">
        <f t="shared" si="17"/>
        <v>0.13953656328927735</v>
      </c>
      <c r="AM33" s="458">
        <f t="shared" si="17"/>
        <v>0.1388666522601735</v>
      </c>
      <c r="AN33" s="458">
        <f>IFERROR(IF(N22/AN25&gt;1,1,N22/AN25),0)</f>
        <v>0.11200106914649106</v>
      </c>
      <c r="AO33" s="458">
        <f t="shared" si="17"/>
        <v>0.10447884925627407</v>
      </c>
      <c r="AP33" s="458">
        <f t="shared" si="17"/>
        <v>8.7336302799166654E-2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0.13296850035656282</v>
      </c>
      <c r="AG34" s="459">
        <f t="shared" ref="AG34:AP36" si="18">IFERROR(IF(G23/AG26&gt;1,1,G23/AG26),0)</f>
        <v>0.12299820783698706</v>
      </c>
      <c r="AH34" s="459">
        <f t="shared" si="18"/>
        <v>0.13937846043630076</v>
      </c>
      <c r="AI34" s="459">
        <f t="shared" si="18"/>
        <v>0.13307005073812966</v>
      </c>
      <c r="AJ34" s="459">
        <f t="shared" si="18"/>
        <v>0.13374878079020122</v>
      </c>
      <c r="AK34" s="459">
        <f t="shared" si="18"/>
        <v>0.15150644935092464</v>
      </c>
      <c r="AL34" s="459">
        <f t="shared" si="18"/>
        <v>0.14614079452569295</v>
      </c>
      <c r="AM34" s="459">
        <f t="shared" si="18"/>
        <v>0.14082710276887611</v>
      </c>
      <c r="AN34" s="459">
        <f t="shared" si="18"/>
        <v>0.10072940241025387</v>
      </c>
      <c r="AO34" s="459">
        <f t="shared" si="18"/>
        <v>7.6247888818083157E-2</v>
      </c>
      <c r="AP34" s="459">
        <f t="shared" si="18"/>
        <v>7.6032084774582065E-2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8.8679973663012127E-2</v>
      </c>
      <c r="AG36" s="459">
        <f t="shared" si="18"/>
        <v>7.67094709378911E-2</v>
      </c>
      <c r="AH36" s="459">
        <f t="shared" si="18"/>
        <v>7.4491901486856998E-2</v>
      </c>
      <c r="AI36" s="459">
        <f t="shared" si="18"/>
        <v>0.13007103971253794</v>
      </c>
      <c r="AJ36" s="459">
        <f t="shared" si="18"/>
        <v>0.13604971944897395</v>
      </c>
      <c r="AK36" s="459">
        <f t="shared" si="18"/>
        <v>0.12515715274452566</v>
      </c>
      <c r="AL36" s="459">
        <f t="shared" si="18"/>
        <v>0.13587261496593533</v>
      </c>
      <c r="AM36" s="459">
        <f t="shared" si="18"/>
        <v>0.14103710148578272</v>
      </c>
      <c r="AN36" s="459">
        <f t="shared" si="18"/>
        <v>0.12848906190784704</v>
      </c>
      <c r="AO36" s="459">
        <f t="shared" si="18"/>
        <v>0.13819792476008502</v>
      </c>
      <c r="AP36" s="459">
        <f t="shared" si="18"/>
        <v>0.10289128462826837</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2.9809999999999999</v>
      </c>
      <c r="BG38" s="952">
        <f t="shared" si="2"/>
        <v>2.9809999999999999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0.21659629411841752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10.568</v>
      </c>
      <c r="G55" s="885">
        <f t="shared" ref="G55:P55" si="32">SUM(G56,G57,G60,G61,G62,G63,G64,G65,)</f>
        <v>9.59</v>
      </c>
      <c r="H55" s="885">
        <f t="shared" si="32"/>
        <v>9.9260000000000002</v>
      </c>
      <c r="I55" s="885">
        <f t="shared" si="32"/>
        <v>10.180999999999999</v>
      </c>
      <c r="J55" s="885">
        <f t="shared" si="32"/>
        <v>10.773999999999999</v>
      </c>
      <c r="K55" s="885">
        <f t="shared" si="32"/>
        <v>10.949</v>
      </c>
      <c r="L55" s="885">
        <f t="shared" si="32"/>
        <v>11.387</v>
      </c>
      <c r="M55" s="885">
        <f t="shared" si="32"/>
        <v>9.9260000000000002</v>
      </c>
      <c r="N55" s="885">
        <f t="shared" si="32"/>
        <v>7.92</v>
      </c>
      <c r="O55" s="885">
        <f t="shared" si="32"/>
        <v>7.4020000000000001</v>
      </c>
      <c r="P55" s="886">
        <f t="shared" si="32"/>
        <v>6.3680000000000003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10.568</v>
      </c>
      <c r="G56" s="887">
        <f>IFERROR(VLOOKUP(年度マスタ!$K$4&amp;"_"&amp;G$54,データシート1!$A:$CE,MATCH("bc_"&amp;$C56,データシート1!$A$1:$CE$1,0),0),0)</f>
        <v>9.59</v>
      </c>
      <c r="H56" s="887">
        <f>IFERROR(VLOOKUP(年度マスタ!$K$4&amp;"_"&amp;H$54,データシート1!$A:$CE,MATCH("bc_"&amp;$C56,データシート1!$A$1:$CE$1,0),0),0)</f>
        <v>9.9260000000000002</v>
      </c>
      <c r="I56" s="887">
        <f>IFERROR(VLOOKUP(年度マスタ!$K$4&amp;"_"&amp;I$54,データシート1!$A:$CE,MATCH("bc_"&amp;$C56,データシート1!$A$1:$CE$1,0),0),0)</f>
        <v>10.180999999999999</v>
      </c>
      <c r="J56" s="887">
        <f>IFERROR(VLOOKUP(年度マスタ!$K$4&amp;"_"&amp;J$54,データシート1!$A:$CE,MATCH("bc_"&amp;$C56,データシート1!$A$1:$CE$1,0),0),0)</f>
        <v>10.773999999999999</v>
      </c>
      <c r="K56" s="887">
        <f>IFERROR(VLOOKUP(年度マスタ!$K$4&amp;"_"&amp;K$54,データシート1!$A:$CE,MATCH("bc_"&amp;$C56,データシート1!$A$1:$CE$1,0),0),0)</f>
        <v>10.949</v>
      </c>
      <c r="L56" s="887">
        <f>IFERROR(VLOOKUP(年度マスタ!$K$4&amp;"_"&amp;L$54,データシート1!$A:$CE,MATCH("bc_"&amp;$C56,データシート1!$A$1:$CE$1,0),0),0)</f>
        <v>11.387</v>
      </c>
      <c r="M56" s="887">
        <f>IFERROR(VLOOKUP(年度マスタ!$K$4&amp;"_"&amp;M$54,データシート1!$A:$CE,MATCH("bc_"&amp;$C56,データシート1!$A$1:$CE$1,0),0),0)</f>
        <v>9.9260000000000002</v>
      </c>
      <c r="N56" s="887">
        <f>IFERROR(VLOOKUP(年度マスタ!$K$4&amp;"_"&amp;N$54,データシート1!$A:$CE,MATCH("bc_"&amp;$C56,データシート1!$A$1:$CE$1,0),0),0)</f>
        <v>7.92</v>
      </c>
      <c r="O56" s="887">
        <f>IFERROR(VLOOKUP(年度マスタ!$K$4&amp;"_"&amp;O$54,データシート1!$A:$CE,MATCH("bc_"&amp;$C56,データシート1!$A$1:$CE$1,0),0),0)</f>
        <v>7.4020000000000001</v>
      </c>
      <c r="P56" s="888">
        <f>IFERROR(VLOOKUP(年度マスタ!$K$4&amp;"_"&amp;P$54,データシート1!$A:$CE,MATCH("bc_"&amp;$C56,データシート1!$A$1:$CE$1,0),0),0)</f>
        <v>6.3680000000000003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世羅町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1282.2</v>
      </c>
      <c r="K6" s="619">
        <f>VLOOKUP(年度マスタ!$K$4&amp;"_"&amp;K$5,データシート1!$A:$BT,MATCH("cb_"&amp;$G6,データシート1!$A$1:$BT$1,0),0)</f>
        <v>1477.825</v>
      </c>
      <c r="L6" s="619">
        <f>VLOOKUP(年度マスタ!$K$4&amp;"_"&amp;L$5,データシート1!$A:$BT,MATCH("cb_"&amp;$G6,データシート1!$A$1:$BT$1,0),0)</f>
        <v>1604.5250000000001</v>
      </c>
      <c r="M6" s="619">
        <f>VLOOKUP(年度マスタ!$K$4&amp;"_"&amp;M$5,データシート1!$A:$BT,MATCH("cb_"&amp;$G6,データシート1!$A$1:$BT$1,0),0)</f>
        <v>1793.325</v>
      </c>
      <c r="N6" s="619">
        <f>VLOOKUP(年度マスタ!$K$4&amp;"_"&amp;N$5,データシート1!$A:$BT,MATCH("cb_"&amp;$G6,データシート1!$A$1:$BT$1,0),0)</f>
        <v>2030.724999999999</v>
      </c>
      <c r="O6" s="619">
        <f>VLOOKUP(年度マスタ!$K$4&amp;"_"&amp;O$5,データシート1!$A:$BT,MATCH("cb_"&amp;$G6,データシート1!$A$1:$BT$1,0),0)</f>
        <v>2214</v>
      </c>
      <c r="P6" s="619">
        <f>VLOOKUP(年度マスタ!$K$4&amp;"_"&amp;P$5,データシート1!$A:$BT,MATCH("cb_"&amp;$G6,データシート1!$A$1:$BT$1,0),0)</f>
        <v>2434.1</v>
      </c>
      <c r="Q6" s="619">
        <f>VLOOKUP(年度マスタ!$K$4&amp;"_"&amp;Q$5,データシート1!$A:$BT,MATCH("cb_"&amp;$G6,データシート1!$A$1:$BT$1,0),0)</f>
        <v>2612.3000000000011</v>
      </c>
      <c r="R6" s="633">
        <f>VLOOKUP(年度マスタ!$K$4&amp;"_"&amp;R$5,データシート1!$A:$BT,MATCH("cb_"&amp;$G6,データシート1!$A$1:$BT$1,0),0)</f>
        <v>2797.7000000000012</v>
      </c>
      <c r="S6" s="568"/>
      <c r="T6" s="190"/>
      <c r="U6" s="581"/>
      <c r="V6" s="195"/>
      <c r="W6" s="195"/>
      <c r="X6" s="195"/>
      <c r="Y6" s="196" t="s">
        <v>372</v>
      </c>
      <c r="Z6" s="663" t="s">
        <v>373</v>
      </c>
      <c r="AA6" s="663"/>
      <c r="AB6" s="663"/>
      <c r="AC6" s="664">
        <f>SUM(AC7:AC8)</f>
        <v>1255850</v>
      </c>
      <c r="AD6" s="664">
        <f>SUM(AD7:AD8)</f>
        <v>1620458.8570000001</v>
      </c>
      <c r="AE6" s="665">
        <f>$AD6*3600/100000000</f>
        <v>58.336518851999998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14592.6</v>
      </c>
      <c r="K7" s="617">
        <f>VLOOKUP(年度マスタ!$K$4&amp;"_"&amp;K$5,データシート1!$A:$BT,MATCH("cb_"&amp;$G7,データシート1!$A$1:$BT$1,0),0)</f>
        <v>23424.2</v>
      </c>
      <c r="L7" s="617">
        <f>VLOOKUP(年度マスタ!$K$4&amp;"_"&amp;L$5,データシート1!$A:$BT,MATCH("cb_"&amp;$G7,データシート1!$A$1:$BT$1,0),0)</f>
        <v>26401.599999999999</v>
      </c>
      <c r="M7" s="617">
        <f>VLOOKUP(年度マスタ!$K$4&amp;"_"&amp;M$5,データシート1!$A:$BT,MATCH("cb_"&amp;$G7,データシート1!$A$1:$BT$1,0),0)</f>
        <v>33137</v>
      </c>
      <c r="N7" s="617">
        <f>VLOOKUP(年度マスタ!$K$4&amp;"_"&amp;N$5,データシート1!$A:$BT,MATCH("cb_"&amp;$G7,データシート1!$A$1:$BT$1,0),0)</f>
        <v>36698.800000000003</v>
      </c>
      <c r="O7" s="617">
        <f>VLOOKUP(年度マスタ!$K$4&amp;"_"&amp;O$5,データシート1!$A:$BT,MATCH("cb_"&amp;$G7,データシート1!$A$1:$BT$1,0),0)</f>
        <v>41821.80000000001</v>
      </c>
      <c r="P7" s="617">
        <f>VLOOKUP(年度マスタ!$K$4&amp;"_"&amp;P$5,データシート1!$A:$BT,MATCH("cb_"&amp;$G7,データシート1!$A$1:$BT$1,0),0)</f>
        <v>51943.9</v>
      </c>
      <c r="Q7" s="617">
        <f>VLOOKUP(年度マスタ!$K$4&amp;"_"&amp;Q$5,データシート1!$A:$BT,MATCH("cb_"&amp;$G7,データシート1!$A$1:$BT$1,0),0)</f>
        <v>53021.100000000006</v>
      </c>
      <c r="R7" s="634">
        <f>VLOOKUP(年度マスタ!$K$4&amp;"_"&amp;R$5,データシート1!$A:$BT,MATCH("cb_"&amp;$G7,データシート1!$A$1:$BT$1,0),0)</f>
        <v>53415.100000000006</v>
      </c>
      <c r="S7" s="568"/>
      <c r="T7" s="190"/>
      <c r="U7" s="581"/>
      <c r="V7" s="195"/>
      <c r="W7" s="195"/>
      <c r="X7" s="195"/>
      <c r="Y7" s="196" t="s">
        <v>375</v>
      </c>
      <c r="Z7" s="212" t="s">
        <v>376</v>
      </c>
      <c r="AA7" s="212"/>
      <c r="AB7" s="212"/>
      <c r="AC7" s="1022">
        <f>VLOOKUP(年度マスタ!$K$4&amp;"_"&amp;年度マスタ!$K$9,データシート3!A:AB,MATCH("ea_"&amp;$Y7&amp;"_設備",データシート3!$A$1:$AB$1,0),0)</f>
        <v>180102</v>
      </c>
      <c r="AD7" s="1022">
        <f>VLOOKUP(年度マスタ!$K$4&amp;"_"&amp;年度マスタ!$K$9,データシート3!A:AB,MATCH("ea_"&amp;$Y7&amp;"_年間発電",データシート3!$A$1:$AB$1,0),0)/10^3</f>
        <v>232506.584</v>
      </c>
      <c r="AE7" s="554">
        <f t="shared" ref="AE7:AE16" si="0">$AD7*3600/100000000</f>
        <v>8.3702370239999997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1075748</v>
      </c>
      <c r="AD8" s="1022">
        <f>VLOOKUP(年度マスタ!$K$4&amp;"_"&amp;年度マスタ!$K$9,データシート3!A:AB,MATCH("ea_"&amp;$Y8&amp;"_年間発電",データシート3!$A$1:$AB$1,0),0)/10^3</f>
        <v>1387952.273</v>
      </c>
      <c r="AE8" s="554">
        <f t="shared" si="0"/>
        <v>49.966281828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460</v>
      </c>
      <c r="L9" s="617">
        <f>VLOOKUP(年度マスタ!$K$4&amp;"_"&amp;L$5,データシート1!$A:$BT,MATCH("cb_"&amp;$G9,データシート1!$A$1:$BT$1,0),0)</f>
        <v>605</v>
      </c>
      <c r="M9" s="617">
        <f>VLOOKUP(年度マスタ!$K$4&amp;"_"&amp;M$5,データシート1!$A:$BT,MATCH("cb_"&amp;$G9,データシート1!$A$1:$BT$1,0),0)</f>
        <v>605</v>
      </c>
      <c r="N9" s="617">
        <f>VLOOKUP(年度マスタ!$K$4&amp;"_"&amp;N$5,データシート1!$A:$BT,MATCH("cb_"&amp;$G9,データシート1!$A$1:$BT$1,0),0)</f>
        <v>605</v>
      </c>
      <c r="O9" s="617">
        <f>VLOOKUP(年度マスタ!$K$4&amp;"_"&amp;O$5,データシート1!$A:$BT,MATCH("cb_"&amp;$G9,データシート1!$A$1:$BT$1,0),0)</f>
        <v>605</v>
      </c>
      <c r="P9" s="617">
        <f>VLOOKUP(年度マスタ!$K$4&amp;"_"&amp;P$5,データシート1!$A:$BT,MATCH("cb_"&amp;$G9,データシート1!$A$1:$BT$1,0),0)</f>
        <v>605</v>
      </c>
      <c r="Q9" s="617">
        <f>VLOOKUP(年度マスタ!$K$4&amp;"_"&amp;Q$5,データシート1!$A:$BT,MATCH("cb_"&amp;$G9,データシート1!$A$1:$BT$1,0),0)</f>
        <v>605</v>
      </c>
      <c r="R9" s="634">
        <f>VLOOKUP(年度マスタ!$K$4&amp;"_"&amp;R$5,データシート1!$A:$BT,MATCH("cb_"&amp;$G9,データシート1!$A$1:$BT$1,0),0)</f>
        <v>605</v>
      </c>
      <c r="S9" s="568"/>
      <c r="T9" s="190"/>
      <c r="U9" s="581"/>
      <c r="V9" s="195"/>
      <c r="W9" s="195"/>
      <c r="X9" s="195"/>
      <c r="Y9" s="196" t="s">
        <v>381</v>
      </c>
      <c r="Z9" s="208" t="s">
        <v>377</v>
      </c>
      <c r="AA9" s="208"/>
      <c r="AB9" s="208"/>
      <c r="AC9" s="666">
        <f>VLOOKUP(年度マスタ!$K$4&amp;"_"&amp;年度マスタ!$K$9,データシート3!A:AB,MATCH("ea_"&amp;$Y9&amp;"_設備",データシート3!$A$1:$AB$1,0),0)</f>
        <v>186000</v>
      </c>
      <c r="AD9" s="666">
        <f>VLOOKUP(年度マスタ!$K$4&amp;"_"&amp;年度マスタ!$K$9,データシート3!A:AB,MATCH("ea_"&amp;$Y9&amp;"_年間発電",データシート3!$A$1:$AB$1,0),0)/10^3</f>
        <v>452387.46899999998</v>
      </c>
      <c r="AE9" s="667">
        <f t="shared" si="0"/>
        <v>16.285948884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278</v>
      </c>
      <c r="AD10" s="666">
        <f>SUM(AD11:AD12)</f>
        <v>1533.2919999999997</v>
      </c>
      <c r="AE10" s="667">
        <f t="shared" si="0"/>
        <v>5.5198511999999991E-2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278</v>
      </c>
      <c r="AD11" s="1022">
        <f>VLOOKUP(年度マスタ!$K$4&amp;"_"&amp;年度マスタ!$K$9,データシート3!A:AB,MATCH("ea_"&amp;$Y11&amp;"_年間発電",データシート3!$A$1:$AB$1,0),0)/10^3</f>
        <v>1533.2919999999997</v>
      </c>
      <c r="AE11" s="554">
        <f t="shared" si="0"/>
        <v>5.5198511999999991E-2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15874.800000000001</v>
      </c>
      <c r="K12" s="651">
        <f t="shared" ref="K12:Q12" si="1">SUM(K6:K11)</f>
        <v>25362.025000000001</v>
      </c>
      <c r="L12" s="651">
        <f t="shared" si="1"/>
        <v>28611.125</v>
      </c>
      <c r="M12" s="651">
        <f t="shared" si="1"/>
        <v>35535.324999999997</v>
      </c>
      <c r="N12" s="651">
        <f t="shared" si="1"/>
        <v>39334.525000000001</v>
      </c>
      <c r="O12" s="651">
        <f t="shared" si="1"/>
        <v>44640.80000000001</v>
      </c>
      <c r="P12" s="651">
        <f t="shared" si="1"/>
        <v>54983</v>
      </c>
      <c r="Q12" s="651">
        <f t="shared" si="1"/>
        <v>56238.400000000009</v>
      </c>
      <c r="R12" s="652">
        <f t="shared" ref="R12" si="2">SUM(R6:R11)</f>
        <v>56817.80000000001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0.57167137999999995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8.86779063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1538.7938639999998</v>
      </c>
      <c r="K19" s="615">
        <f>K6*別紙!$C5/100*別紙!$E5/10^3</f>
        <v>1773.5673389999999</v>
      </c>
      <c r="L19" s="615">
        <f>L6*別紙!$C5/100*別紙!$E5/10^3</f>
        <v>1925.622543</v>
      </c>
      <c r="M19" s="615">
        <f>M6*別紙!$C5/100*別紙!$E5/10^3</f>
        <v>2152.205199</v>
      </c>
      <c r="N19" s="615">
        <f>N6*別紙!$C5/100*別紙!$E5/10^3</f>
        <v>2437.1136869999991</v>
      </c>
      <c r="O19" s="615">
        <f>O6*別紙!$C5/100*別紙!$E5/10^3</f>
        <v>2657.0656799999997</v>
      </c>
      <c r="P19" s="615">
        <f>P6*別紙!$C5/100*別紙!$E5/10^3</f>
        <v>2921.2120920000002</v>
      </c>
      <c r="Q19" s="615">
        <f>Q6*別紙!$C5/100*別紙!$E5/10^3</f>
        <v>3135.0734760000018</v>
      </c>
      <c r="R19" s="639">
        <f>R6*別紙!$C5/100*別紙!$E5/10^3</f>
        <v>3357.5757240000007</v>
      </c>
      <c r="S19" s="572"/>
      <c r="T19" s="191"/>
      <c r="U19" s="588"/>
      <c r="W19" s="201"/>
      <c r="X19" s="201"/>
      <c r="Y19" s="173"/>
      <c r="Z19" s="628" t="s">
        <v>389</v>
      </c>
      <c r="AA19" s="671"/>
      <c r="AB19" s="672"/>
      <c r="AC19" s="673">
        <f>SUM($AC$6,$AC$9,$AC$10,$AC$13)</f>
        <v>1442128</v>
      </c>
      <c r="AD19" s="673">
        <f>SUM($AD$6,$AD$9,$AD$10,$AD$13)</f>
        <v>2074379.618</v>
      </c>
      <c r="AE19" s="674">
        <f>SUM($AE$6,$AE$9,$AE$10,$AE$13,$AE$17,$AE$18)</f>
        <v>84.117128258000008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19302.507576</v>
      </c>
      <c r="K20" s="617">
        <f>K7*別紙!$C6/100*別紙!$E6/10^3</f>
        <v>30984.594792</v>
      </c>
      <c r="L20" s="617">
        <f>L7*別紙!$C6/100*別紙!$E6/10^3</f>
        <v>34922.980415999999</v>
      </c>
      <c r="M20" s="617">
        <f>M7*別紙!$C6/100*別紙!$E6/10^3</f>
        <v>43832.298119999999</v>
      </c>
      <c r="N20" s="617">
        <f>N7*別紙!$C6/100*別紙!$E6/10^3</f>
        <v>48543.704687999998</v>
      </c>
      <c r="O20" s="617">
        <f>O7*別紙!$C6/100*別紙!$E6/10^3</f>
        <v>55320.204168000018</v>
      </c>
      <c r="P20" s="617">
        <f>P7*別紙!$C6/100*別紙!$E6/10^3</f>
        <v>68709.313164000007</v>
      </c>
      <c r="Q20" s="617">
        <f>Q7*別紙!$C6/100*別紙!$E6/10^3</f>
        <v>70134.190235999995</v>
      </c>
      <c r="R20" s="634">
        <f>R7*別紙!$C6/100*別紙!$E6/10^3</f>
        <v>70655.357676000014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2417.7600000000002</v>
      </c>
      <c r="L22" s="617">
        <f>L9*別紙!$C8/100*別紙!$E8/10^3</f>
        <v>3179.88</v>
      </c>
      <c r="M22" s="617">
        <f>M9*別紙!$C8/100*別紙!$E8/10^3</f>
        <v>3179.88</v>
      </c>
      <c r="N22" s="617">
        <f>N9*別紙!$C8/100*別紙!$E8/10^3</f>
        <v>3179.88</v>
      </c>
      <c r="O22" s="617">
        <f>O9*別紙!$C8/100*別紙!$E8/10^3</f>
        <v>3179.88</v>
      </c>
      <c r="P22" s="617">
        <f>P9*別紙!$C8/100*別紙!$E8/10^3</f>
        <v>3179.88</v>
      </c>
      <c r="Q22" s="617">
        <f>Q9*別紙!$C8/100*別紙!$E8/10^3</f>
        <v>3179.88</v>
      </c>
      <c r="R22" s="634">
        <f>R9*別紙!$C8/100*別紙!$E8/10^3</f>
        <v>3179.88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20841.301439999999</v>
      </c>
      <c r="K25" s="657">
        <f t="shared" si="3"/>
        <v>35175.922130999999</v>
      </c>
      <c r="L25" s="657">
        <f t="shared" si="3"/>
        <v>40028.482958999994</v>
      </c>
      <c r="M25" s="657">
        <f t="shared" si="3"/>
        <v>49164.383318999993</v>
      </c>
      <c r="N25" s="657">
        <f t="shared" si="3"/>
        <v>54160.698374999993</v>
      </c>
      <c r="O25" s="657">
        <f t="shared" si="3"/>
        <v>61157.149848000015</v>
      </c>
      <c r="P25" s="657">
        <f t="shared" si="3"/>
        <v>74810.405256000013</v>
      </c>
      <c r="Q25" s="657">
        <f t="shared" si="3"/>
        <v>76449.143712000005</v>
      </c>
      <c r="R25" s="658">
        <f t="shared" ref="R25" si="4">SUM(R19:R24)</f>
        <v>77192.813400000014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84581.330514978166</v>
      </c>
      <c r="K26" s="654">
        <f>(VLOOKUP(年度マスタ!$K$4&amp;"_"&amp;K$18,データシート1!$A:$BT,MATCH("da_合計",データシート1!$A$1:$BT$1,0),0))/10^3</f>
        <v>79629.449311808203</v>
      </c>
      <c r="L26" s="654">
        <f>(VLOOKUP(年度マスタ!$K$4&amp;"_"&amp;L$18,データシート1!$A:$BT,MATCH("da_合計",データシート1!$A$1:$BT$1,0),0))/10^3</f>
        <v>84129.607246002983</v>
      </c>
      <c r="M26" s="654">
        <f>(VLOOKUP(年度マスタ!$K$4&amp;"_"&amp;M$18,データシート1!$A:$BT,MATCH("da_合計",データシート1!$A$1:$BT$1,0),0))/10^3</f>
        <v>80611.57321835577</v>
      </c>
      <c r="N26" s="654">
        <f>(VLOOKUP(年度マスタ!$K$4&amp;"_"&amp;N$18,データシート1!$A:$BT,MATCH("da_合計",データシート1!$A$1:$BT$1,0),0))/10^3</f>
        <v>82242.207119157014</v>
      </c>
      <c r="O26" s="654">
        <f>(VLOOKUP(年度マスタ!$K$4&amp;"_"&amp;O$18,データシート1!$A:$BT,MATCH("da_合計",データシート1!$A$1:$BT$1,0),0))/10^3</f>
        <v>85701.069585842095</v>
      </c>
      <c r="P26" s="654">
        <f>(VLOOKUP(年度マスタ!$K$4&amp;"_"&amp;P$18,データシート1!$A:$BT,MATCH("da_合計",データシート1!$A$1:$BT$1,0),0))/10^3</f>
        <v>87613.929939905604</v>
      </c>
      <c r="Q26" s="654">
        <f>(VLOOKUP(年度マスタ!$K$4&amp;"_"&amp;Q$18,データシート1!$A:$BT,MATCH("da_合計",データシート1!$A$1:$BT$1,0),0))/10^3</f>
        <v>85537.392465273675</v>
      </c>
      <c r="R26" s="655">
        <f>Q26</f>
        <v>85537.392465273675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0.24640545748224305</v>
      </c>
      <c r="K27" s="839">
        <f t="shared" ref="K27:P27" si="5">K25/K26</f>
        <v>0.44174513870189208</v>
      </c>
      <c r="L27" s="839">
        <f t="shared" si="5"/>
        <v>0.47579543360939386</v>
      </c>
      <c r="M27" s="839">
        <f t="shared" si="5"/>
        <v>0.60989236850428996</v>
      </c>
      <c r="N27" s="839">
        <f t="shared" si="5"/>
        <v>0.65855112930674398</v>
      </c>
      <c r="O27" s="839">
        <f t="shared" si="5"/>
        <v>0.71361011179378842</v>
      </c>
      <c r="P27" s="839">
        <f t="shared" si="5"/>
        <v>0.85386428056945363</v>
      </c>
      <c r="Q27" s="839">
        <f>Q25/Q26</f>
        <v>0.89375115968185137</v>
      </c>
      <c r="R27" s="840">
        <f>R25/R26</f>
        <v>0.90244524850741292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0.90244524850741292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24.251143952536935</v>
      </c>
      <c r="AA52" s="173"/>
      <c r="AB52" s="678" t="s">
        <v>413</v>
      </c>
      <c r="AC52" s="679">
        <f>$AD6</f>
        <v>1620458.8570000001</v>
      </c>
      <c r="AD52" s="680">
        <f>R19+R20</f>
        <v>74012.933400000009</v>
      </c>
      <c r="AE52" s="681">
        <f t="shared" ref="AE52:AE54" si="6">IFERROR(AD52/AC52,"-")</f>
        <v>4.5674058974272375E-2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1988842.2255347264</v>
      </c>
      <c r="Z53" s="1130"/>
      <c r="AA53" s="173"/>
      <c r="AB53" s="678" t="s">
        <v>377</v>
      </c>
      <c r="AC53" s="679">
        <f>$AD9</f>
        <v>452387.46899999998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1533.2919999999997</v>
      </c>
      <c r="AD54" s="679">
        <f>R22</f>
        <v>3179.88</v>
      </c>
      <c r="AE54" s="681">
        <f t="shared" si="6"/>
        <v>2.073890687488098</v>
      </c>
      <c r="AF54" s="473"/>
      <c r="AG54" s="41"/>
      <c r="AH54" s="420"/>
      <c r="AI54" s="442" t="s">
        <v>440</v>
      </c>
      <c r="AJ54" s="443">
        <f>VLOOKUP(年度マスタ!$K$4&amp;"_"&amp;AJ$53,データシート1!$A$1:$BT$2000,MATCH("ca_太陽光発電（10kW未満）",データシート1!$A$1:$BT$1,0),0)</f>
        <v>240</v>
      </c>
      <c r="AK54" s="443">
        <f>VLOOKUP(年度マスタ!$K$4&amp;"_"&amp;AK$53,データシート1!$A$1:$BT$2000,MATCH("ca_太陽光発電（10kW未満）",データシート1!$A$1:$BT$1,0),0)</f>
        <v>276</v>
      </c>
      <c r="AL54" s="443">
        <f>VLOOKUP(年度マスタ!$K$4&amp;"_"&amp;AL$53,データシート1!$A$1:$BT$2000,MATCH("ca_太陽光発電（10kW未満）",データシート1!$A$1:$BT$1,0),0)</f>
        <v>299</v>
      </c>
      <c r="AM54" s="443">
        <f>VLOOKUP(年度マスタ!$K$4&amp;"_"&amp;AM$53,データシート1!$A$1:$BT$2000,MATCH("ca_太陽光発電（10kW未満）",データシート1!$A$1:$BT$1,0),0)</f>
        <v>332</v>
      </c>
      <c r="AN54" s="443">
        <f>VLOOKUP(年度マスタ!$K$4&amp;"_"&amp;AN$53,データシート1!$A$1:$BT$2000,MATCH("ca_太陽光発電（10kW未満）",データシート1!$A$1:$BT$1,0),0)</f>
        <v>375</v>
      </c>
      <c r="AO54" s="443">
        <f>VLOOKUP(年度マスタ!$K$4&amp;"_"&amp;AO$53,データシート1!$A$1:$BT$2000,MATCH("ca_太陽光発電（10kW未満）",データシート1!$A$1:$BT$1,0),0)</f>
        <v>410</v>
      </c>
      <c r="AP54" s="443">
        <f>VLOOKUP(年度マスタ!$K$4&amp;"_"&amp;AP$53,データシート1!$A$1:$BT$2000,MATCH("ca_太陽光発電（10kW未満）",データシート1!$A$1:$BT$1,0),0)</f>
        <v>449</v>
      </c>
      <c r="AQ54" s="443">
        <f>VLOOKUP(年度マスタ!$K$4&amp;"_"&amp;AQ$53,データシート1!$A$1:$BT$2000,MATCH("ca_太陽光発電（10kW未満）",データシート1!$A$1:$BT$1,0),0)</f>
        <v>479</v>
      </c>
      <c r="AR54" s="443">
        <f>VLOOKUP(年度マスタ!$K$4&amp;"_"&amp;AR$53,データシート1!$A$1:$BT$2000,MATCH("ca_太陽光発電（10kW未満）",データシート1!$A$1:$BT$1,0),0)</f>
        <v>511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世羅町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広島県</v>
      </c>
      <c r="AY12" s="1023" t="str">
        <f>年度マスタ!$J4</f>
        <v>世羅町</v>
      </c>
      <c r="AZ12" s="1023" t="str">
        <f>年度マスタ!$K4</f>
        <v>34462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02442</v>
      </c>
      <c r="AY21" s="18" t="str">
        <f>IF(IFERROR(比較地域マスタ!$Z6,"")=0,"",IFERROR(比較地域マスタ!$Z6,""))</f>
        <v>五戸町</v>
      </c>
      <c r="BB21" s="110" t="str">
        <f t="shared" ref="BB21:BC68" si="0">AX21</f>
        <v>02442</v>
      </c>
      <c r="BC21" s="1031" t="str">
        <f t="shared" si="0"/>
        <v>五戸町</v>
      </c>
      <c r="BD21" s="34">
        <f>SUM(BE21,BI21:BK21,BQ21)</f>
        <v>143.14690913623025</v>
      </c>
      <c r="BE21" s="34">
        <f>SUM(BF21:BH21)</f>
        <v>59.252467868374843</v>
      </c>
      <c r="BF21" s="34">
        <f>VLOOKUP($AX21&amp;"_"&amp;$BC$14,データシート1!$A:$BT,MATCH($BC$12&amp;"_"&amp;BF$20,データシート1!$A$1:$BT$1,0),0)</f>
        <v>47.355112838896616</v>
      </c>
      <c r="BG21" s="34">
        <f>VLOOKUP($AX21&amp;"_"&amp;$BC$14,データシート1!$A:$BT,MATCH($BC$12&amp;"_"&amp;BG$20,データシート1!$A$1:$BT$1,0),0)</f>
        <v>2.2540378783658963</v>
      </c>
      <c r="BH21" s="34">
        <f>VLOOKUP($AX21&amp;"_"&amp;$BC$14,データシート1!$A:$BT,MATCH($BC$12&amp;"_"&amp;BH$20,データシート1!$A$1:$BT$1,0),0)</f>
        <v>9.6433171511123259</v>
      </c>
      <c r="BI21" s="34">
        <f>VLOOKUP($AX21&amp;"_"&amp;$BC$14,データシート1!$A:$BT,MATCH($BC$12&amp;"_"&amp;BI$20,データシート1!$A$1:$BT$1,0),0)</f>
        <v>14.0755348973039</v>
      </c>
      <c r="BJ21" s="34">
        <f>VLOOKUP($AX21&amp;"_"&amp;$BC$14,データシート1!$A:$BT,MATCH($BC$12&amp;"_"&amp;BJ$20,データシート1!$A$1:$BT$1,0),0)</f>
        <v>32.203776094839483</v>
      </c>
      <c r="BK21" s="34">
        <f t="shared" ref="BK21:BK68" si="1">SUM(BL21,BO21:BP21)</f>
        <v>36.085403982178505</v>
      </c>
      <c r="BL21" s="34">
        <f t="shared" ref="BL21:BL67" si="2">SUM(BM21:BN21)</f>
        <v>35.128556066149322</v>
      </c>
      <c r="BM21" s="34">
        <f>VLOOKUP($AX21&amp;"_"&amp;$BC$14,データシート1!$A:$BT,MATCH($BC$12&amp;"_"&amp;BM$20,データシート1!$A$1:$BT$1,0),0)</f>
        <v>13.512526803776115</v>
      </c>
      <c r="BN21" s="34">
        <f>VLOOKUP($AX21&amp;"_"&amp;$BC$14,データシート1!$A:$BT,MATCH($BC$12&amp;"_"&amp;BN$20,データシート1!$A$1:$BT$1,0),0)</f>
        <v>21.616029262373207</v>
      </c>
      <c r="BO21" s="34">
        <f>VLOOKUP($AX21&amp;"_"&amp;$BC$14,データシート1!$A:$BT,MATCH($BC$12&amp;"_"&amp;BO$20,データシート1!$A$1:$BT$1,0),0)</f>
        <v>0.95684791602918196</v>
      </c>
      <c r="BP21" s="34">
        <f>VLOOKUP($AX21&amp;"_"&amp;$BC$14,データシート1!$A:$BT,MATCH($BC$12&amp;"_"&amp;BP$20,データシート1!$A$1:$BT$1,0),0)</f>
        <v>0</v>
      </c>
      <c r="BQ21" s="34">
        <f>VLOOKUP($AX21&amp;"_"&amp;$BC$14,データシート1!$A:$BT,MATCH($BC$12&amp;"_"&amp;BQ$20,データシート1!$A$1:$BT$1,0),0)</f>
        <v>1.529726293533523</v>
      </c>
      <c r="BR21" s="35">
        <f t="shared" ref="BR21:BR68" si="3">BD21</f>
        <v>143.14690913623025</v>
      </c>
      <c r="BT21" s="111" t="str">
        <f t="shared" ref="BT21:BT68" si="4">AY21</f>
        <v>五戸町</v>
      </c>
      <c r="BU21" s="34">
        <f>BD21</f>
        <v>143.14690913623025</v>
      </c>
      <c r="BV21" s="60">
        <f>BE21/$BR21</f>
        <v>0.41392767909494554</v>
      </c>
      <c r="BW21" s="60">
        <f t="shared" ref="BW21:CH42" si="5">BF21/$BR21</f>
        <v>0.33081477710307833</v>
      </c>
      <c r="BX21" s="60">
        <f t="shared" si="5"/>
        <v>1.5746325868767244E-2</v>
      </c>
      <c r="BY21" s="60">
        <f t="shared" si="5"/>
        <v>6.7366576123099944E-2</v>
      </c>
      <c r="BZ21" s="60">
        <f t="shared" si="5"/>
        <v>9.8329296680157274E-2</v>
      </c>
      <c r="CA21" s="60">
        <f t="shared" si="5"/>
        <v>0.22497011139927409</v>
      </c>
      <c r="CB21" s="60">
        <f t="shared" si="5"/>
        <v>0.25208650469593236</v>
      </c>
      <c r="CC21" s="60">
        <f t="shared" si="5"/>
        <v>0.24540212763321442</v>
      </c>
      <c r="CD21" s="60">
        <f t="shared" si="5"/>
        <v>9.4396217741009661E-2</v>
      </c>
      <c r="CE21" s="60">
        <f t="shared" si="5"/>
        <v>0.15100590989220475</v>
      </c>
      <c r="CF21" s="60">
        <f t="shared" si="5"/>
        <v>6.6843770627179073E-3</v>
      </c>
      <c r="CG21" s="60">
        <f t="shared" si="5"/>
        <v>0</v>
      </c>
      <c r="CH21" s="60">
        <f>BQ21/$BR21</f>
        <v>1.0686408129690812E-2</v>
      </c>
      <c r="CI21" s="112">
        <f t="shared" ref="CI21:CI68" si="6">BR21/$BR21</f>
        <v>1</v>
      </c>
      <c r="CK21" s="113" t="str">
        <f t="shared" ref="CK21:CK68" si="7">AY21</f>
        <v>五戸町</v>
      </c>
      <c r="CL21" s="114">
        <f>CN21+CP21+CR21</f>
        <v>59.252467868374843</v>
      </c>
      <c r="CM21" s="61">
        <f>IF(IF(CL21=0,0,CW21/CL21)&gt;1,1,IF(CL21=0,0,CW21/CL21))</f>
        <v>0.10807988646525292</v>
      </c>
      <c r="CN21" s="62">
        <f>BF21</f>
        <v>47.355112838896616</v>
      </c>
      <c r="CO21" s="61">
        <f>IF(IF(CN21=0,0,CX21/CN21)&gt;1,1,IF(CN21=0,0,CX21/CN21))</f>
        <v>0.13523354958073022</v>
      </c>
      <c r="CP21" s="62">
        <f t="shared" ref="CP21:CP68" si="8">BG21</f>
        <v>2.2540378783658963</v>
      </c>
      <c r="CQ21" s="61">
        <f>IF(IF(CP21=0,0,CY21/CP21)&gt;1,1,IF(CP21=0,0,CY21/CP21))</f>
        <v>0</v>
      </c>
      <c r="CR21" s="62">
        <f t="shared" ref="CR21:CR68" si="9">BH21</f>
        <v>9.6433171511123259</v>
      </c>
      <c r="CS21" s="61">
        <f>IF(IF(CR21=0,0,CZ21/CR21)&gt;1,1,IF(CR21=0,0,CZ21/CR21))</f>
        <v>0</v>
      </c>
      <c r="CT21" s="62">
        <f t="shared" ref="CT21:CT68" si="10">BI21</f>
        <v>14.0755348973039</v>
      </c>
      <c r="CU21" s="63">
        <f>IF(IF(CT21=0,0,DA21/CT21)&gt;1,1,IF(CT21=0,0,DA21/CT21))</f>
        <v>0</v>
      </c>
      <c r="CV21" s="16"/>
      <c r="CW21" s="956">
        <f>SUM(CX21:CZ21)</f>
        <v>6.4039999999999999</v>
      </c>
      <c r="CX21" s="957">
        <f>VLOOKUP($AX21&amp;"_"&amp;$CW$14,データシート1!$A:$BT,MATCH($CW$12&amp;"_"&amp;CX$20,データシート1!$A$1:$BT$1,0),0)</f>
        <v>6.4039999999999999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6.4039999999999999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24344</v>
      </c>
      <c r="AY22" s="18" t="str">
        <f>IF(IFERROR(比較地域マスタ!$Z7,"")=0,"",IFERROR(比較地域マスタ!$Z7,""))</f>
        <v>川越町</v>
      </c>
      <c r="BB22" s="110" t="str">
        <f t="shared" si="0"/>
        <v>24344</v>
      </c>
      <c r="BC22" s="1031" t="str">
        <f t="shared" si="0"/>
        <v>川越町</v>
      </c>
      <c r="BD22" s="34">
        <f t="shared" ref="BD22:BD68" si="14">SUM(BE22,BI22:BK22,BQ22)</f>
        <v>197.17775071172878</v>
      </c>
      <c r="BE22" s="34">
        <f t="shared" ref="BE22:BE67" si="15">SUM(BF22:BH22)</f>
        <v>77.760124215304643</v>
      </c>
      <c r="BF22" s="34">
        <f>VLOOKUP($AX22&amp;"_"&amp;$BC$14,データシート1!$A:$BT,MATCH($BC$12&amp;"_"&amp;BF$20,データシート1!$A$1:$BT$1,0),0)</f>
        <v>75.933355726618672</v>
      </c>
      <c r="BG22" s="34">
        <f>VLOOKUP($AX22&amp;"_"&amp;$BC$14,データシート1!$A:$BT,MATCH($BC$12&amp;"_"&amp;BG$20,データシート1!$A$1:$BT$1,0),0)</f>
        <v>1.3830597037656125</v>
      </c>
      <c r="BH22" s="34">
        <f>VLOOKUP($AX22&amp;"_"&amp;$BC$14,データシート1!$A:$BT,MATCH($BC$12&amp;"_"&amp;BH$20,データシート1!$A$1:$BT$1,0),0)</f>
        <v>0.44370878492036397</v>
      </c>
      <c r="BI22" s="34">
        <f>VLOOKUP($AX22&amp;"_"&amp;$BC$14,データシート1!$A:$BT,MATCH($BC$12&amp;"_"&amp;BI$20,データシート1!$A$1:$BT$1,0),0)</f>
        <v>24.006938291048645</v>
      </c>
      <c r="BJ22" s="34">
        <f>VLOOKUP($AX22&amp;"_"&amp;$BC$14,データシート1!$A:$BT,MATCH($BC$12&amp;"_"&amp;BJ$20,データシート1!$A$1:$BT$1,0),0)</f>
        <v>20.81053134695928</v>
      </c>
      <c r="BK22" s="34">
        <f t="shared" si="1"/>
        <v>74.600156858416227</v>
      </c>
      <c r="BL22" s="34">
        <f t="shared" si="2"/>
        <v>29.718159775492353</v>
      </c>
      <c r="BM22" s="34">
        <f>VLOOKUP($AX22&amp;"_"&amp;$BC$14,データシート1!$A:$BT,MATCH($BC$12&amp;"_"&amp;BM$20,データシート1!$A$1:$BT$1,0),0)</f>
        <v>13.580483587138497</v>
      </c>
      <c r="BN22" s="34">
        <f>VLOOKUP($AX22&amp;"_"&amp;$BC$14,データシート1!$A:$BT,MATCH($BC$12&amp;"_"&amp;BN$20,データシート1!$A$1:$BT$1,0),0)</f>
        <v>16.137676188353858</v>
      </c>
      <c r="BO22" s="34">
        <f>VLOOKUP($AX22&amp;"_"&amp;$BC$14,データシート1!$A:$BT,MATCH($BC$12&amp;"_"&amp;BO$20,データシート1!$A$1:$BT$1,0),0)</f>
        <v>0.90365726119011802</v>
      </c>
      <c r="BP22" s="34">
        <f>VLOOKUP($AX22&amp;"_"&amp;$BC$14,データシート1!$A:$BT,MATCH($BC$12&amp;"_"&amp;BP$20,データシート1!$A$1:$BT$1,0),0)</f>
        <v>43.978339821733762</v>
      </c>
      <c r="BQ22" s="34">
        <f>VLOOKUP($AX22&amp;"_"&amp;$BC$14,データシート1!$A:$BT,MATCH($BC$12&amp;"_"&amp;BQ$20,データシート1!$A$1:$BT$1,0),0)</f>
        <v>0</v>
      </c>
      <c r="BR22" s="35">
        <f t="shared" si="3"/>
        <v>197.17775071172878</v>
      </c>
      <c r="BT22" s="121" t="str">
        <f t="shared" si="4"/>
        <v>川越町</v>
      </c>
      <c r="BU22" s="33">
        <f>BD22</f>
        <v>197.17775071172878</v>
      </c>
      <c r="BV22" s="59">
        <f t="shared" ref="BV22:BZ68" si="16">BE22/$BR22</f>
        <v>0.39436561140708465</v>
      </c>
      <c r="BW22" s="59">
        <f t="shared" si="5"/>
        <v>0.38510103423196168</v>
      </c>
      <c r="BX22" s="59">
        <f t="shared" si="5"/>
        <v>7.0142787346612308E-3</v>
      </c>
      <c r="BY22" s="59">
        <f t="shared" si="5"/>
        <v>2.2502984404617755E-3</v>
      </c>
      <c r="BZ22" s="59">
        <f t="shared" si="5"/>
        <v>0.12175277486630054</v>
      </c>
      <c r="CA22" s="59">
        <f t="shared" si="5"/>
        <v>0.1055419857049896</v>
      </c>
      <c r="CB22" s="59">
        <f t="shared" si="5"/>
        <v>0.3783396280216253</v>
      </c>
      <c r="CC22" s="59">
        <f t="shared" si="5"/>
        <v>0.15071761224693095</v>
      </c>
      <c r="CD22" s="59">
        <f t="shared" si="5"/>
        <v>6.8874320444972423E-2</v>
      </c>
      <c r="CE22" s="59">
        <f t="shared" si="5"/>
        <v>8.184329180195854E-2</v>
      </c>
      <c r="CF22" s="59">
        <f t="shared" si="5"/>
        <v>4.5829575493598809E-3</v>
      </c>
      <c r="CG22" s="59">
        <f t="shared" si="5"/>
        <v>0.22303905822533449</v>
      </c>
      <c r="CH22" s="59">
        <f t="shared" si="5"/>
        <v>0</v>
      </c>
      <c r="CI22" s="122">
        <f t="shared" si="6"/>
        <v>1</v>
      </c>
      <c r="CK22" s="123" t="str">
        <f t="shared" si="7"/>
        <v>川越町</v>
      </c>
      <c r="CL22" s="124">
        <f t="shared" ref="CL22:CL68" si="17">CN22+CP22+CR22</f>
        <v>77.760124215304643</v>
      </c>
      <c r="CM22" s="65">
        <f t="shared" ref="CM22:CM68" si="18">IF(IF(CL22=0,0,CW22/CL22)&gt;1,1,IF(CL22=0,0,CW22/CL22))</f>
        <v>0.17659436811055512</v>
      </c>
      <c r="CN22" s="66">
        <f t="shared" ref="CN22:CN68" si="19">BF22</f>
        <v>75.933355726618672</v>
      </c>
      <c r="CO22" s="65">
        <f t="shared" ref="CO22:CO68" si="20">IF(IF(CN22=0,0,CX22/CN22)&gt;1,1,IF(CN22=0,0,CX22/CN22))</f>
        <v>0.18084279126868885</v>
      </c>
      <c r="CP22" s="66">
        <f t="shared" si="8"/>
        <v>1.3830597037656125</v>
      </c>
      <c r="CQ22" s="65">
        <f t="shared" ref="CQ22:CQ68" si="21">IF(IF(CP22=0,0,CY22/CP22)&gt;1,1,IF(CP22=0,0,CY22/CP22))</f>
        <v>0</v>
      </c>
      <c r="CR22" s="66">
        <f t="shared" si="9"/>
        <v>0.44370878492036397</v>
      </c>
      <c r="CS22" s="65">
        <f t="shared" ref="CS22:CS68" si="22">IF(IF(CR22=0,0,CZ22/CR22)&gt;1,1,IF(CR22=0,0,CZ22/CR22))</f>
        <v>0</v>
      </c>
      <c r="CT22" s="66">
        <f t="shared" si="10"/>
        <v>24.006938291048645</v>
      </c>
      <c r="CU22" s="67">
        <f t="shared" ref="CU22:CU68" si="23">IF(IF(CT22=0,0,DA22/CT22)&gt;1,1,IF(CT22=0,0,DA22/CT22))</f>
        <v>0.29624768947116503</v>
      </c>
      <c r="CV22" s="16"/>
      <c r="CW22" s="959">
        <f t="shared" ref="CW22:CW68" si="24">SUM(CX22:CZ22)</f>
        <v>13.731999999999999</v>
      </c>
      <c r="CX22" s="960">
        <f>VLOOKUP($AX22&amp;"_"&amp;$CW$14,データシート1!$A:$BT,MATCH($CW$12&amp;"_"&amp;CX$20,データシート1!$A$1:$BT$1,0),0)</f>
        <v>13.731999999999999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7.1120000000000001</v>
      </c>
      <c r="DB22" s="960">
        <f>VLOOKUP($AX22&amp;"_"&amp;$CW$14,データシート1!$A:$BT,MATCH($CW$12&amp;"_"&amp;DB$20,データシート1!$A$1:$BT$1,0),0)</f>
        <v>243.40299999999999</v>
      </c>
      <c r="DC22" s="960">
        <f>VLOOKUP($AX22&amp;"_"&amp;$CW$14,データシート1!$A:$BT,MATCH($CW$12&amp;"_"&amp;DC$20,データシート1!$A$1:$BT$1,0),0)</f>
        <v>0</v>
      </c>
      <c r="DD22" s="961">
        <f t="shared" si="11"/>
        <v>264.24700000000001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2</v>
      </c>
      <c r="DK22" s="64">
        <f>VLOOKUP($AX22&amp;"_"&amp;$DF$14,データシート1!$A:$BT,MATCH($DF$12&amp;"_"&amp;DK$20,データシート1!$A$1:$BT$1,0),0)</f>
        <v>0</v>
      </c>
      <c r="DL22" s="68">
        <f t="shared" si="12"/>
        <v>6</v>
      </c>
      <c r="DM22" s="16"/>
      <c r="DN22" s="126">
        <f>IF($DD22=0,0,ROUND(CX22/$DD22,2))</f>
        <v>0.05</v>
      </c>
      <c r="DO22" s="127">
        <f>IF($DD22=0,0,ROUND(CY22/$DD22,2))</f>
        <v>0</v>
      </c>
      <c r="DP22" s="127">
        <f t="shared" si="13"/>
        <v>0</v>
      </c>
      <c r="DQ22" s="127">
        <f t="shared" si="13"/>
        <v>0.03</v>
      </c>
      <c r="DR22" s="127">
        <f t="shared" si="13"/>
        <v>0.92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30341</v>
      </c>
      <c r="AY23" s="18" t="str">
        <f>IF(IFERROR(比較地域マスタ!$Z8,"")=0,"",IFERROR(比較地域マスタ!$Z8,""))</f>
        <v>かつらぎ町</v>
      </c>
      <c r="BB23" s="110" t="str">
        <f t="shared" si="0"/>
        <v>30341</v>
      </c>
      <c r="BC23" s="1031" t="str">
        <f t="shared" si="0"/>
        <v>かつらぎ町</v>
      </c>
      <c r="BD23" s="34">
        <f t="shared" si="14"/>
        <v>249.42891145567236</v>
      </c>
      <c r="BE23" s="34">
        <f t="shared" si="15"/>
        <v>181.48136312411697</v>
      </c>
      <c r="BF23" s="34">
        <f>VLOOKUP($AX23&amp;"_"&amp;$BC$14,データシート1!$A:$BT,MATCH($BC$12&amp;"_"&amp;BF$20,データシート1!$A$1:$BT$1,0),0)</f>
        <v>169.34189599761572</v>
      </c>
      <c r="BG23" s="34">
        <f>VLOOKUP($AX23&amp;"_"&amp;$BC$14,データシート1!$A:$BT,MATCH($BC$12&amp;"_"&amp;BG$20,データシート1!$A$1:$BT$1,0),0)</f>
        <v>0.97591425387466824</v>
      </c>
      <c r="BH23" s="34">
        <f>VLOOKUP($AX23&amp;"_"&amp;$BC$14,データシート1!$A:$BT,MATCH($BC$12&amp;"_"&amp;BH$20,データシート1!$A$1:$BT$1,0),0)</f>
        <v>11.163552872626584</v>
      </c>
      <c r="BI23" s="34">
        <f>VLOOKUP($AX23&amp;"_"&amp;$BC$14,データシート1!$A:$BT,MATCH($BC$12&amp;"_"&amp;BI$20,データシート1!$A$1:$BT$1,0),0)</f>
        <v>12.599069651683756</v>
      </c>
      <c r="BJ23" s="34">
        <f>VLOOKUP($AX23&amp;"_"&amp;$BC$14,データシート1!$A:$BT,MATCH($BC$12&amp;"_"&amp;BJ$20,データシート1!$A$1:$BT$1,0),0)</f>
        <v>15.065813379235452</v>
      </c>
      <c r="BK23" s="34">
        <f t="shared" si="1"/>
        <v>38.102967632101233</v>
      </c>
      <c r="BL23" s="34">
        <f t="shared" si="2"/>
        <v>37.160774880028811</v>
      </c>
      <c r="BM23" s="34">
        <f>VLOOKUP($AX23&amp;"_"&amp;$BC$14,データシート1!$A:$BT,MATCH($BC$12&amp;"_"&amp;BM$20,データシート1!$A$1:$BT$1,0),0)</f>
        <v>13.955605031298846</v>
      </c>
      <c r="BN23" s="34">
        <f>VLOOKUP($AX23&amp;"_"&amp;$BC$14,データシート1!$A:$BT,MATCH($BC$12&amp;"_"&amp;BN$20,データシート1!$A$1:$BT$1,0),0)</f>
        <v>23.205169848729962</v>
      </c>
      <c r="BO23" s="34">
        <f>VLOOKUP($AX23&amp;"_"&amp;$BC$14,データシート1!$A:$BT,MATCH($BC$12&amp;"_"&amp;BO$20,データシート1!$A$1:$BT$1,0),0)</f>
        <v>0.94219275207242503</v>
      </c>
      <c r="BP23" s="34">
        <f>VLOOKUP($AX23&amp;"_"&amp;$BC$14,データシート1!$A:$BT,MATCH($BC$12&amp;"_"&amp;BP$20,データシート1!$A$1:$BT$1,0),0)</f>
        <v>0</v>
      </c>
      <c r="BQ23" s="34">
        <f>VLOOKUP($AX23&amp;"_"&amp;$BC$14,データシート1!$A:$BT,MATCH($BC$12&amp;"_"&amp;BQ$20,データシート1!$A$1:$BT$1,0),0)</f>
        <v>2.1796976685349532</v>
      </c>
      <c r="BR23" s="35">
        <f t="shared" si="3"/>
        <v>249.42891145567236</v>
      </c>
      <c r="BT23" s="121" t="str">
        <f t="shared" si="4"/>
        <v>かつらぎ町</v>
      </c>
      <c r="BU23" s="33">
        <f t="shared" ref="BU23:BU68" si="25">BD23</f>
        <v>249.42891145567236</v>
      </c>
      <c r="BV23" s="59">
        <f t="shared" si="16"/>
        <v>0.7275875200873384</v>
      </c>
      <c r="BW23" s="59">
        <f t="shared" si="5"/>
        <v>0.67891847424315355</v>
      </c>
      <c r="BX23" s="59">
        <f t="shared" si="5"/>
        <v>3.912594767700393E-3</v>
      </c>
      <c r="BY23" s="59">
        <f t="shared" si="5"/>
        <v>4.4756451076484495E-2</v>
      </c>
      <c r="BZ23" s="59">
        <f t="shared" si="5"/>
        <v>5.0511665140000495E-2</v>
      </c>
      <c r="CA23" s="59">
        <f t="shared" si="5"/>
        <v>6.0401231322026981E-2</v>
      </c>
      <c r="CB23" s="59">
        <f t="shared" si="5"/>
        <v>0.15276083036938867</v>
      </c>
      <c r="CC23" s="59">
        <f t="shared" si="5"/>
        <v>0.14898343044179502</v>
      </c>
      <c r="CD23" s="59">
        <f t="shared" si="5"/>
        <v>5.5950230267428271E-2</v>
      </c>
      <c r="CE23" s="59">
        <f t="shared" si="5"/>
        <v>9.303320017436674E-2</v>
      </c>
      <c r="CF23" s="59">
        <f t="shared" si="5"/>
        <v>3.7773999275936714E-3</v>
      </c>
      <c r="CG23" s="59">
        <f t="shared" si="5"/>
        <v>0</v>
      </c>
      <c r="CH23" s="59">
        <f t="shared" si="5"/>
        <v>8.7387530812454411E-3</v>
      </c>
      <c r="CI23" s="122">
        <f t="shared" si="6"/>
        <v>1</v>
      </c>
      <c r="CK23" s="123" t="str">
        <f t="shared" si="7"/>
        <v>かつらぎ町</v>
      </c>
      <c r="CL23" s="124">
        <f t="shared" si="17"/>
        <v>181.48136312411697</v>
      </c>
      <c r="CM23" s="65">
        <f t="shared" si="18"/>
        <v>0.1659509245552816</v>
      </c>
      <c r="CN23" s="66">
        <f t="shared" si="19"/>
        <v>169.34189599761572</v>
      </c>
      <c r="CO23" s="65">
        <f t="shared" si="20"/>
        <v>0.17784730602298227</v>
      </c>
      <c r="CP23" s="66">
        <f t="shared" si="8"/>
        <v>0.97591425387466824</v>
      </c>
      <c r="CQ23" s="65">
        <f t="shared" si="21"/>
        <v>0</v>
      </c>
      <c r="CR23" s="66">
        <f t="shared" si="9"/>
        <v>11.163552872626584</v>
      </c>
      <c r="CS23" s="65">
        <f t="shared" si="22"/>
        <v>0</v>
      </c>
      <c r="CT23" s="66">
        <f t="shared" si="10"/>
        <v>12.599069651683756</v>
      </c>
      <c r="CU23" s="67">
        <f t="shared" si="23"/>
        <v>0</v>
      </c>
      <c r="CV23" s="16"/>
      <c r="CW23" s="959">
        <f t="shared" si="24"/>
        <v>30.117000000000001</v>
      </c>
      <c r="CX23" s="962">
        <f>VLOOKUP($AX23&amp;"_"&amp;$CW$14,データシート1!$A:$BT,MATCH($CW$12&amp;"_"&amp;CX$20,データシート1!$A$1:$BT$1,0),0)</f>
        <v>30.117000000000001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30.117000000000001</v>
      </c>
      <c r="DE23" s="16"/>
      <c r="DF23" s="125">
        <f>VLOOKUP($AX23&amp;"_"&amp;$DF$14,データシート1!$A:$BT,MATCH($DF$12&amp;"_"&amp;DF$20,データシート1!$A$1:$BT$1,0),0)</f>
        <v>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01226</v>
      </c>
      <c r="AY24" s="18" t="str">
        <f>IF(IFERROR(比較地域マスタ!$Z9,"")=0,"",IFERROR(比較地域マスタ!$Z9,""))</f>
        <v>砂川市</v>
      </c>
      <c r="BB24" s="110" t="str">
        <f t="shared" si="0"/>
        <v>01226</v>
      </c>
      <c r="BC24" s="1031" t="str">
        <f t="shared" si="0"/>
        <v>砂川市</v>
      </c>
      <c r="BD24" s="34">
        <f t="shared" si="14"/>
        <v>155.15815902471743</v>
      </c>
      <c r="BE24" s="34">
        <f t="shared" si="15"/>
        <v>55.725108723014451</v>
      </c>
      <c r="BF24" s="34">
        <f>VLOOKUP($AX24&amp;"_"&amp;$BC$14,データシート1!$A:$BT,MATCH($BC$12&amp;"_"&amp;BF$20,データシート1!$A$1:$BT$1,0),0)</f>
        <v>52.092567932523878</v>
      </c>
      <c r="BG24" s="34">
        <f>VLOOKUP($AX24&amp;"_"&amp;$BC$14,データシート1!$A:$BT,MATCH($BC$12&amp;"_"&amp;BG$20,データシート1!$A$1:$BT$1,0),0)</f>
        <v>2.3910012067752042</v>
      </c>
      <c r="BH24" s="34">
        <f>VLOOKUP($AX24&amp;"_"&amp;$BC$14,データシート1!$A:$BT,MATCH($BC$12&amp;"_"&amp;BH$20,データシート1!$A$1:$BT$1,0),0)</f>
        <v>1.2415395837153691</v>
      </c>
      <c r="BI24" s="34">
        <f>VLOOKUP($AX24&amp;"_"&amp;$BC$14,データシート1!$A:$BT,MATCH($BC$12&amp;"_"&amp;BI$20,データシート1!$A$1:$BT$1,0),0)</f>
        <v>33.227070614209509</v>
      </c>
      <c r="BJ24" s="34">
        <f>VLOOKUP($AX24&amp;"_"&amp;$BC$14,データシート1!$A:$BT,MATCH($BC$12&amp;"_"&amp;BJ$20,データシート1!$A$1:$BT$1,0),0)</f>
        <v>38.112869493821236</v>
      </c>
      <c r="BK24" s="34">
        <f t="shared" si="1"/>
        <v>25.923979720768074</v>
      </c>
      <c r="BL24" s="34">
        <f t="shared" si="2"/>
        <v>24.979918581258932</v>
      </c>
      <c r="BM24" s="34">
        <f>VLOOKUP($AX24&amp;"_"&amp;$BC$14,データシート1!$A:$BT,MATCH($BC$12&amp;"_"&amp;BM$20,データシート1!$A$1:$BT$1,0),0)</f>
        <v>13.493498904434649</v>
      </c>
      <c r="BN24" s="34">
        <f>VLOOKUP($AX24&amp;"_"&amp;$BC$14,データシート1!$A:$BT,MATCH($BC$12&amp;"_"&amp;BN$20,データシート1!$A$1:$BT$1,0),0)</f>
        <v>11.486419676824283</v>
      </c>
      <c r="BO24" s="34">
        <f>VLOOKUP($AX24&amp;"_"&amp;$BC$14,データシート1!$A:$BT,MATCH($BC$12&amp;"_"&amp;BO$20,データシート1!$A$1:$BT$1,0),0)</f>
        <v>0.94406113950914305</v>
      </c>
      <c r="BP24" s="34">
        <f>VLOOKUP($AX24&amp;"_"&amp;$BC$14,データシート1!$A:$BT,MATCH($BC$12&amp;"_"&amp;BP$20,データシート1!$A$1:$BT$1,0),0)</f>
        <v>0</v>
      </c>
      <c r="BQ24" s="34">
        <f>VLOOKUP($AX24&amp;"_"&amp;$BC$14,データシート1!$A:$BT,MATCH($BC$12&amp;"_"&amp;BQ$20,データシート1!$A$1:$BT$1,0),0)</f>
        <v>2.1691304729041931</v>
      </c>
      <c r="BR24" s="35">
        <f t="shared" si="3"/>
        <v>155.15815902471743</v>
      </c>
      <c r="BT24" s="121" t="str">
        <f t="shared" si="4"/>
        <v>砂川市</v>
      </c>
      <c r="BU24" s="33">
        <f t="shared" si="25"/>
        <v>155.15815902471743</v>
      </c>
      <c r="BV24" s="59">
        <f t="shared" si="16"/>
        <v>0.35915036033739722</v>
      </c>
      <c r="BW24" s="59">
        <f t="shared" si="5"/>
        <v>0.33573850231250346</v>
      </c>
      <c r="BX24" s="59">
        <f t="shared" si="5"/>
        <v>1.5410090077147063E-2</v>
      </c>
      <c r="BY24" s="59">
        <f t="shared" si="5"/>
        <v>8.0017679477466987E-3</v>
      </c>
      <c r="BZ24" s="59">
        <f t="shared" si="5"/>
        <v>0.2141496832848879</v>
      </c>
      <c r="CA24" s="59">
        <f t="shared" si="5"/>
        <v>0.24563883545273102</v>
      </c>
      <c r="CB24" s="59">
        <f t="shared" si="5"/>
        <v>0.1670809958285098</v>
      </c>
      <c r="CC24" s="59">
        <f t="shared" si="5"/>
        <v>0.16099648731511124</v>
      </c>
      <c r="CD24" s="59">
        <f t="shared" si="5"/>
        <v>8.6966093109451428E-2</v>
      </c>
      <c r="CE24" s="59">
        <f t="shared" si="5"/>
        <v>7.4030394205659794E-2</v>
      </c>
      <c r="CF24" s="59">
        <f t="shared" si="5"/>
        <v>6.0845085133985743E-3</v>
      </c>
      <c r="CG24" s="59">
        <f t="shared" si="5"/>
        <v>0</v>
      </c>
      <c r="CH24" s="59">
        <f t="shared" si="5"/>
        <v>1.398012509647424E-2</v>
      </c>
      <c r="CI24" s="122">
        <f t="shared" si="6"/>
        <v>1</v>
      </c>
      <c r="CK24" s="123" t="str">
        <f t="shared" si="7"/>
        <v>砂川市</v>
      </c>
      <c r="CL24" s="124">
        <f t="shared" si="17"/>
        <v>55.725108723014451</v>
      </c>
      <c r="CM24" s="65">
        <f t="shared" si="18"/>
        <v>0.32796705863495279</v>
      </c>
      <c r="CN24" s="66">
        <f t="shared" si="19"/>
        <v>52.092567932523878</v>
      </c>
      <c r="CO24" s="65">
        <f t="shared" si="20"/>
        <v>0.35083699509060717</v>
      </c>
      <c r="CP24" s="66">
        <f t="shared" si="8"/>
        <v>2.3910012067752042</v>
      </c>
      <c r="CQ24" s="65">
        <f t="shared" si="21"/>
        <v>0</v>
      </c>
      <c r="CR24" s="66">
        <f t="shared" si="9"/>
        <v>1.2415395837153691</v>
      </c>
      <c r="CS24" s="65">
        <f t="shared" si="22"/>
        <v>0</v>
      </c>
      <c r="CT24" s="66">
        <f t="shared" si="10"/>
        <v>33.227070614209509</v>
      </c>
      <c r="CU24" s="67">
        <f t="shared" si="23"/>
        <v>0.15682995532478639</v>
      </c>
      <c r="CV24" s="16"/>
      <c r="CW24" s="959">
        <f t="shared" si="24"/>
        <v>18.276</v>
      </c>
      <c r="CX24" s="962">
        <f>VLOOKUP($AX24&amp;"_"&amp;$CW$14,データシート1!$A:$BT,MATCH($CW$12&amp;"_"&amp;CX$20,データシート1!$A$1:$BT$1,0),0)</f>
        <v>18.276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5.2110000000000003</v>
      </c>
      <c r="DB24" s="962">
        <f>VLOOKUP($AX24&amp;"_"&amp;$CW$14,データシート1!$A:$BT,MATCH($CW$12&amp;"_"&amp;DB$20,データシート1!$A$1:$BT$1,0),0)</f>
        <v>119.069</v>
      </c>
      <c r="DC24" s="962">
        <f>VLOOKUP($AX24&amp;"_"&amp;$CW$14,データシート1!$A:$BT,MATCH($CW$12&amp;"_"&amp;DC$20,データシート1!$A$1:$BT$1,0),0)</f>
        <v>0</v>
      </c>
      <c r="DD24" s="961">
        <f t="shared" si="11"/>
        <v>142.55600000000001</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1</v>
      </c>
      <c r="DK24" s="64">
        <f>VLOOKUP($AX24&amp;"_"&amp;$DF$14,データシート1!$A:$BT,MATCH($DF$12&amp;"_"&amp;DK$20,データシート1!$A$1:$BT$1,0),0)</f>
        <v>0</v>
      </c>
      <c r="DL24" s="68">
        <f t="shared" si="12"/>
        <v>4</v>
      </c>
      <c r="DM24" s="16"/>
      <c r="DN24" s="126">
        <f t="shared" si="26"/>
        <v>0.13</v>
      </c>
      <c r="DO24" s="127">
        <f t="shared" si="27"/>
        <v>0</v>
      </c>
      <c r="DP24" s="127">
        <f t="shared" si="13"/>
        <v>0</v>
      </c>
      <c r="DQ24" s="127">
        <f t="shared" si="13"/>
        <v>0.04</v>
      </c>
      <c r="DR24" s="127">
        <f t="shared" si="13"/>
        <v>0.84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09345</v>
      </c>
      <c r="AY25" s="18" t="str">
        <f>IF(IFERROR(比較地域マスタ!$Z10,"")=0,"",IFERROR(比較地域マスタ!$Z10,""))</f>
        <v>芳賀町</v>
      </c>
      <c r="BB25" s="110" t="str">
        <f t="shared" si="0"/>
        <v>09345</v>
      </c>
      <c r="BC25" s="1031" t="str">
        <f t="shared" si="0"/>
        <v>芳賀町</v>
      </c>
      <c r="BD25" s="34">
        <f t="shared" si="14"/>
        <v>159.64020739990914</v>
      </c>
      <c r="BE25" s="34">
        <f t="shared" si="15"/>
        <v>49.237751195744217</v>
      </c>
      <c r="BF25" s="34">
        <f>VLOOKUP($AX25&amp;"_"&amp;$BC$14,データシート1!$A:$BT,MATCH($BC$12&amp;"_"&amp;BF$20,データシート1!$A$1:$BT$1,0),0)</f>
        <v>41.673722114609937</v>
      </c>
      <c r="BG25" s="34">
        <f>VLOOKUP($AX25&amp;"_"&amp;$BC$14,データシート1!$A:$BT,MATCH($BC$12&amp;"_"&amp;BG$20,データシート1!$A$1:$BT$1,0),0)</f>
        <v>1.5763237993799593</v>
      </c>
      <c r="BH25" s="34">
        <f>VLOOKUP($AX25&amp;"_"&amp;$BC$14,データシート1!$A:$BT,MATCH($BC$12&amp;"_"&amp;BH$20,データシート1!$A$1:$BT$1,0),0)</f>
        <v>5.9877052817543257</v>
      </c>
      <c r="BI25" s="34">
        <f>VLOOKUP($AX25&amp;"_"&amp;$BC$14,データシート1!$A:$BT,MATCH($BC$12&amp;"_"&amp;BI$20,データシート1!$A$1:$BT$1,0),0)</f>
        <v>54.326294360895652</v>
      </c>
      <c r="BJ25" s="34">
        <f>VLOOKUP($AX25&amp;"_"&amp;$BC$14,データシート1!$A:$BT,MATCH($BC$12&amp;"_"&amp;BJ$20,データシート1!$A$1:$BT$1,0),0)</f>
        <v>16.47847673063195</v>
      </c>
      <c r="BK25" s="34">
        <f t="shared" si="1"/>
        <v>37.568244212245105</v>
      </c>
      <c r="BL25" s="34">
        <f t="shared" si="2"/>
        <v>36.654427594367831</v>
      </c>
      <c r="BM25" s="34">
        <f>VLOOKUP($AX25&amp;"_"&amp;$BC$14,データシート1!$A:$BT,MATCH($BC$12&amp;"_"&amp;BM$20,データシート1!$A$1:$BT$1,0),0)</f>
        <v>17.194425326349997</v>
      </c>
      <c r="BN25" s="34">
        <f>VLOOKUP($AX25&amp;"_"&amp;$BC$14,データシート1!$A:$BT,MATCH($BC$12&amp;"_"&amp;BN$20,データシート1!$A$1:$BT$1,0),0)</f>
        <v>19.460002268017838</v>
      </c>
      <c r="BO25" s="34">
        <f>VLOOKUP($AX25&amp;"_"&amp;$BC$14,データシート1!$A:$BT,MATCH($BC$12&amp;"_"&amp;BO$20,データシート1!$A$1:$BT$1,0),0)</f>
        <v>0.91381661787727197</v>
      </c>
      <c r="BP25" s="34">
        <f>VLOOKUP($AX25&amp;"_"&amp;$BC$14,データシート1!$A:$BT,MATCH($BC$12&amp;"_"&amp;BP$20,データシート1!$A$1:$BT$1,0),0)</f>
        <v>0</v>
      </c>
      <c r="BQ25" s="34">
        <f>VLOOKUP($AX25&amp;"_"&amp;$BC$14,データシート1!$A:$BT,MATCH($BC$12&amp;"_"&amp;BQ$20,データシート1!$A$1:$BT$1,0),0)</f>
        <v>2.0294409003922178</v>
      </c>
      <c r="BR25" s="35">
        <f t="shared" si="3"/>
        <v>159.64020739990914</v>
      </c>
      <c r="BT25" s="121" t="str">
        <f t="shared" si="4"/>
        <v>芳賀町</v>
      </c>
      <c r="BU25" s="33">
        <f t="shared" si="25"/>
        <v>159.64020739990914</v>
      </c>
      <c r="BV25" s="59">
        <f t="shared" si="16"/>
        <v>0.30842951157286108</v>
      </c>
      <c r="BW25" s="59">
        <f t="shared" si="5"/>
        <v>0.26104778234354548</v>
      </c>
      <c r="BX25" s="59">
        <f t="shared" si="5"/>
        <v>9.8742279595713956E-3</v>
      </c>
      <c r="BY25" s="59">
        <f t="shared" si="5"/>
        <v>3.7507501269744239E-2</v>
      </c>
      <c r="BZ25" s="59">
        <f t="shared" si="5"/>
        <v>0.34030458394986129</v>
      </c>
      <c r="CA25" s="59">
        <f t="shared" si="5"/>
        <v>0.10322259660658226</v>
      </c>
      <c r="CB25" s="59">
        <f t="shared" si="5"/>
        <v>0.23533071538885064</v>
      </c>
      <c r="CC25" s="59">
        <f t="shared" si="5"/>
        <v>0.22960648943875459</v>
      </c>
      <c r="CD25" s="59">
        <f t="shared" si="5"/>
        <v>0.1077073602346108</v>
      </c>
      <c r="CE25" s="59">
        <f t="shared" si="5"/>
        <v>0.12189912920414381</v>
      </c>
      <c r="CF25" s="59">
        <f t="shared" si="5"/>
        <v>5.7242259500960282E-3</v>
      </c>
      <c r="CG25" s="59">
        <f t="shared" si="5"/>
        <v>0</v>
      </c>
      <c r="CH25" s="59">
        <f t="shared" si="5"/>
        <v>1.2712592481844726E-2</v>
      </c>
      <c r="CI25" s="122">
        <f t="shared" si="6"/>
        <v>1</v>
      </c>
      <c r="CK25" s="123" t="str">
        <f t="shared" si="7"/>
        <v>芳賀町</v>
      </c>
      <c r="CL25" s="124">
        <f t="shared" si="17"/>
        <v>49.237751195744217</v>
      </c>
      <c r="CM25" s="65">
        <f t="shared" si="18"/>
        <v>1</v>
      </c>
      <c r="CN25" s="66">
        <f t="shared" si="19"/>
        <v>41.673722114609937</v>
      </c>
      <c r="CO25" s="65">
        <f t="shared" si="20"/>
        <v>1</v>
      </c>
      <c r="CP25" s="66">
        <f t="shared" si="8"/>
        <v>1.5763237993799593</v>
      </c>
      <c r="CQ25" s="65">
        <f t="shared" si="21"/>
        <v>0</v>
      </c>
      <c r="CR25" s="66">
        <f t="shared" si="9"/>
        <v>5.9877052817543257</v>
      </c>
      <c r="CS25" s="65">
        <f t="shared" si="22"/>
        <v>0</v>
      </c>
      <c r="CT25" s="66">
        <f t="shared" si="10"/>
        <v>54.326294360895652</v>
      </c>
      <c r="CU25" s="67">
        <f t="shared" si="23"/>
        <v>0.6164970461174637</v>
      </c>
      <c r="CV25" s="16"/>
      <c r="CW25" s="959">
        <f t="shared" si="24"/>
        <v>153.44999999999999</v>
      </c>
      <c r="CX25" s="962">
        <f>VLOOKUP($AX25&amp;"_"&amp;$CW$14,データシート1!$A:$BT,MATCH($CW$12&amp;"_"&amp;CX$20,データシート1!$A$1:$BT$1,0),0)</f>
        <v>153.44999999999999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33.491999999999997</v>
      </c>
      <c r="DB25" s="962">
        <f>VLOOKUP($AX25&amp;"_"&amp;$CW$14,データシート1!$A:$BT,MATCH($CW$12&amp;"_"&amp;DB$20,データシート1!$A$1:$BT$1,0),0)</f>
        <v>0</v>
      </c>
      <c r="DC25" s="962">
        <f>VLOOKUP($AX25&amp;"_"&amp;$CW$14,データシート1!$A:$BT,MATCH($CW$12&amp;"_"&amp;DC$20,データシート1!$A$1:$BT$1,0),0)</f>
        <v>0</v>
      </c>
      <c r="DD25" s="961">
        <f t="shared" si="11"/>
        <v>186.94199999999998</v>
      </c>
      <c r="DE25" s="16"/>
      <c r="DF25" s="125">
        <f>VLOOKUP($AX25&amp;"_"&amp;$DF$14,データシート1!$A:$BT,MATCH($DF$12&amp;"_"&amp;DF$20,データシート1!$A$1:$BT$1,0),0)</f>
        <v>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0.82</v>
      </c>
      <c r="DO25" s="127">
        <f t="shared" si="27"/>
        <v>0</v>
      </c>
      <c r="DP25" s="127">
        <f t="shared" si="13"/>
        <v>0</v>
      </c>
      <c r="DQ25" s="127">
        <f t="shared" si="13"/>
        <v>0.18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43368</v>
      </c>
      <c r="AY26" s="18" t="str">
        <f>IF(IFERROR(比較地域マスタ!$Z11,"")=0,"",IFERROR(比較地域マスタ!$Z11,""))</f>
        <v>長洲町</v>
      </c>
      <c r="BB26" s="110" t="str">
        <f t="shared" si="0"/>
        <v>43368</v>
      </c>
      <c r="BC26" s="1031" t="str">
        <f t="shared" si="0"/>
        <v>長洲町</v>
      </c>
      <c r="BD26" s="34">
        <f t="shared" si="14"/>
        <v>181.40125505945088</v>
      </c>
      <c r="BE26" s="34">
        <f t="shared" si="15"/>
        <v>103.83234652247486</v>
      </c>
      <c r="BF26" s="34">
        <f>VLOOKUP($AX26&amp;"_"&amp;$BC$14,データシート1!$A:$BT,MATCH($BC$12&amp;"_"&amp;BF$20,データシート1!$A$1:$BT$1,0),0)</f>
        <v>100.30785901933083</v>
      </c>
      <c r="BG26" s="34">
        <f>VLOOKUP($AX26&amp;"_"&amp;$BC$14,データシート1!$A:$BT,MATCH($BC$12&amp;"_"&amp;BG$20,データシート1!$A$1:$BT$1,0),0)</f>
        <v>0.89032574270662135</v>
      </c>
      <c r="BH26" s="34">
        <f>VLOOKUP($AX26&amp;"_"&amp;$BC$14,データシート1!$A:$BT,MATCH($BC$12&amp;"_"&amp;BH$20,データシート1!$A$1:$BT$1,0),0)</f>
        <v>2.6341617604374101</v>
      </c>
      <c r="BI26" s="34">
        <f>VLOOKUP($AX26&amp;"_"&amp;$BC$14,データシート1!$A:$BT,MATCH($BC$12&amp;"_"&amp;BI$20,データシート1!$A$1:$BT$1,0),0)</f>
        <v>10.447299187681086</v>
      </c>
      <c r="BJ26" s="34">
        <f>VLOOKUP($AX26&amp;"_"&amp;$BC$14,データシート1!$A:$BT,MATCH($BC$12&amp;"_"&amp;BJ$20,データシート1!$A$1:$BT$1,0),0)</f>
        <v>13.185890098893825</v>
      </c>
      <c r="BK26" s="34">
        <f t="shared" si="1"/>
        <v>51.423120833893016</v>
      </c>
      <c r="BL26" s="34">
        <f t="shared" si="2"/>
        <v>23.835272679923733</v>
      </c>
      <c r="BM26" s="34">
        <f>VLOOKUP($AX26&amp;"_"&amp;$BC$14,データシート1!$A:$BT,MATCH($BC$12&amp;"_"&amp;BM$20,データシート1!$A$1:$BT$1,0),0)</f>
        <v>13.482625819096667</v>
      </c>
      <c r="BN26" s="34">
        <f>VLOOKUP($AX26&amp;"_"&amp;$BC$14,データシート1!$A:$BT,MATCH($BC$12&amp;"_"&amp;BN$20,データシート1!$A$1:$BT$1,0),0)</f>
        <v>10.352646860827065</v>
      </c>
      <c r="BO26" s="34">
        <f>VLOOKUP($AX26&amp;"_"&amp;$BC$14,データシート1!$A:$BT,MATCH($BC$12&amp;"_"&amp;BO$20,データシート1!$A$1:$BT$1,0),0)</f>
        <v>0.9108972625074</v>
      </c>
      <c r="BP26" s="34">
        <f>VLOOKUP($AX26&amp;"_"&amp;$BC$14,データシート1!$A:$BT,MATCH($BC$12&amp;"_"&amp;BP$20,データシート1!$A$1:$BT$1,0),0)</f>
        <v>26.676950891461882</v>
      </c>
      <c r="BQ26" s="34">
        <f>VLOOKUP($AX26&amp;"_"&amp;$BC$14,データシート1!$A:$BT,MATCH($BC$12&amp;"_"&amp;BQ$20,データシート1!$A$1:$BT$1,0),0)</f>
        <v>2.5125984165080961</v>
      </c>
      <c r="BR26" s="35">
        <f t="shared" si="3"/>
        <v>181.40125505945088</v>
      </c>
      <c r="BT26" s="121" t="str">
        <f t="shared" si="4"/>
        <v>長洲町</v>
      </c>
      <c r="BU26" s="33">
        <f t="shared" si="25"/>
        <v>181.40125505945088</v>
      </c>
      <c r="BV26" s="59">
        <f t="shared" si="16"/>
        <v>0.57239045280279754</v>
      </c>
      <c r="BW26" s="59">
        <f t="shared" si="5"/>
        <v>0.55296121841305235</v>
      </c>
      <c r="BX26" s="59">
        <f t="shared" si="5"/>
        <v>4.9080462117797015E-3</v>
      </c>
      <c r="BY26" s="59">
        <f t="shared" si="5"/>
        <v>1.4521188177965542E-2</v>
      </c>
      <c r="BZ26" s="59">
        <f t="shared" si="5"/>
        <v>5.7592210066337073E-2</v>
      </c>
      <c r="CA26" s="59">
        <f t="shared" si="5"/>
        <v>7.2689078664711526E-2</v>
      </c>
      <c r="CB26" s="59">
        <f t="shared" si="5"/>
        <v>0.28347720536464893</v>
      </c>
      <c r="CC26" s="59">
        <f t="shared" si="5"/>
        <v>0.1313953019349958</v>
      </c>
      <c r="CD26" s="59">
        <f t="shared" si="5"/>
        <v>7.4324876168458634E-2</v>
      </c>
      <c r="CE26" s="59">
        <f t="shared" si="5"/>
        <v>5.7070425766537161E-2</v>
      </c>
      <c r="CF26" s="59">
        <f t="shared" si="5"/>
        <v>5.0214496157089455E-3</v>
      </c>
      <c r="CG26" s="59">
        <f t="shared" si="5"/>
        <v>0.14706045381394417</v>
      </c>
      <c r="CH26" s="59">
        <f t="shared" si="5"/>
        <v>1.3851053101504942E-2</v>
      </c>
      <c r="CI26" s="122">
        <f t="shared" si="6"/>
        <v>1</v>
      </c>
      <c r="CK26" s="123" t="str">
        <f t="shared" si="7"/>
        <v>長洲町</v>
      </c>
      <c r="CL26" s="124">
        <f t="shared" si="17"/>
        <v>103.83234652247486</v>
      </c>
      <c r="CM26" s="65">
        <f t="shared" si="18"/>
        <v>0.80701248509165202</v>
      </c>
      <c r="CN26" s="66">
        <f t="shared" si="19"/>
        <v>100.30785901933083</v>
      </c>
      <c r="CO26" s="65">
        <f t="shared" si="20"/>
        <v>0.83536824351770511</v>
      </c>
      <c r="CP26" s="66">
        <f t="shared" si="8"/>
        <v>0.89032574270662135</v>
      </c>
      <c r="CQ26" s="65">
        <f t="shared" si="21"/>
        <v>0</v>
      </c>
      <c r="CR26" s="66">
        <f t="shared" si="9"/>
        <v>2.6341617604374101</v>
      </c>
      <c r="CS26" s="65">
        <f t="shared" si="22"/>
        <v>0</v>
      </c>
      <c r="CT26" s="66">
        <f t="shared" si="10"/>
        <v>10.447299187681086</v>
      </c>
      <c r="CU26" s="67">
        <f t="shared" si="23"/>
        <v>0.31041515531822594</v>
      </c>
      <c r="CV26" s="16"/>
      <c r="CW26" s="959">
        <f t="shared" si="24"/>
        <v>83.793999999999997</v>
      </c>
      <c r="CX26" s="962">
        <f>VLOOKUP($AX26&amp;"_"&amp;$CW$14,データシート1!$A:$BT,MATCH($CW$12&amp;"_"&amp;CX$20,データシート1!$A$1:$BT$1,0),0)</f>
        <v>83.793999999999997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3.2429999999999999</v>
      </c>
      <c r="DB26" s="962">
        <f>VLOOKUP($AX26&amp;"_"&amp;$CW$14,データシート1!$A:$BT,MATCH($CW$12&amp;"_"&amp;DB$20,データシート1!$A$1:$BT$1,0),0)</f>
        <v>0</v>
      </c>
      <c r="DC26" s="962">
        <f>VLOOKUP($AX26&amp;"_"&amp;$CW$14,データシート1!$A:$BT,MATCH($CW$12&amp;"_"&amp;DC$20,データシート1!$A$1:$BT$1,0),0)</f>
        <v>0</v>
      </c>
      <c r="DD26" s="961">
        <f t="shared" si="11"/>
        <v>87.036999999999992</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6</v>
      </c>
      <c r="DM26" s="16"/>
      <c r="DN26" s="126">
        <f t="shared" si="26"/>
        <v>0.96</v>
      </c>
      <c r="DO26" s="127">
        <f t="shared" si="27"/>
        <v>0</v>
      </c>
      <c r="DP26" s="127">
        <f t="shared" si="13"/>
        <v>0</v>
      </c>
      <c r="DQ26" s="127">
        <f t="shared" si="13"/>
        <v>0.04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01578</v>
      </c>
      <c r="AY27" s="18" t="str">
        <f>IF(IFERROR(比較地域マスタ!$Z12,"")=0,"",IFERROR(比較地域マスタ!$Z12,""))</f>
        <v>白老町</v>
      </c>
      <c r="BB27" s="110" t="str">
        <f t="shared" si="0"/>
        <v>01578</v>
      </c>
      <c r="BC27" s="1031" t="str">
        <f t="shared" si="0"/>
        <v>白老町</v>
      </c>
      <c r="BD27" s="34">
        <f t="shared" si="14"/>
        <v>243.92701061775855</v>
      </c>
      <c r="BE27" s="34">
        <f t="shared" si="15"/>
        <v>149.72288306848671</v>
      </c>
      <c r="BF27" s="34">
        <f>VLOOKUP($AX27&amp;"_"&amp;$BC$14,データシート1!$A:$BT,MATCH($BC$12&amp;"_"&amp;BF$20,データシート1!$A$1:$BT$1,0),0)</f>
        <v>126.02818253421781</v>
      </c>
      <c r="BG27" s="34">
        <f>VLOOKUP($AX27&amp;"_"&amp;$BC$14,データシート1!$A:$BT,MATCH($BC$12&amp;"_"&amp;BG$20,データシート1!$A$1:$BT$1,0),0)</f>
        <v>1.4800101256474885</v>
      </c>
      <c r="BH27" s="34">
        <f>VLOOKUP($AX27&amp;"_"&amp;$BC$14,データシート1!$A:$BT,MATCH($BC$12&amp;"_"&amp;BH$20,データシート1!$A$1:$BT$1,0),0)</f>
        <v>22.214690408621419</v>
      </c>
      <c r="BI27" s="34">
        <f>VLOOKUP($AX27&amp;"_"&amp;$BC$14,データシート1!$A:$BT,MATCH($BC$12&amp;"_"&amp;BI$20,データシート1!$A$1:$BT$1,0),0)</f>
        <v>21.950443729998174</v>
      </c>
      <c r="BJ27" s="34">
        <f>VLOOKUP($AX27&amp;"_"&amp;$BC$14,データシート1!$A:$BT,MATCH($BC$12&amp;"_"&amp;BJ$20,データシート1!$A$1:$BT$1,0),0)</f>
        <v>41.064223296523224</v>
      </c>
      <c r="BK27" s="34">
        <f t="shared" si="1"/>
        <v>31.189460522750473</v>
      </c>
      <c r="BL27" s="34">
        <f t="shared" si="2"/>
        <v>27.385260079398286</v>
      </c>
      <c r="BM27" s="34">
        <f>VLOOKUP($AX27&amp;"_"&amp;$BC$14,データシート1!$A:$BT,MATCH($BC$12&amp;"_"&amp;BM$20,データシート1!$A$1:$BT$1,0),0)</f>
        <v>13.882211705267476</v>
      </c>
      <c r="BN27" s="34">
        <f>VLOOKUP($AX27&amp;"_"&amp;$BC$14,データシート1!$A:$BT,MATCH($BC$12&amp;"_"&amp;BN$20,データシート1!$A$1:$BT$1,0),0)</f>
        <v>13.503048374130811</v>
      </c>
      <c r="BO27" s="34">
        <f>VLOOKUP($AX27&amp;"_"&amp;$BC$14,データシート1!$A:$BT,MATCH($BC$12&amp;"_"&amp;BO$20,データシート1!$A$1:$BT$1,0),0)</f>
        <v>0.93722984794364295</v>
      </c>
      <c r="BP27" s="34">
        <f>VLOOKUP($AX27&amp;"_"&amp;$BC$14,データシート1!$A:$BT,MATCH($BC$12&amp;"_"&amp;BP$20,データシート1!$A$1:$BT$1,0),0)</f>
        <v>2.8669705954085427</v>
      </c>
      <c r="BQ27" s="34">
        <f>VLOOKUP($AX27&amp;"_"&amp;$BC$14,データシート1!$A:$BT,MATCH($BC$12&amp;"_"&amp;BQ$20,データシート1!$A$1:$BT$1,0),0)</f>
        <v>0</v>
      </c>
      <c r="BR27" s="35">
        <f t="shared" si="3"/>
        <v>243.92701061775855</v>
      </c>
      <c r="BT27" s="121" t="str">
        <f t="shared" si="4"/>
        <v>白老町</v>
      </c>
      <c r="BU27" s="33">
        <f t="shared" si="25"/>
        <v>243.92701061775855</v>
      </c>
      <c r="BV27" s="59">
        <f t="shared" si="16"/>
        <v>0.61380198400048147</v>
      </c>
      <c r="BW27" s="59">
        <f t="shared" si="5"/>
        <v>0.51666349788424215</v>
      </c>
      <c r="BX27" s="59">
        <f t="shared" si="5"/>
        <v>6.0674302607951515E-3</v>
      </c>
      <c r="BY27" s="59">
        <f t="shared" si="5"/>
        <v>9.10710558554442E-2</v>
      </c>
      <c r="BZ27" s="59">
        <f t="shared" si="5"/>
        <v>8.9987753608784318E-2</v>
      </c>
      <c r="CA27" s="59">
        <f t="shared" si="5"/>
        <v>0.16834635570913536</v>
      </c>
      <c r="CB27" s="59">
        <f t="shared" si="5"/>
        <v>0.12786390668159894</v>
      </c>
      <c r="CC27" s="59">
        <f t="shared" si="5"/>
        <v>0.1122682560247986</v>
      </c>
      <c r="CD27" s="59">
        <f t="shared" si="5"/>
        <v>5.6911334542697888E-2</v>
      </c>
      <c r="CE27" s="59">
        <f t="shared" si="5"/>
        <v>5.5356921482100731E-2</v>
      </c>
      <c r="CF27" s="59">
        <f t="shared" si="5"/>
        <v>3.8422552941966403E-3</v>
      </c>
      <c r="CG27" s="59">
        <f t="shared" si="5"/>
        <v>1.1753395362603683E-2</v>
      </c>
      <c r="CH27" s="59">
        <f t="shared" si="5"/>
        <v>0</v>
      </c>
      <c r="CI27" s="122">
        <f t="shared" si="6"/>
        <v>1</v>
      </c>
      <c r="CK27" s="123" t="str">
        <f t="shared" si="7"/>
        <v>白老町</v>
      </c>
      <c r="CL27" s="124">
        <f t="shared" si="17"/>
        <v>149.72288306848671</v>
      </c>
      <c r="CM27" s="65">
        <f t="shared" si="18"/>
        <v>1</v>
      </c>
      <c r="CN27" s="66">
        <f t="shared" si="19"/>
        <v>126.02818253421781</v>
      </c>
      <c r="CO27" s="65">
        <f t="shared" si="20"/>
        <v>1</v>
      </c>
      <c r="CP27" s="66">
        <f t="shared" si="8"/>
        <v>1.4800101256474885</v>
      </c>
      <c r="CQ27" s="65">
        <f t="shared" si="21"/>
        <v>0</v>
      </c>
      <c r="CR27" s="66">
        <f t="shared" si="9"/>
        <v>22.214690408621419</v>
      </c>
      <c r="CS27" s="65">
        <f t="shared" si="22"/>
        <v>0</v>
      </c>
      <c r="CT27" s="66">
        <f t="shared" si="10"/>
        <v>21.950443729998174</v>
      </c>
      <c r="CU27" s="67">
        <f t="shared" si="23"/>
        <v>0</v>
      </c>
      <c r="CV27" s="16"/>
      <c r="CW27" s="959">
        <f t="shared" si="24"/>
        <v>530.66099999999994</v>
      </c>
      <c r="CX27" s="962">
        <f>VLOOKUP($AX27&amp;"_"&amp;$CW$14,データシート1!$A:$BT,MATCH($CW$12&amp;"_"&amp;CX$20,データシート1!$A$1:$BT$1,0),0)</f>
        <v>530.66099999999994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530.66099999999994</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08564</v>
      </c>
      <c r="AY28" s="18" t="str">
        <f>IF(IFERROR(比較地域マスタ!$Z13,"")=0,"",IFERROR(比較地域マスタ!$Z13,""))</f>
        <v>利根町</v>
      </c>
      <c r="BB28" s="110" t="str">
        <f t="shared" si="0"/>
        <v>08564</v>
      </c>
      <c r="BC28" s="1031" t="str">
        <f t="shared" si="0"/>
        <v>利根町</v>
      </c>
      <c r="BD28" s="34">
        <f t="shared" si="14"/>
        <v>67.554854968803298</v>
      </c>
      <c r="BE28" s="34">
        <f t="shared" si="15"/>
        <v>10.124403834335443</v>
      </c>
      <c r="BF28" s="34">
        <f>VLOOKUP($AX28&amp;"_"&amp;$BC$14,データシート1!$A:$BT,MATCH($BC$12&amp;"_"&amp;BF$20,データシート1!$A$1:$BT$1,0),0)</f>
        <v>7.9567231509097125</v>
      </c>
      <c r="BG28" s="34">
        <f>VLOOKUP($AX28&amp;"_"&amp;$BC$14,データシート1!$A:$BT,MATCH($BC$12&amp;"_"&amp;BG$20,データシート1!$A$1:$BT$1,0),0)</f>
        <v>0.52940355074990486</v>
      </c>
      <c r="BH28" s="34">
        <f>VLOOKUP($AX28&amp;"_"&amp;$BC$14,データシート1!$A:$BT,MATCH($BC$12&amp;"_"&amp;BH$20,データシート1!$A$1:$BT$1,0),0)</f>
        <v>1.6382771326758239</v>
      </c>
      <c r="BI28" s="34">
        <f>VLOOKUP($AX28&amp;"_"&amp;$BC$14,データシート1!$A:$BT,MATCH($BC$12&amp;"_"&amp;BI$20,データシート1!$A$1:$BT$1,0),0)</f>
        <v>8.5162554389210108</v>
      </c>
      <c r="BJ28" s="34">
        <f>VLOOKUP($AX28&amp;"_"&amp;$BC$14,データシート1!$A:$BT,MATCH($BC$12&amp;"_"&amp;BJ$20,データシート1!$A$1:$BT$1,0),0)</f>
        <v>22.549763641268072</v>
      </c>
      <c r="BK28" s="34">
        <f t="shared" si="1"/>
        <v>23.463006528316065</v>
      </c>
      <c r="BL28" s="34">
        <f t="shared" si="2"/>
        <v>22.554736685641551</v>
      </c>
      <c r="BM28" s="34">
        <f>VLOOKUP($AX28&amp;"_"&amp;$BC$14,データシート1!$A:$BT,MATCH($BC$12&amp;"_"&amp;BM$20,データシート1!$A$1:$BT$1,0),0)</f>
        <v>13.479907547762171</v>
      </c>
      <c r="BN28" s="34">
        <f>VLOOKUP($AX28&amp;"_"&amp;$BC$14,データシート1!$A:$BT,MATCH($BC$12&amp;"_"&amp;BN$20,データシート1!$A$1:$BT$1,0),0)</f>
        <v>9.0748291378793802</v>
      </c>
      <c r="BO28" s="34">
        <f>VLOOKUP($AX28&amp;"_"&amp;$BC$14,データシート1!$A:$BT,MATCH($BC$12&amp;"_"&amp;BO$20,データシート1!$A$1:$BT$1,0),0)</f>
        <v>0.90826984267451505</v>
      </c>
      <c r="BP28" s="34">
        <f>VLOOKUP($AX28&amp;"_"&amp;$BC$14,データシート1!$A:$BT,MATCH($BC$12&amp;"_"&amp;BP$20,データシート1!$A$1:$BT$1,0),0)</f>
        <v>0</v>
      </c>
      <c r="BQ28" s="34">
        <f>VLOOKUP($AX28&amp;"_"&amp;$BC$14,データシート1!$A:$BT,MATCH($BC$12&amp;"_"&amp;BQ$20,データシート1!$A$1:$BT$1,0),0)</f>
        <v>2.9014255259627122</v>
      </c>
      <c r="BR28" s="35">
        <f t="shared" si="3"/>
        <v>67.554854968803298</v>
      </c>
      <c r="BT28" s="121" t="str">
        <f t="shared" si="4"/>
        <v>利根町</v>
      </c>
      <c r="BU28" s="33">
        <f t="shared" si="25"/>
        <v>67.554854968803298</v>
      </c>
      <c r="BV28" s="59">
        <f t="shared" si="16"/>
        <v>0.14986937414062798</v>
      </c>
      <c r="BW28" s="59">
        <f t="shared" si="5"/>
        <v>0.11778166283658091</v>
      </c>
      <c r="BX28" s="59">
        <f t="shared" si="5"/>
        <v>7.8366469885011586E-3</v>
      </c>
      <c r="BY28" s="59">
        <f t="shared" si="5"/>
        <v>2.4251064315545894E-2</v>
      </c>
      <c r="BZ28" s="59">
        <f t="shared" si="5"/>
        <v>0.12606429904784491</v>
      </c>
      <c r="CA28" s="59">
        <f t="shared" si="5"/>
        <v>0.33379930504893407</v>
      </c>
      <c r="CB28" s="59">
        <f t="shared" si="5"/>
        <v>0.34731784324237297</v>
      </c>
      <c r="CC28" s="59">
        <f t="shared" si="5"/>
        <v>0.33387291995604584</v>
      </c>
      <c r="CD28" s="59">
        <f t="shared" si="5"/>
        <v>0.19954017448467865</v>
      </c>
      <c r="CE28" s="59">
        <f t="shared" si="5"/>
        <v>0.13433274547136723</v>
      </c>
      <c r="CF28" s="59">
        <f t="shared" si="5"/>
        <v>1.3444923286327124E-2</v>
      </c>
      <c r="CG28" s="59">
        <f t="shared" si="5"/>
        <v>0</v>
      </c>
      <c r="CH28" s="59">
        <f t="shared" si="5"/>
        <v>4.2949178520220122E-2</v>
      </c>
      <c r="CI28" s="122">
        <f t="shared" si="6"/>
        <v>1</v>
      </c>
      <c r="CK28" s="123" t="str">
        <f t="shared" si="7"/>
        <v>利根町</v>
      </c>
      <c r="CL28" s="124">
        <f t="shared" si="17"/>
        <v>10.124403834335443</v>
      </c>
      <c r="CM28" s="65">
        <f t="shared" si="18"/>
        <v>0</v>
      </c>
      <c r="CN28" s="66">
        <f t="shared" si="19"/>
        <v>7.9567231509097125</v>
      </c>
      <c r="CO28" s="65">
        <f t="shared" si="20"/>
        <v>0</v>
      </c>
      <c r="CP28" s="66">
        <f t="shared" si="8"/>
        <v>0.52940355074990486</v>
      </c>
      <c r="CQ28" s="65">
        <f t="shared" si="21"/>
        <v>0</v>
      </c>
      <c r="CR28" s="66">
        <f t="shared" si="9"/>
        <v>1.6382771326758239</v>
      </c>
      <c r="CS28" s="65">
        <f t="shared" si="22"/>
        <v>0</v>
      </c>
      <c r="CT28" s="66">
        <f t="shared" si="10"/>
        <v>8.5162554389210108</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18.710999999999999</v>
      </c>
      <c r="DB28" s="962">
        <f>VLOOKUP($AX28&amp;"_"&amp;$CW$14,データシート1!$A:$BT,MATCH($CW$12&amp;"_"&amp;DB$20,データシート1!$A$1:$BT$1,0),0)</f>
        <v>0</v>
      </c>
      <c r="DC28" s="962">
        <f>VLOOKUP($AX28&amp;"_"&amp;$CW$14,データシート1!$A:$BT,MATCH($CW$12&amp;"_"&amp;DC$20,データシート1!$A$1:$BT$1,0),0)</f>
        <v>0</v>
      </c>
      <c r="DD28" s="961">
        <f t="shared" si="11"/>
        <v>18.710999999999999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39412</v>
      </c>
      <c r="AY29" s="18" t="str">
        <f>IF(IFERROR(比較地域マスタ!$Z14,"")=0,"",IFERROR(比較地域マスタ!$Z14,""))</f>
        <v>四万十町</v>
      </c>
      <c r="BB29" s="110" t="str">
        <f t="shared" si="0"/>
        <v>39412</v>
      </c>
      <c r="BC29" s="1031" t="str">
        <f t="shared" si="0"/>
        <v>四万十町</v>
      </c>
      <c r="BD29" s="34">
        <f t="shared" si="14"/>
        <v>146.41066047586835</v>
      </c>
      <c r="BE29" s="34">
        <f t="shared" si="15"/>
        <v>62.806701776410364</v>
      </c>
      <c r="BF29" s="34">
        <f>VLOOKUP($AX29&amp;"_"&amp;$BC$14,データシート1!$A:$BT,MATCH($BC$12&amp;"_"&amp;BF$20,データシート1!$A$1:$BT$1,0),0)</f>
        <v>25.096548176780761</v>
      </c>
      <c r="BG29" s="34">
        <f>VLOOKUP($AX29&amp;"_"&amp;$BC$14,データシート1!$A:$BT,MATCH($BC$12&amp;"_"&amp;BG$20,データシート1!$A$1:$BT$1,0),0)</f>
        <v>2.6156432043774327</v>
      </c>
      <c r="BH29" s="34">
        <f>VLOOKUP($AX29&amp;"_"&amp;$BC$14,データシート1!$A:$BT,MATCH($BC$12&amp;"_"&amp;BH$20,データシート1!$A$1:$BT$1,0),0)</f>
        <v>35.094510395252172</v>
      </c>
      <c r="BI29" s="34">
        <f>VLOOKUP($AX29&amp;"_"&amp;$BC$14,データシート1!$A:$BT,MATCH($BC$12&amp;"_"&amp;BI$20,データシート1!$A$1:$BT$1,0),0)</f>
        <v>19.243018837780497</v>
      </c>
      <c r="BJ29" s="34">
        <f>VLOOKUP($AX29&amp;"_"&amp;$BC$14,データシート1!$A:$BT,MATCH($BC$12&amp;"_"&amp;BJ$20,データシート1!$A$1:$BT$1,0),0)</f>
        <v>20.133058832014012</v>
      </c>
      <c r="BK29" s="34">
        <f t="shared" si="1"/>
        <v>41.055738588063498</v>
      </c>
      <c r="BL29" s="34">
        <f t="shared" si="2"/>
        <v>40.115297449212996</v>
      </c>
      <c r="BM29" s="34">
        <f>VLOOKUP($AX29&amp;"_"&amp;$BC$14,データシート1!$A:$BT,MATCH($BC$12&amp;"_"&amp;BM$20,データシート1!$A$1:$BT$1,0),0)</f>
        <v>13.295065097016492</v>
      </c>
      <c r="BN29" s="34">
        <f>VLOOKUP($AX29&amp;"_"&amp;$BC$14,データシート1!$A:$BT,MATCH($BC$12&amp;"_"&amp;BN$20,データシート1!$A$1:$BT$1,0),0)</f>
        <v>26.820232352196506</v>
      </c>
      <c r="BO29" s="34">
        <f>VLOOKUP($AX29&amp;"_"&amp;$BC$14,データシート1!$A:$BT,MATCH($BC$12&amp;"_"&amp;BO$20,データシート1!$A$1:$BT$1,0),0)</f>
        <v>0.94044113885050196</v>
      </c>
      <c r="BP29" s="34">
        <f>VLOOKUP($AX29&amp;"_"&amp;$BC$14,データシート1!$A:$BT,MATCH($BC$12&amp;"_"&amp;BP$20,データシート1!$A$1:$BT$1,0),0)</f>
        <v>0</v>
      </c>
      <c r="BQ29" s="34">
        <f>VLOOKUP($AX29&amp;"_"&amp;$BC$14,データシート1!$A:$BT,MATCH($BC$12&amp;"_"&amp;BQ$20,データシート1!$A$1:$BT$1,0),0)</f>
        <v>3.1721424416000001</v>
      </c>
      <c r="BR29" s="35">
        <f t="shared" si="3"/>
        <v>146.41066047586835</v>
      </c>
      <c r="BT29" s="121" t="str">
        <f t="shared" si="4"/>
        <v>四万十町</v>
      </c>
      <c r="BU29" s="33">
        <f t="shared" si="25"/>
        <v>146.41066047586835</v>
      </c>
      <c r="BV29" s="59">
        <f t="shared" si="16"/>
        <v>0.42897628883220745</v>
      </c>
      <c r="BW29" s="59">
        <f t="shared" si="5"/>
        <v>0.17141202761609844</v>
      </c>
      <c r="BX29" s="59">
        <f t="shared" si="5"/>
        <v>1.786511443822458E-2</v>
      </c>
      <c r="BY29" s="59">
        <f t="shared" si="5"/>
        <v>0.23969914677788443</v>
      </c>
      <c r="BZ29" s="59">
        <f t="shared" si="5"/>
        <v>0.13143181497328307</v>
      </c>
      <c r="CA29" s="59">
        <f t="shared" si="5"/>
        <v>0.13751088046851873</v>
      </c>
      <c r="CB29" s="59">
        <f t="shared" si="5"/>
        <v>0.28041495376513498</v>
      </c>
      <c r="CC29" s="59">
        <f t="shared" si="5"/>
        <v>0.27399164322344455</v>
      </c>
      <c r="CD29" s="59">
        <f t="shared" si="5"/>
        <v>9.0806673870635304E-2</v>
      </c>
      <c r="CE29" s="59">
        <f t="shared" si="5"/>
        <v>0.18318496935280926</v>
      </c>
      <c r="CF29" s="59">
        <f t="shared" si="5"/>
        <v>6.4233105416904189E-3</v>
      </c>
      <c r="CG29" s="59">
        <f t="shared" si="5"/>
        <v>0</v>
      </c>
      <c r="CH29" s="59">
        <f t="shared" si="5"/>
        <v>2.1666061960855902E-2</v>
      </c>
      <c r="CI29" s="122">
        <f t="shared" si="6"/>
        <v>1</v>
      </c>
      <c r="CK29" s="123" t="str">
        <f t="shared" si="7"/>
        <v>四万十町</v>
      </c>
      <c r="CL29" s="124">
        <f t="shared" si="17"/>
        <v>62.806701776410364</v>
      </c>
      <c r="CM29" s="65">
        <f t="shared" si="18"/>
        <v>0</v>
      </c>
      <c r="CN29" s="66">
        <f t="shared" si="19"/>
        <v>25.096548176780761</v>
      </c>
      <c r="CO29" s="65">
        <f t="shared" si="20"/>
        <v>0</v>
      </c>
      <c r="CP29" s="66">
        <f t="shared" si="8"/>
        <v>2.6156432043774327</v>
      </c>
      <c r="CQ29" s="65">
        <f t="shared" si="21"/>
        <v>0</v>
      </c>
      <c r="CR29" s="66">
        <f t="shared" si="9"/>
        <v>35.094510395252172</v>
      </c>
      <c r="CS29" s="65">
        <f t="shared" si="22"/>
        <v>0</v>
      </c>
      <c r="CT29" s="66">
        <f t="shared" si="10"/>
        <v>19.243018837780497</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26322</v>
      </c>
      <c r="AY30" s="18" t="str">
        <f>IF(IFERROR(比較地域マスタ!$Z15,"")=0,"",IFERROR(比較地域マスタ!$Z15,""))</f>
        <v>久御山町</v>
      </c>
      <c r="BB30" s="110" t="str">
        <f t="shared" si="0"/>
        <v>26322</v>
      </c>
      <c r="BC30" s="1031" t="str">
        <f t="shared" si="0"/>
        <v>久御山町</v>
      </c>
      <c r="BD30" s="34">
        <f t="shared" si="14"/>
        <v>213.03437342894588</v>
      </c>
      <c r="BE30" s="34">
        <f t="shared" si="15"/>
        <v>99.186753063844591</v>
      </c>
      <c r="BF30" s="34">
        <f>VLOOKUP($AX30&amp;"_"&amp;$BC$14,データシート1!$A:$BT,MATCH($BC$12&amp;"_"&amp;BF$20,データシート1!$A$1:$BT$1,0),0)</f>
        <v>93.032081416931334</v>
      </c>
      <c r="BG30" s="34">
        <f>VLOOKUP($AX30&amp;"_"&amp;$BC$14,データシート1!$A:$BT,MATCH($BC$12&amp;"_"&amp;BG$20,データシート1!$A$1:$BT$1,0),0)</f>
        <v>2.0302613954004665</v>
      </c>
      <c r="BH30" s="34">
        <f>VLOOKUP($AX30&amp;"_"&amp;$BC$14,データシート1!$A:$BT,MATCH($BC$12&amp;"_"&amp;BH$20,データシート1!$A$1:$BT$1,0),0)</f>
        <v>4.1244102515127823</v>
      </c>
      <c r="BI30" s="34">
        <f>VLOOKUP($AX30&amp;"_"&amp;$BC$14,データシート1!$A:$BT,MATCH($BC$12&amp;"_"&amp;BI$20,データシート1!$A$1:$BT$1,0),0)</f>
        <v>44.672347522730355</v>
      </c>
      <c r="BJ30" s="34">
        <f>VLOOKUP($AX30&amp;"_"&amp;$BC$14,データシート1!$A:$BT,MATCH($BC$12&amp;"_"&amp;BJ$20,データシート1!$A$1:$BT$1,0),0)</f>
        <v>15.628196363986625</v>
      </c>
      <c r="BK30" s="34">
        <f t="shared" si="1"/>
        <v>51.706277835705535</v>
      </c>
      <c r="BL30" s="34">
        <f t="shared" si="2"/>
        <v>50.798183154353211</v>
      </c>
      <c r="BM30" s="34">
        <f>VLOOKUP($AX30&amp;"_"&amp;$BC$14,データシート1!$A:$BT,MATCH($BC$12&amp;"_"&amp;BM$20,データシート1!$A$1:$BT$1,0),0)</f>
        <v>15.855676694111057</v>
      </c>
      <c r="BN30" s="34">
        <f>VLOOKUP($AX30&amp;"_"&amp;$BC$14,データシート1!$A:$BT,MATCH($BC$12&amp;"_"&amp;BN$20,データシート1!$A$1:$BT$1,0),0)</f>
        <v>34.94250646024215</v>
      </c>
      <c r="BO30" s="34">
        <f>VLOOKUP($AX30&amp;"_"&amp;$BC$14,データシート1!$A:$BT,MATCH($BC$12&amp;"_"&amp;BO$20,データシート1!$A$1:$BT$1,0),0)</f>
        <v>0.90809468135232296</v>
      </c>
      <c r="BP30" s="34">
        <f>VLOOKUP($AX30&amp;"_"&amp;$BC$14,データシート1!$A:$BT,MATCH($BC$12&amp;"_"&amp;BP$20,データシート1!$A$1:$BT$1,0),0)</f>
        <v>0</v>
      </c>
      <c r="BQ30" s="34">
        <f>VLOOKUP($AX30&amp;"_"&amp;$BC$14,データシート1!$A:$BT,MATCH($BC$12&amp;"_"&amp;BQ$20,データシート1!$A$1:$BT$1,0),0)</f>
        <v>1.8407986426787659</v>
      </c>
      <c r="BR30" s="35">
        <f t="shared" si="3"/>
        <v>213.03437342894588</v>
      </c>
      <c r="BT30" s="121" t="str">
        <f t="shared" si="4"/>
        <v>久御山町</v>
      </c>
      <c r="BU30" s="33">
        <f t="shared" si="25"/>
        <v>213.03437342894588</v>
      </c>
      <c r="BV30" s="59">
        <f t="shared" si="16"/>
        <v>0.46559037148494115</v>
      </c>
      <c r="BW30" s="59">
        <f t="shared" si="5"/>
        <v>0.43669986171485448</v>
      </c>
      <c r="BX30" s="59">
        <f t="shared" si="5"/>
        <v>9.5302056786513226E-3</v>
      </c>
      <c r="BY30" s="59">
        <f t="shared" si="5"/>
        <v>1.9360304091435326E-2</v>
      </c>
      <c r="BZ30" s="59">
        <f t="shared" si="5"/>
        <v>0.20969549093742884</v>
      </c>
      <c r="CA30" s="59">
        <f t="shared" si="5"/>
        <v>7.335997525863662E-2</v>
      </c>
      <c r="CB30" s="59">
        <f t="shared" si="5"/>
        <v>0.24271330961034471</v>
      </c>
      <c r="CC30" s="59">
        <f t="shared" si="5"/>
        <v>0.23845064219787099</v>
      </c>
      <c r="CD30" s="59">
        <f t="shared" si="5"/>
        <v>7.4427785708485475E-2</v>
      </c>
      <c r="CE30" s="59">
        <f t="shared" si="5"/>
        <v>0.1640228564893855</v>
      </c>
      <c r="CF30" s="59">
        <f t="shared" si="5"/>
        <v>4.2626674124737109E-3</v>
      </c>
      <c r="CG30" s="59">
        <f t="shared" si="5"/>
        <v>0</v>
      </c>
      <c r="CH30" s="59">
        <f t="shared" si="5"/>
        <v>8.6408527086486078E-3</v>
      </c>
      <c r="CI30" s="122">
        <f t="shared" si="6"/>
        <v>1</v>
      </c>
      <c r="CK30" s="123" t="str">
        <f t="shared" si="7"/>
        <v>久御山町</v>
      </c>
      <c r="CL30" s="124">
        <f t="shared" si="17"/>
        <v>99.186753063844591</v>
      </c>
      <c r="CM30" s="65">
        <f t="shared" si="18"/>
        <v>0.48852289749630634</v>
      </c>
      <c r="CN30" s="66">
        <f t="shared" si="19"/>
        <v>93.032081416931334</v>
      </c>
      <c r="CO30" s="65">
        <f t="shared" si="20"/>
        <v>0.52084183501006198</v>
      </c>
      <c r="CP30" s="66">
        <f t="shared" si="8"/>
        <v>2.0302613954004665</v>
      </c>
      <c r="CQ30" s="65">
        <f t="shared" si="21"/>
        <v>0</v>
      </c>
      <c r="CR30" s="66">
        <f t="shared" si="9"/>
        <v>4.1244102515127823</v>
      </c>
      <c r="CS30" s="65">
        <f t="shared" si="22"/>
        <v>0</v>
      </c>
      <c r="CT30" s="66">
        <f t="shared" si="10"/>
        <v>44.672347522730355</v>
      </c>
      <c r="CU30" s="67">
        <f t="shared" si="23"/>
        <v>0.14181032229785107</v>
      </c>
      <c r="CV30" s="16"/>
      <c r="CW30" s="959">
        <f t="shared" si="24"/>
        <v>48.454999999999998</v>
      </c>
      <c r="CX30" s="962">
        <f>VLOOKUP($AX30&amp;"_"&amp;$CW$14,データシート1!$A:$BT,MATCH($CW$12&amp;"_"&amp;CX$20,データシート1!$A$1:$BT$1,0),0)</f>
        <v>48.454999999999998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6.335</v>
      </c>
      <c r="DB30" s="962">
        <f>VLOOKUP($AX30&amp;"_"&amp;$CW$14,データシート1!$A:$BT,MATCH($CW$12&amp;"_"&amp;DB$20,データシート1!$A$1:$BT$1,0),0)</f>
        <v>0</v>
      </c>
      <c r="DC30" s="962">
        <f>VLOOKUP($AX30&amp;"_"&amp;$CW$14,データシート1!$A:$BT,MATCH($CW$12&amp;"_"&amp;DC$20,データシート1!$A$1:$BT$1,0),0)</f>
        <v>0</v>
      </c>
      <c r="DD30" s="961">
        <f t="shared" si="11"/>
        <v>54.79</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0.88</v>
      </c>
      <c r="DO30" s="127">
        <f t="shared" si="27"/>
        <v>0</v>
      </c>
      <c r="DP30" s="127">
        <f t="shared" si="13"/>
        <v>0</v>
      </c>
      <c r="DQ30" s="127">
        <f t="shared" si="13"/>
        <v>0.12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44207</v>
      </c>
      <c r="AY31" s="18" t="str">
        <f>IF(IFERROR(比較地域マスタ!$Z16,"")=0,"",IFERROR(比較地域マスタ!$Z16,""))</f>
        <v>津久見市</v>
      </c>
      <c r="BB31" s="110" t="str">
        <f t="shared" si="0"/>
        <v>44207</v>
      </c>
      <c r="BC31" s="1031" t="str">
        <f t="shared" si="0"/>
        <v>津久見市</v>
      </c>
      <c r="BD31" s="34">
        <f t="shared" si="14"/>
        <v>404.82978727448608</v>
      </c>
      <c r="BE31" s="34">
        <f t="shared" si="15"/>
        <v>292.11686865838891</v>
      </c>
      <c r="BF31" s="34">
        <f>VLOOKUP($AX31&amp;"_"&amp;$BC$14,データシート1!$A:$BT,MATCH($BC$12&amp;"_"&amp;BF$20,データシート1!$A$1:$BT$1,0),0)</f>
        <v>281.99674965232327</v>
      </c>
      <c r="BG31" s="34">
        <f>VLOOKUP($AX31&amp;"_"&amp;$BC$14,データシート1!$A:$BT,MATCH($BC$12&amp;"_"&amp;BG$20,データシート1!$A$1:$BT$1,0),0)</f>
        <v>5.1656767198222333</v>
      </c>
      <c r="BH31" s="34">
        <f>VLOOKUP($AX31&amp;"_"&amp;$BC$14,データシート1!$A:$BT,MATCH($BC$12&amp;"_"&amp;BH$20,データシート1!$A$1:$BT$1,0),0)</f>
        <v>4.9544422862434372</v>
      </c>
      <c r="BI31" s="34">
        <f>VLOOKUP($AX31&amp;"_"&amp;$BC$14,データシート1!$A:$BT,MATCH($BC$12&amp;"_"&amp;BI$20,データシート1!$A$1:$BT$1,0),0)</f>
        <v>17.623923426925867</v>
      </c>
      <c r="BJ31" s="34">
        <f>VLOOKUP($AX31&amp;"_"&amp;$BC$14,データシート1!$A:$BT,MATCH($BC$12&amp;"_"&amp;BJ$20,データシート1!$A$1:$BT$1,0),0)</f>
        <v>16.217167044741277</v>
      </c>
      <c r="BK31" s="34">
        <f t="shared" si="1"/>
        <v>78.871828144430054</v>
      </c>
      <c r="BL31" s="34">
        <f t="shared" si="2"/>
        <v>25.768703858735911</v>
      </c>
      <c r="BM31" s="34">
        <f>VLOOKUP($AX31&amp;"_"&amp;$BC$14,データシート1!$A:$BT,MATCH($BC$12&amp;"_"&amp;BM$20,データシート1!$A$1:$BT$1,0),0)</f>
        <v>13.501653718438133</v>
      </c>
      <c r="BN31" s="34">
        <f>VLOOKUP($AX31&amp;"_"&amp;$BC$14,データシート1!$A:$BT,MATCH($BC$12&amp;"_"&amp;BN$20,データシート1!$A$1:$BT$1,0),0)</f>
        <v>12.267050140297778</v>
      </c>
      <c r="BO31" s="34">
        <f>VLOOKUP($AX31&amp;"_"&amp;$BC$14,データシート1!$A:$BT,MATCH($BC$12&amp;"_"&amp;BO$20,データシート1!$A$1:$BT$1,0),0)</f>
        <v>0.95211856032998898</v>
      </c>
      <c r="BP31" s="34">
        <f>VLOOKUP($AX31&amp;"_"&amp;$BC$14,データシート1!$A:$BT,MATCH($BC$12&amp;"_"&amp;BP$20,データシート1!$A$1:$BT$1,0),0)</f>
        <v>52.151005725364158</v>
      </c>
      <c r="BQ31" s="34">
        <f>VLOOKUP($AX31&amp;"_"&amp;$BC$14,データシート1!$A:$BT,MATCH($BC$12&amp;"_"&amp;BQ$20,データシート1!$A$1:$BT$1,0),0)</f>
        <v>0</v>
      </c>
      <c r="BR31" s="35">
        <f t="shared" si="3"/>
        <v>404.82978727448608</v>
      </c>
      <c r="BT31" s="121" t="str">
        <f t="shared" si="4"/>
        <v>津久見市</v>
      </c>
      <c r="BU31" s="33">
        <f t="shared" si="25"/>
        <v>404.82978727448608</v>
      </c>
      <c r="BV31" s="59">
        <f t="shared" si="16"/>
        <v>0.72157948313305653</v>
      </c>
      <c r="BW31" s="59">
        <f t="shared" si="5"/>
        <v>0.69658102866111848</v>
      </c>
      <c r="BX31" s="59">
        <f t="shared" si="5"/>
        <v>1.2760120134934038E-2</v>
      </c>
      <c r="BY31" s="59">
        <f t="shared" si="5"/>
        <v>1.2238334337004171E-2</v>
      </c>
      <c r="BZ31" s="59">
        <f t="shared" si="5"/>
        <v>4.3534156776305462E-2</v>
      </c>
      <c r="CA31" s="59">
        <f t="shared" si="5"/>
        <v>4.0059223788652634E-2</v>
      </c>
      <c r="CB31" s="59">
        <f t="shared" si="5"/>
        <v>0.19482713630198539</v>
      </c>
      <c r="CC31" s="59">
        <f t="shared" si="5"/>
        <v>6.3653181333872544E-2</v>
      </c>
      <c r="CD31" s="59">
        <f t="shared" si="5"/>
        <v>3.3351433473653033E-2</v>
      </c>
      <c r="CE31" s="59">
        <f t="shared" si="5"/>
        <v>3.0301747860219511E-2</v>
      </c>
      <c r="CF31" s="59">
        <f t="shared" si="5"/>
        <v>2.3518984774814154E-3</v>
      </c>
      <c r="CG31" s="59">
        <f t="shared" si="5"/>
        <v>0.12882205649063144</v>
      </c>
      <c r="CH31" s="59">
        <f t="shared" si="5"/>
        <v>0</v>
      </c>
      <c r="CI31" s="122">
        <f t="shared" si="6"/>
        <v>1</v>
      </c>
      <c r="CK31" s="123" t="str">
        <f t="shared" si="7"/>
        <v>津久見市</v>
      </c>
      <c r="CL31" s="124">
        <f t="shared" si="17"/>
        <v>292.11686865838891</v>
      </c>
      <c r="CM31" s="65">
        <f t="shared" si="18"/>
        <v>1</v>
      </c>
      <c r="CN31" s="66">
        <f t="shared" si="19"/>
        <v>281.99674965232327</v>
      </c>
      <c r="CO31" s="65">
        <f t="shared" si="20"/>
        <v>1</v>
      </c>
      <c r="CP31" s="66">
        <f t="shared" si="8"/>
        <v>5.1656767198222333</v>
      </c>
      <c r="CQ31" s="65">
        <f t="shared" si="21"/>
        <v>1</v>
      </c>
      <c r="CR31" s="66">
        <f t="shared" si="9"/>
        <v>4.9544422862434372</v>
      </c>
      <c r="CS31" s="65">
        <f t="shared" si="22"/>
        <v>0</v>
      </c>
      <c r="CT31" s="66">
        <f t="shared" si="10"/>
        <v>17.623923426925867</v>
      </c>
      <c r="CU31" s="67">
        <f t="shared" si="23"/>
        <v>0</v>
      </c>
      <c r="CV31" s="16"/>
      <c r="CW31" s="959">
        <f t="shared" si="24"/>
        <v>3982.1880000000001</v>
      </c>
      <c r="CX31" s="962">
        <f>VLOOKUP($AX31&amp;"_"&amp;$CW$14,データシート1!$A:$BT,MATCH($CW$12&amp;"_"&amp;CX$20,データシート1!$A$1:$BT$1,0),0)</f>
        <v>3908.473</v>
      </c>
      <c r="CY31" s="962">
        <f>VLOOKUP($AX31&amp;"_"&amp;$CW$14,データシート1!$A:$BT,MATCH($CW$12&amp;"_"&amp;CY$20,データシート1!$A$1:$BT$1,0),0)</f>
        <v>73.715000000000003</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3982.1880000000001</v>
      </c>
      <c r="DE31" s="16"/>
      <c r="DF31" s="125">
        <f>VLOOKUP($AX31&amp;"_"&amp;$DF$14,データシート1!$A:$BT,MATCH($DF$12&amp;"_"&amp;DF$20,データシート1!$A$1:$BT$1,0),0)</f>
        <v>3</v>
      </c>
      <c r="DG31" s="64">
        <f>VLOOKUP($AX31&amp;"_"&amp;$DF$14,データシート1!$A:$BT,MATCH($DF$12&amp;"_"&amp;DG$20,データシート1!$A$1:$BT$1,0),0)</f>
        <v>4</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7</v>
      </c>
      <c r="DM31" s="16"/>
      <c r="DN31" s="126">
        <f t="shared" si="26"/>
        <v>0.98</v>
      </c>
      <c r="DO31" s="127">
        <f t="shared" si="27"/>
        <v>0.02</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03301</v>
      </c>
      <c r="AY32" s="18" t="str">
        <f>IF(IFERROR(比較地域マスタ!$Z17,"")=0,"",IFERROR(比較地域マスタ!$Z17,""))</f>
        <v>雫石町</v>
      </c>
      <c r="AZ32" s="16"/>
      <c r="BA32" s="16"/>
      <c r="BB32" s="110" t="str">
        <f t="shared" si="0"/>
        <v>03301</v>
      </c>
      <c r="BC32" s="1031" t="str">
        <f t="shared" si="0"/>
        <v>雫石町</v>
      </c>
      <c r="BD32" s="34">
        <f t="shared" si="14"/>
        <v>152.51985060594848</v>
      </c>
      <c r="BE32" s="34">
        <f t="shared" si="15"/>
        <v>69.331215038082831</v>
      </c>
      <c r="BF32" s="34">
        <f>VLOOKUP($AX32&amp;"_"&amp;$BC$14,データシート1!$A:$BT,MATCH($BC$12&amp;"_"&amp;BF$20,データシート1!$A$1:$BT$1,0),0)</f>
        <v>47.908092630330685</v>
      </c>
      <c r="BG32" s="34">
        <f>VLOOKUP($AX32&amp;"_"&amp;$BC$14,データシート1!$A:$BT,MATCH($BC$12&amp;"_"&amp;BG$20,データシート1!$A$1:$BT$1,0),0)</f>
        <v>2.8240906094032092</v>
      </c>
      <c r="BH32" s="34">
        <f>VLOOKUP($AX32&amp;"_"&amp;$BC$14,データシート1!$A:$BT,MATCH($BC$12&amp;"_"&amp;BH$20,データシート1!$A$1:$BT$1,0),0)</f>
        <v>18.599031798348932</v>
      </c>
      <c r="BI32" s="34">
        <f>VLOOKUP($AX32&amp;"_"&amp;$BC$14,データシート1!$A:$BT,MATCH($BC$12&amp;"_"&amp;BI$20,データシート1!$A$1:$BT$1,0),0)</f>
        <v>19.221308035642139</v>
      </c>
      <c r="BJ32" s="34">
        <f>VLOOKUP($AX32&amp;"_"&amp;$BC$14,データシート1!$A:$BT,MATCH($BC$12&amp;"_"&amp;BJ$20,データシート1!$A$1:$BT$1,0),0)</f>
        <v>25.34291966093954</v>
      </c>
      <c r="BK32" s="34">
        <f t="shared" si="1"/>
        <v>35.124781586271581</v>
      </c>
      <c r="BL32" s="34">
        <f t="shared" si="2"/>
        <v>34.20255722492908</v>
      </c>
      <c r="BM32" s="34">
        <f>VLOOKUP($AX32&amp;"_"&amp;$BC$14,データシート1!$A:$BT,MATCH($BC$12&amp;"_"&amp;BM$20,データシート1!$A$1:$BT$1,0),0)</f>
        <v>13.999097372650771</v>
      </c>
      <c r="BN32" s="34">
        <f>VLOOKUP($AX32&amp;"_"&amp;$BC$14,データシート1!$A:$BT,MATCH($BC$12&amp;"_"&amp;BN$20,データシート1!$A$1:$BT$1,0),0)</f>
        <v>20.203459852278311</v>
      </c>
      <c r="BO32" s="34">
        <f>VLOOKUP($AX32&amp;"_"&amp;$BC$14,データシート1!$A:$BT,MATCH($BC$12&amp;"_"&amp;BO$20,データシート1!$A$1:$BT$1,0),0)</f>
        <v>0.92222436134250196</v>
      </c>
      <c r="BP32" s="34">
        <f>VLOOKUP($AX32&amp;"_"&amp;$BC$14,データシート1!$A:$BT,MATCH($BC$12&amp;"_"&amp;BP$20,データシート1!$A$1:$BT$1,0),0)</f>
        <v>0</v>
      </c>
      <c r="BQ32" s="34">
        <f>VLOOKUP($AX32&amp;"_"&amp;$BC$14,データシート1!$A:$BT,MATCH($BC$12&amp;"_"&amp;BQ$20,データシート1!$A$1:$BT$1,0),0)</f>
        <v>3.4996262850123641</v>
      </c>
      <c r="BR32" s="35">
        <f t="shared" si="3"/>
        <v>152.51985060594848</v>
      </c>
      <c r="BS32" s="21"/>
      <c r="BT32" s="121" t="str">
        <f t="shared" si="4"/>
        <v>雫石町</v>
      </c>
      <c r="BU32" s="33">
        <f t="shared" si="25"/>
        <v>152.51985060594848</v>
      </c>
      <c r="BV32" s="59">
        <f t="shared" si="16"/>
        <v>0.45457174762914976</v>
      </c>
      <c r="BW32" s="59">
        <f t="shared" si="5"/>
        <v>0.31411053997231103</v>
      </c>
      <c r="BX32" s="59">
        <f t="shared" si="5"/>
        <v>1.8516216729713122E-2</v>
      </c>
      <c r="BY32" s="59">
        <f t="shared" si="5"/>
        <v>0.12194499092712556</v>
      </c>
      <c r="BZ32" s="59">
        <f t="shared" si="5"/>
        <v>0.12602495976279485</v>
      </c>
      <c r="CA32" s="59">
        <f t="shared" si="5"/>
        <v>0.16616145085544118</v>
      </c>
      <c r="CB32" s="59">
        <f t="shared" si="5"/>
        <v>0.23029645942297866</v>
      </c>
      <c r="CC32" s="59">
        <f t="shared" si="5"/>
        <v>0.22424987363313831</v>
      </c>
      <c r="CD32" s="59">
        <f t="shared" si="5"/>
        <v>9.1785412305569011E-2</v>
      </c>
      <c r="CE32" s="59">
        <f t="shared" si="5"/>
        <v>0.13246446132756931</v>
      </c>
      <c r="CF32" s="59">
        <f t="shared" si="5"/>
        <v>6.0465857898403556E-3</v>
      </c>
      <c r="CG32" s="59">
        <f t="shared" si="5"/>
        <v>0</v>
      </c>
      <c r="CH32" s="59">
        <f t="shared" si="5"/>
        <v>2.294538232963542E-2</v>
      </c>
      <c r="CI32" s="122">
        <f t="shared" si="6"/>
        <v>1</v>
      </c>
      <c r="CJ32" s="16"/>
      <c r="CK32" s="123" t="str">
        <f t="shared" si="7"/>
        <v>雫石町</v>
      </c>
      <c r="CL32" s="124">
        <f t="shared" si="17"/>
        <v>69.331215038082831</v>
      </c>
      <c r="CM32" s="65">
        <f t="shared" si="18"/>
        <v>0.33714972378834535</v>
      </c>
      <c r="CN32" s="66">
        <f t="shared" si="19"/>
        <v>47.908092630330685</v>
      </c>
      <c r="CO32" s="65">
        <f t="shared" si="20"/>
        <v>0.30065901623645114</v>
      </c>
      <c r="CP32" s="66">
        <f t="shared" si="8"/>
        <v>2.8240906094032092</v>
      </c>
      <c r="CQ32" s="65">
        <f t="shared" si="21"/>
        <v>0</v>
      </c>
      <c r="CR32" s="66">
        <f t="shared" si="9"/>
        <v>18.599031798348932</v>
      </c>
      <c r="CS32" s="65">
        <f t="shared" si="22"/>
        <v>0.48233693545254175</v>
      </c>
      <c r="CT32" s="66">
        <f t="shared" si="10"/>
        <v>19.221308035642139</v>
      </c>
      <c r="CU32" s="67">
        <f t="shared" si="23"/>
        <v>0.39711137170509425</v>
      </c>
      <c r="CV32" s="16"/>
      <c r="CW32" s="959">
        <f t="shared" si="24"/>
        <v>23.375</v>
      </c>
      <c r="CX32" s="962">
        <f>VLOOKUP($AX32&amp;"_"&amp;$CW$14,データシート1!$A:$BT,MATCH($CW$12&amp;"_"&amp;CX$20,データシート1!$A$1:$BT$1,0),0)</f>
        <v>14.404</v>
      </c>
      <c r="CY32" s="962">
        <f>VLOOKUP($AX32&amp;"_"&amp;$CW$14,データシート1!$A:$BT,MATCH($CW$12&amp;"_"&amp;CY$20,データシート1!$A$1:$BT$1,0),0)</f>
        <v>0</v>
      </c>
      <c r="CZ32" s="962">
        <f>VLOOKUP($AX32&amp;"_"&amp;$CW$14,データシート1!$A:$BT,MATCH($CW$12&amp;"_"&amp;CZ$20,データシート1!$A$1:$BT$1,0),0)</f>
        <v>8.9710000000000001</v>
      </c>
      <c r="DA32" s="962">
        <f>VLOOKUP($AX32&amp;"_"&amp;$CW$14,データシート1!$A:$BT,MATCH($CW$12&amp;"_"&amp;DA$20,データシート1!$A$1:$BT$1,0),0)</f>
        <v>7.633</v>
      </c>
      <c r="DB32" s="962">
        <f>VLOOKUP($AX32&amp;"_"&amp;$CW$14,データシート1!$A:$BT,MATCH($CW$12&amp;"_"&amp;DB$20,データシート1!$A$1:$BT$1,0),0)</f>
        <v>0</v>
      </c>
      <c r="DC32" s="962">
        <f>VLOOKUP($AX32&amp;"_"&amp;$CW$14,データシート1!$A:$BT,MATCH($CW$12&amp;"_"&amp;DC$20,データシート1!$A$1:$BT$1,0),0)</f>
        <v>0</v>
      </c>
      <c r="DD32" s="961">
        <f t="shared" si="11"/>
        <v>31.007999999999999</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1</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0.46</v>
      </c>
      <c r="DO32" s="127">
        <f t="shared" si="27"/>
        <v>0</v>
      </c>
      <c r="DP32" s="127">
        <f t="shared" si="13"/>
        <v>0.28999999999999998</v>
      </c>
      <c r="DQ32" s="127">
        <f t="shared" si="13"/>
        <v>0.25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24212</v>
      </c>
      <c r="AY33" s="18" t="str">
        <f>IF(IFERROR(比較地域マスタ!$Z18,"")=0,"",IFERROR(比較地域マスタ!$Z18,""))</f>
        <v>熊野市</v>
      </c>
      <c r="BB33" s="110" t="str">
        <f t="shared" si="0"/>
        <v>24212</v>
      </c>
      <c r="BC33" s="1031" t="str">
        <f t="shared" si="0"/>
        <v>熊野市</v>
      </c>
      <c r="BD33" s="34">
        <f t="shared" si="14"/>
        <v>97.735026569622121</v>
      </c>
      <c r="BE33" s="34">
        <f t="shared" si="15"/>
        <v>15.086308514027362</v>
      </c>
      <c r="BF33" s="34">
        <f>VLOOKUP($AX33&amp;"_"&amp;$BC$14,データシート1!$A:$BT,MATCH($BC$12&amp;"_"&amp;BF$20,データシート1!$A$1:$BT$1,0),0)</f>
        <v>6.5567975232339046</v>
      </c>
      <c r="BG33" s="34">
        <f>VLOOKUP($AX33&amp;"_"&amp;$BC$14,データシート1!$A:$BT,MATCH($BC$12&amp;"_"&amp;BG$20,データシート1!$A$1:$BT$1,0),0)</f>
        <v>1.1478102962092187</v>
      </c>
      <c r="BH33" s="34">
        <f>VLOOKUP($AX33&amp;"_"&amp;$BC$14,データシート1!$A:$BT,MATCH($BC$12&amp;"_"&amp;BH$20,データシート1!$A$1:$BT$1,0),0)</f>
        <v>7.3817006945842385</v>
      </c>
      <c r="BI33" s="34">
        <f>VLOOKUP($AX33&amp;"_"&amp;$BC$14,データシート1!$A:$BT,MATCH($BC$12&amp;"_"&amp;BI$20,データシート1!$A$1:$BT$1,0),0)</f>
        <v>23.890263042106056</v>
      </c>
      <c r="BJ33" s="34">
        <f>VLOOKUP($AX33&amp;"_"&amp;$BC$14,データシート1!$A:$BT,MATCH($BC$12&amp;"_"&amp;BJ$20,データシート1!$A$1:$BT$1,0),0)</f>
        <v>25.647031112328079</v>
      </c>
      <c r="BK33" s="34">
        <f t="shared" si="1"/>
        <v>30.929838535820625</v>
      </c>
      <c r="BL33" s="34">
        <f t="shared" si="2"/>
        <v>29.915489025164533</v>
      </c>
      <c r="BM33" s="34">
        <f>VLOOKUP($AX33&amp;"_"&amp;$BC$14,データシート1!$A:$BT,MATCH($BC$12&amp;"_"&amp;BM$20,データシート1!$A$1:$BT$1,0),0)</f>
        <v>13.187693379303926</v>
      </c>
      <c r="BN33" s="34">
        <f>VLOOKUP($AX33&amp;"_"&amp;$BC$14,データシート1!$A:$BT,MATCH($BC$12&amp;"_"&amp;BN$20,データシート1!$A$1:$BT$1,0),0)</f>
        <v>16.727795645860606</v>
      </c>
      <c r="BO33" s="34">
        <f>VLOOKUP($AX33&amp;"_"&amp;$BC$14,データシート1!$A:$BT,MATCH($BC$12&amp;"_"&amp;BO$20,データシート1!$A$1:$BT$1,0),0)</f>
        <v>0.94073307438748899</v>
      </c>
      <c r="BP33" s="34">
        <f>VLOOKUP($AX33&amp;"_"&amp;$BC$14,データシート1!$A:$BT,MATCH($BC$12&amp;"_"&amp;BP$20,データシート1!$A$1:$BT$1,0),0)</f>
        <v>7.3616436268603258E-2</v>
      </c>
      <c r="BQ33" s="34">
        <f>VLOOKUP($AX33&amp;"_"&amp;$BC$14,データシート1!$A:$BT,MATCH($BC$12&amp;"_"&amp;BQ$20,データシート1!$A$1:$BT$1,0),0)</f>
        <v>2.1815853653400001</v>
      </c>
      <c r="BR33" s="35">
        <f t="shared" si="3"/>
        <v>97.735026569622121</v>
      </c>
      <c r="BT33" s="121" t="str">
        <f t="shared" si="4"/>
        <v>熊野市</v>
      </c>
      <c r="BU33" s="33">
        <f t="shared" si="25"/>
        <v>97.735026569622121</v>
      </c>
      <c r="BV33" s="59">
        <f t="shared" si="16"/>
        <v>0.1543592818617647</v>
      </c>
      <c r="BW33" s="59">
        <f t="shared" si="5"/>
        <v>6.7087489034068373E-2</v>
      </c>
      <c r="BX33" s="59">
        <f t="shared" si="5"/>
        <v>1.1744103792631286E-2</v>
      </c>
      <c r="BY33" s="59">
        <f t="shared" si="5"/>
        <v>7.5527689035065029E-2</v>
      </c>
      <c r="BZ33" s="59">
        <f t="shared" si="5"/>
        <v>0.24443911134651083</v>
      </c>
      <c r="CA33" s="59">
        <f t="shared" si="5"/>
        <v>0.26241391661216018</v>
      </c>
      <c r="CB33" s="59">
        <f t="shared" si="5"/>
        <v>0.31646626211113343</v>
      </c>
      <c r="CC33" s="59">
        <f t="shared" si="5"/>
        <v>0.30608769522208151</v>
      </c>
      <c r="CD33" s="59">
        <f t="shared" si="5"/>
        <v>0.13493313341363442</v>
      </c>
      <c r="CE33" s="59">
        <f t="shared" si="5"/>
        <v>0.17115456180844707</v>
      </c>
      <c r="CF33" s="59">
        <f t="shared" si="5"/>
        <v>9.6253421869932406E-3</v>
      </c>
      <c r="CG33" s="59">
        <f t="shared" si="5"/>
        <v>7.5322470205870515E-4</v>
      </c>
      <c r="CH33" s="59">
        <f t="shared" si="5"/>
        <v>2.2321428068430869E-2</v>
      </c>
      <c r="CI33" s="122">
        <f t="shared" si="6"/>
        <v>1</v>
      </c>
      <c r="CK33" s="123" t="str">
        <f t="shared" si="7"/>
        <v>熊野市</v>
      </c>
      <c r="CL33" s="124">
        <f t="shared" si="17"/>
        <v>15.086308514027362</v>
      </c>
      <c r="CM33" s="65">
        <f t="shared" si="18"/>
        <v>0</v>
      </c>
      <c r="CN33" s="66">
        <f t="shared" si="19"/>
        <v>6.5567975232339046</v>
      </c>
      <c r="CO33" s="65">
        <f t="shared" si="20"/>
        <v>0</v>
      </c>
      <c r="CP33" s="66">
        <f t="shared" si="8"/>
        <v>1.1478102962092187</v>
      </c>
      <c r="CQ33" s="65">
        <f t="shared" si="21"/>
        <v>0</v>
      </c>
      <c r="CR33" s="66">
        <f t="shared" si="9"/>
        <v>7.3817006945842385</v>
      </c>
      <c r="CS33" s="65">
        <f t="shared" si="22"/>
        <v>0</v>
      </c>
      <c r="CT33" s="66">
        <f t="shared" si="10"/>
        <v>23.890263042106056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01303</v>
      </c>
      <c r="AY34" s="18" t="str">
        <f>IF(IFERROR(比較地域マスタ!$Z19,"")=0,"",IFERROR(比較地域マスタ!$Z19,""))</f>
        <v>当別町</v>
      </c>
      <c r="BB34" s="110" t="str">
        <f t="shared" si="0"/>
        <v>01303</v>
      </c>
      <c r="BC34" s="1031" t="str">
        <f t="shared" si="0"/>
        <v>当別町</v>
      </c>
      <c r="BD34" s="34">
        <f t="shared" si="14"/>
        <v>154.53549217782418</v>
      </c>
      <c r="BE34" s="34">
        <f t="shared" si="15"/>
        <v>69.557516027036726</v>
      </c>
      <c r="BF34" s="34">
        <f>VLOOKUP($AX34&amp;"_"&amp;$BC$14,データシート1!$A:$BT,MATCH($BC$12&amp;"_"&amp;BF$20,データシート1!$A$1:$BT$1,0),0)</f>
        <v>54.984508602361132</v>
      </c>
      <c r="BG34" s="34">
        <f>VLOOKUP($AX34&amp;"_"&amp;$BC$14,データシート1!$A:$BT,MATCH($BC$12&amp;"_"&amp;BG$20,データシート1!$A$1:$BT$1,0),0)</f>
        <v>1.3594789979905908</v>
      </c>
      <c r="BH34" s="34">
        <f>VLOOKUP($AX34&amp;"_"&amp;$BC$14,データシート1!$A:$BT,MATCH($BC$12&amp;"_"&amp;BH$20,データシート1!$A$1:$BT$1,0),0)</f>
        <v>13.213528426684997</v>
      </c>
      <c r="BI34" s="34">
        <f>VLOOKUP($AX34&amp;"_"&amp;$BC$14,データシート1!$A:$BT,MATCH($BC$12&amp;"_"&amp;BI$20,データシート1!$A$1:$BT$1,0),0)</f>
        <v>21.841665978703531</v>
      </c>
      <c r="BJ34" s="34">
        <f>VLOOKUP($AX34&amp;"_"&amp;$BC$14,データシート1!$A:$BT,MATCH($BC$12&amp;"_"&amp;BJ$20,データシート1!$A$1:$BT$1,0),0)</f>
        <v>33.896649775675534</v>
      </c>
      <c r="BK34" s="34">
        <f t="shared" si="1"/>
        <v>29.239660396408404</v>
      </c>
      <c r="BL34" s="34">
        <f t="shared" si="2"/>
        <v>28.337871522655004</v>
      </c>
      <c r="BM34" s="34">
        <f>VLOOKUP($AX34&amp;"_"&amp;$BC$14,データシート1!$A:$BT,MATCH($BC$12&amp;"_"&amp;BM$20,データシート1!$A$1:$BT$1,0),0)</f>
        <v>12.883246989840455</v>
      </c>
      <c r="BN34" s="34">
        <f>VLOOKUP($AX34&amp;"_"&amp;$BC$14,データシート1!$A:$BT,MATCH($BC$12&amp;"_"&amp;BN$20,データシート1!$A$1:$BT$1,0),0)</f>
        <v>15.454624532814549</v>
      </c>
      <c r="BO34" s="34">
        <f>VLOOKUP($AX34&amp;"_"&amp;$BC$14,データシート1!$A:$BT,MATCH($BC$12&amp;"_"&amp;BO$20,データシート1!$A$1:$BT$1,0),0)</f>
        <v>0.9017888737534</v>
      </c>
      <c r="BP34" s="34">
        <f>VLOOKUP($AX34&amp;"_"&amp;$BC$14,データシート1!$A:$BT,MATCH($BC$12&amp;"_"&amp;BP$20,データシート1!$A$1:$BT$1,0),0)</f>
        <v>0</v>
      </c>
      <c r="BQ34" s="34">
        <f>VLOOKUP($AX34&amp;"_"&amp;$BC$14,データシート1!$A:$BT,MATCH($BC$12&amp;"_"&amp;BQ$20,データシート1!$A$1:$BT$1,0),0)</f>
        <v>0</v>
      </c>
      <c r="BR34" s="35">
        <f t="shared" si="3"/>
        <v>154.53549217782418</v>
      </c>
      <c r="BT34" s="121" t="str">
        <f t="shared" si="4"/>
        <v>当別町</v>
      </c>
      <c r="BU34" s="33">
        <f t="shared" si="25"/>
        <v>154.53549217782418</v>
      </c>
      <c r="BV34" s="59">
        <f t="shared" si="16"/>
        <v>0.45010705985261179</v>
      </c>
      <c r="BW34" s="59">
        <f t="shared" si="5"/>
        <v>0.35580505052580663</v>
      </c>
      <c r="BX34" s="59">
        <f t="shared" si="5"/>
        <v>8.7971958987016173E-3</v>
      </c>
      <c r="BY34" s="59">
        <f t="shared" si="5"/>
        <v>8.5504813428103454E-2</v>
      </c>
      <c r="BZ34" s="59">
        <f t="shared" si="5"/>
        <v>0.14133753787492584</v>
      </c>
      <c r="CA34" s="59">
        <f t="shared" si="5"/>
        <v>0.21934540278080986</v>
      </c>
      <c r="CB34" s="59">
        <f t="shared" si="5"/>
        <v>0.18920999949165263</v>
      </c>
      <c r="CC34" s="59">
        <f t="shared" si="5"/>
        <v>0.18337451884546094</v>
      </c>
      <c r="CD34" s="59">
        <f t="shared" si="5"/>
        <v>8.3367560476111768E-2</v>
      </c>
      <c r="CE34" s="59">
        <f t="shared" si="5"/>
        <v>0.10000695836934918</v>
      </c>
      <c r="CF34" s="59">
        <f t="shared" si="5"/>
        <v>5.8354806461916884E-3</v>
      </c>
      <c r="CG34" s="59">
        <f t="shared" si="5"/>
        <v>0</v>
      </c>
      <c r="CH34" s="59">
        <f t="shared" si="5"/>
        <v>0</v>
      </c>
      <c r="CI34" s="122">
        <f t="shared" si="6"/>
        <v>1</v>
      </c>
      <c r="CK34" s="123" t="str">
        <f t="shared" si="7"/>
        <v>当別町</v>
      </c>
      <c r="CL34" s="124">
        <f t="shared" si="17"/>
        <v>69.557516027036726</v>
      </c>
      <c r="CM34" s="65">
        <f t="shared" si="18"/>
        <v>4.0240079863002008E-2</v>
      </c>
      <c r="CN34" s="66">
        <f t="shared" si="19"/>
        <v>54.984508602361132</v>
      </c>
      <c r="CO34" s="65">
        <f t="shared" si="20"/>
        <v>5.0905247153191904E-2</v>
      </c>
      <c r="CP34" s="66">
        <f t="shared" si="8"/>
        <v>1.3594789979905908</v>
      </c>
      <c r="CQ34" s="65">
        <f t="shared" si="21"/>
        <v>0</v>
      </c>
      <c r="CR34" s="66">
        <f t="shared" si="9"/>
        <v>13.213528426684997</v>
      </c>
      <c r="CS34" s="65">
        <f t="shared" si="22"/>
        <v>0</v>
      </c>
      <c r="CT34" s="66">
        <f t="shared" si="10"/>
        <v>21.841665978703531</v>
      </c>
      <c r="CU34" s="67">
        <f t="shared" si="23"/>
        <v>0.27905380505053323</v>
      </c>
      <c r="CV34" s="16"/>
      <c r="CW34" s="959">
        <f t="shared" si="24"/>
        <v>2.7989999999999999</v>
      </c>
      <c r="CX34" s="962">
        <f>VLOOKUP($AX34&amp;"_"&amp;$CW$14,データシート1!$A:$BT,MATCH($CW$12&amp;"_"&amp;CX$20,データシート1!$A$1:$BT$1,0),0)</f>
        <v>2.7989999999999999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6.0949999999999998</v>
      </c>
      <c r="DB34" s="962">
        <f>VLOOKUP($AX34&amp;"_"&amp;$CW$14,データシート1!$A:$BT,MATCH($CW$12&amp;"_"&amp;DB$20,データシート1!$A$1:$BT$1,0),0)</f>
        <v>0</v>
      </c>
      <c r="DC34" s="962">
        <f>VLOOKUP($AX34&amp;"_"&amp;$CW$14,データシート1!$A:$BT,MATCH($CW$12&amp;"_"&amp;DC$20,データシート1!$A$1:$BT$1,0),0)</f>
        <v>0</v>
      </c>
      <c r="DD34" s="961">
        <f t="shared" si="11"/>
        <v>8.8940000000000001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0.31</v>
      </c>
      <c r="DO34" s="127">
        <f t="shared" si="27"/>
        <v>0</v>
      </c>
      <c r="DP34" s="127">
        <f t="shared" si="13"/>
        <v>0</v>
      </c>
      <c r="DQ34" s="127">
        <f t="shared" si="13"/>
        <v>0.69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43482</v>
      </c>
      <c r="AY35" s="18" t="str">
        <f>IF(IFERROR(比較地域マスタ!$Z20,"")=0,"",IFERROR(比較地域マスタ!$Z20,""))</f>
        <v>芦北町</v>
      </c>
      <c r="BB35" s="110" t="str">
        <f t="shared" si="0"/>
        <v>43482</v>
      </c>
      <c r="BC35" s="1031" t="str">
        <f t="shared" si="0"/>
        <v>芦北町</v>
      </c>
      <c r="BD35" s="34">
        <f t="shared" si="14"/>
        <v>74.81929605322685</v>
      </c>
      <c r="BE35" s="34">
        <f t="shared" si="15"/>
        <v>14.575776249022132</v>
      </c>
      <c r="BF35" s="34">
        <f>VLOOKUP($AX35&amp;"_"&amp;$BC$14,データシート1!$A:$BT,MATCH($BC$12&amp;"_"&amp;BF$20,データシート1!$A$1:$BT$1,0),0)</f>
        <v>10.160021070062138</v>
      </c>
      <c r="BG35" s="34">
        <f>VLOOKUP($AX35&amp;"_"&amp;$BC$14,データシート1!$A:$BT,MATCH($BC$12&amp;"_"&amp;BG$20,データシート1!$A$1:$BT$1,0),0)</f>
        <v>1.1438489923114215</v>
      </c>
      <c r="BH35" s="34">
        <f>VLOOKUP($AX35&amp;"_"&amp;$BC$14,データシート1!$A:$BT,MATCH($BC$12&amp;"_"&amp;BH$20,データシート1!$A$1:$BT$1,0),0)</f>
        <v>3.271906186648573</v>
      </c>
      <c r="BI35" s="34">
        <f>VLOOKUP($AX35&amp;"_"&amp;$BC$14,データシート1!$A:$BT,MATCH($BC$12&amp;"_"&amp;BI$20,データシート1!$A$1:$BT$1,0),0)</f>
        <v>13.182928358184672</v>
      </c>
      <c r="BJ35" s="34">
        <f>VLOOKUP($AX35&amp;"_"&amp;$BC$14,データシート1!$A:$BT,MATCH($BC$12&amp;"_"&amp;BJ$20,データシート1!$A$1:$BT$1,0),0)</f>
        <v>12.907791681378651</v>
      </c>
      <c r="BK35" s="34">
        <f t="shared" si="1"/>
        <v>32.443378746925909</v>
      </c>
      <c r="BL35" s="34">
        <f t="shared" si="2"/>
        <v>31.384224457351539</v>
      </c>
      <c r="BM35" s="34">
        <f>VLOOKUP($AX35&amp;"_"&amp;$BC$14,データシート1!$A:$BT,MATCH($BC$12&amp;"_"&amp;BM$20,データシート1!$A$1:$BT$1,0),0)</f>
        <v>13.262445841002549</v>
      </c>
      <c r="BN35" s="34">
        <f>VLOOKUP($AX35&amp;"_"&amp;$BC$14,データシート1!$A:$BT,MATCH($BC$12&amp;"_"&amp;BN$20,データシート1!$A$1:$BT$1,0),0)</f>
        <v>18.12177861634899</v>
      </c>
      <c r="BO35" s="34">
        <f>VLOOKUP($AX35&amp;"_"&amp;$BC$14,データシート1!$A:$BT,MATCH($BC$12&amp;"_"&amp;BO$20,データシート1!$A$1:$BT$1,0),0)</f>
        <v>0.94242630050201504</v>
      </c>
      <c r="BP35" s="34">
        <f>VLOOKUP($AX35&amp;"_"&amp;$BC$14,データシート1!$A:$BT,MATCH($BC$12&amp;"_"&amp;BP$20,データシート1!$A$1:$BT$1,0),0)</f>
        <v>0.11672798907234928</v>
      </c>
      <c r="BQ35" s="34">
        <f>VLOOKUP($AX35&amp;"_"&amp;$BC$14,データシート1!$A:$BT,MATCH($BC$12&amp;"_"&amp;BQ$20,データシート1!$A$1:$BT$1,0),0)</f>
        <v>1.7094210177154969</v>
      </c>
      <c r="BR35" s="35">
        <f t="shared" si="3"/>
        <v>74.81929605322685</v>
      </c>
      <c r="BT35" s="121" t="str">
        <f t="shared" si="4"/>
        <v>芦北町</v>
      </c>
      <c r="BU35" s="33">
        <f t="shared" si="25"/>
        <v>74.81929605322685</v>
      </c>
      <c r="BV35" s="59">
        <f t="shared" si="16"/>
        <v>0.1948130631789538</v>
      </c>
      <c r="BW35" s="59">
        <f t="shared" si="5"/>
        <v>0.1357941280660305</v>
      </c>
      <c r="BX35" s="59">
        <f t="shared" si="5"/>
        <v>1.5288154963362407E-2</v>
      </c>
      <c r="BY35" s="59">
        <f t="shared" si="5"/>
        <v>4.3730780149560902E-2</v>
      </c>
      <c r="BZ35" s="59">
        <f t="shared" si="5"/>
        <v>0.17619690445638869</v>
      </c>
      <c r="CA35" s="59">
        <f t="shared" si="5"/>
        <v>0.17251955527884114</v>
      </c>
      <c r="CB35" s="59">
        <f t="shared" si="5"/>
        <v>0.43362314881772629</v>
      </c>
      <c r="CC35" s="59">
        <f t="shared" si="5"/>
        <v>0.41946698395858512</v>
      </c>
      <c r="CD35" s="59">
        <f t="shared" si="5"/>
        <v>0.17725969824104698</v>
      </c>
      <c r="CE35" s="59">
        <f t="shared" si="5"/>
        <v>0.24220728571753816</v>
      </c>
      <c r="CF35" s="59">
        <f t="shared" si="5"/>
        <v>1.259603271102107E-2</v>
      </c>
      <c r="CG35" s="59">
        <f t="shared" si="5"/>
        <v>1.56013214812003E-3</v>
      </c>
      <c r="CH35" s="59">
        <f t="shared" si="5"/>
        <v>2.2847328268090168E-2</v>
      </c>
      <c r="CI35" s="122">
        <f t="shared" si="6"/>
        <v>1</v>
      </c>
      <c r="CK35" s="123" t="str">
        <f t="shared" si="7"/>
        <v>芦北町</v>
      </c>
      <c r="CL35" s="124">
        <f t="shared" si="17"/>
        <v>14.575776249022132</v>
      </c>
      <c r="CM35" s="65">
        <f t="shared" si="18"/>
        <v>1</v>
      </c>
      <c r="CN35" s="66">
        <f t="shared" si="19"/>
        <v>10.160021070062138</v>
      </c>
      <c r="CO35" s="65">
        <f t="shared" si="20"/>
        <v>1</v>
      </c>
      <c r="CP35" s="66">
        <f t="shared" si="8"/>
        <v>1.1438489923114215</v>
      </c>
      <c r="CQ35" s="65">
        <f t="shared" si="21"/>
        <v>0</v>
      </c>
      <c r="CR35" s="66">
        <f t="shared" si="9"/>
        <v>3.271906186648573</v>
      </c>
      <c r="CS35" s="65">
        <f t="shared" si="22"/>
        <v>0</v>
      </c>
      <c r="CT35" s="66">
        <f t="shared" si="10"/>
        <v>13.182928358184672</v>
      </c>
      <c r="CU35" s="67">
        <f t="shared" si="23"/>
        <v>0</v>
      </c>
      <c r="CV35" s="16"/>
      <c r="CW35" s="959">
        <f t="shared" si="24"/>
        <v>41.328000000000003</v>
      </c>
      <c r="CX35" s="962">
        <f>VLOOKUP($AX35&amp;"_"&amp;$CW$14,データシート1!$A:$BT,MATCH($CW$12&amp;"_"&amp;CX$20,データシート1!$A$1:$BT$1,0),0)</f>
        <v>41.328000000000003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41.328000000000003</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40605</v>
      </c>
      <c r="AY36" s="18" t="str">
        <f>IF(IFERROR(比較地域マスタ!$Z21,"")=0,"",IFERROR(比較地域マスタ!$Z21,""))</f>
        <v>川崎町</v>
      </c>
      <c r="BB36" s="110" t="str">
        <f t="shared" si="0"/>
        <v>40605</v>
      </c>
      <c r="BC36" s="1031" t="str">
        <f t="shared" si="0"/>
        <v>川崎町</v>
      </c>
      <c r="BD36" s="34">
        <f t="shared" si="14"/>
        <v>76.863973669503437</v>
      </c>
      <c r="BE36" s="34">
        <f t="shared" si="15"/>
        <v>11.560770457688104</v>
      </c>
      <c r="BF36" s="34">
        <f>VLOOKUP($AX36&amp;"_"&amp;$BC$14,データシート1!$A:$BT,MATCH($BC$12&amp;"_"&amp;BF$20,データシート1!$A$1:$BT$1,0),0)</f>
        <v>9.6863633303390007</v>
      </c>
      <c r="BG36" s="34">
        <f>VLOOKUP($AX36&amp;"_"&amp;$BC$14,データシート1!$A:$BT,MATCH($BC$12&amp;"_"&amp;BG$20,データシート1!$A$1:$BT$1,0),0)</f>
        <v>1.0500495760388451</v>
      </c>
      <c r="BH36" s="34">
        <f>VLOOKUP($AX36&amp;"_"&amp;$BC$14,データシート1!$A:$BT,MATCH($BC$12&amp;"_"&amp;BH$20,データシート1!$A$1:$BT$1,0),0)</f>
        <v>0.82435755131025934</v>
      </c>
      <c r="BI36" s="34">
        <f>VLOOKUP($AX36&amp;"_"&amp;$BC$14,データシート1!$A:$BT,MATCH($BC$12&amp;"_"&amp;BI$20,データシート1!$A$1:$BT$1,0),0)</f>
        <v>12.269931288373408</v>
      </c>
      <c r="BJ36" s="34">
        <f>VLOOKUP($AX36&amp;"_"&amp;$BC$14,データシート1!$A:$BT,MATCH($BC$12&amp;"_"&amp;BJ$20,データシート1!$A$1:$BT$1,0),0)</f>
        <v>15.679577655953462</v>
      </c>
      <c r="BK36" s="34">
        <f t="shared" si="1"/>
        <v>35.207013265976144</v>
      </c>
      <c r="BL36" s="34">
        <f t="shared" si="2"/>
        <v>34.279066968108694</v>
      </c>
      <c r="BM36" s="34">
        <f>VLOOKUP($AX36&amp;"_"&amp;$BC$14,データシート1!$A:$BT,MATCH($BC$12&amp;"_"&amp;BM$20,データシート1!$A$1:$BT$1,0),0)</f>
        <v>15.980717175497841</v>
      </c>
      <c r="BN36" s="34">
        <f>VLOOKUP($AX36&amp;"_"&amp;$BC$14,データシート1!$A:$BT,MATCH($BC$12&amp;"_"&amp;BN$20,データシート1!$A$1:$BT$1,0),0)</f>
        <v>18.298349792610853</v>
      </c>
      <c r="BO36" s="34">
        <f>VLOOKUP($AX36&amp;"_"&amp;$BC$14,データシート1!$A:$BT,MATCH($BC$12&amp;"_"&amp;BO$20,データシート1!$A$1:$BT$1,0),0)</f>
        <v>0.92794629786745098</v>
      </c>
      <c r="BP36" s="34">
        <f>VLOOKUP($AX36&amp;"_"&amp;$BC$14,データシート1!$A:$BT,MATCH($BC$12&amp;"_"&amp;BP$20,データシート1!$A$1:$BT$1,0),0)</f>
        <v>0</v>
      </c>
      <c r="BQ36" s="34">
        <f>VLOOKUP($AX36&amp;"_"&amp;$BC$14,データシート1!$A:$BT,MATCH($BC$12&amp;"_"&amp;BQ$20,データシート1!$A$1:$BT$1,0),0)</f>
        <v>2.1466810015123201</v>
      </c>
      <c r="BR36" s="35">
        <f t="shared" si="3"/>
        <v>76.863973669503437</v>
      </c>
      <c r="BT36" s="121" t="str">
        <f t="shared" si="4"/>
        <v>川崎町</v>
      </c>
      <c r="BU36" s="33">
        <f t="shared" si="25"/>
        <v>76.863973669503437</v>
      </c>
      <c r="BV36" s="59">
        <f t="shared" si="16"/>
        <v>0.15040557891785078</v>
      </c>
      <c r="BW36" s="59">
        <f t="shared" si="5"/>
        <v>0.12601954944442539</v>
      </c>
      <c r="BX36" s="59">
        <f t="shared" si="5"/>
        <v>1.3661140920892344E-2</v>
      </c>
      <c r="BY36" s="59">
        <f t="shared" si="5"/>
        <v>1.0724888552533052E-2</v>
      </c>
      <c r="BZ36" s="59">
        <f t="shared" si="5"/>
        <v>0.15963175858082951</v>
      </c>
      <c r="CA36" s="59">
        <f t="shared" si="5"/>
        <v>0.20399124462874985</v>
      </c>
      <c r="CB36" s="59">
        <f t="shared" si="5"/>
        <v>0.45804310634989825</v>
      </c>
      <c r="CC36" s="59">
        <f t="shared" si="5"/>
        <v>0.44597052860551317</v>
      </c>
      <c r="CD36" s="59">
        <f t="shared" si="5"/>
        <v>0.2079090686127037</v>
      </c>
      <c r="CE36" s="59">
        <f t="shared" si="5"/>
        <v>0.23806145999280948</v>
      </c>
      <c r="CF36" s="59">
        <f t="shared" si="5"/>
        <v>1.2072577744385119E-2</v>
      </c>
      <c r="CG36" s="59">
        <f t="shared" si="5"/>
        <v>0</v>
      </c>
      <c r="CH36" s="59">
        <f t="shared" si="5"/>
        <v>2.7928311522671612E-2</v>
      </c>
      <c r="CI36" s="122">
        <f t="shared" si="6"/>
        <v>1</v>
      </c>
      <c r="CK36" s="123" t="str">
        <f t="shared" si="7"/>
        <v>川崎町</v>
      </c>
      <c r="CL36" s="124">
        <f t="shared" si="17"/>
        <v>11.560770457688104</v>
      </c>
      <c r="CM36" s="65">
        <f t="shared" si="18"/>
        <v>0</v>
      </c>
      <c r="CN36" s="66">
        <f t="shared" si="19"/>
        <v>9.6863633303390007</v>
      </c>
      <c r="CO36" s="65">
        <f t="shared" si="20"/>
        <v>0</v>
      </c>
      <c r="CP36" s="66">
        <f t="shared" si="8"/>
        <v>1.0500495760388451</v>
      </c>
      <c r="CQ36" s="65">
        <f t="shared" si="21"/>
        <v>0</v>
      </c>
      <c r="CR36" s="66">
        <f t="shared" si="9"/>
        <v>0.82435755131025934</v>
      </c>
      <c r="CS36" s="65">
        <f t="shared" si="22"/>
        <v>0</v>
      </c>
      <c r="CT36" s="66">
        <f t="shared" si="10"/>
        <v>12.269931288373408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17463</v>
      </c>
      <c r="AY37" s="18" t="str">
        <f>IF(IFERROR(比較地域マスタ!$Z22,"")=0,"",IFERROR(比較地域マスタ!$Z22,""))</f>
        <v>能登町</v>
      </c>
      <c r="BB37" s="110" t="str">
        <f t="shared" si="0"/>
        <v>17463</v>
      </c>
      <c r="BC37" s="1031" t="str">
        <f t="shared" si="0"/>
        <v>能登町</v>
      </c>
      <c r="BD37" s="34">
        <f t="shared" si="14"/>
        <v>109.65411233806611</v>
      </c>
      <c r="BE37" s="34">
        <f t="shared" si="15"/>
        <v>29.057505525419671</v>
      </c>
      <c r="BF37" s="34">
        <f>VLOOKUP($AX37&amp;"_"&amp;$BC$14,データシート1!$A:$BT,MATCH($BC$12&amp;"_"&amp;BF$20,データシート1!$A$1:$BT$1,0),0)</f>
        <v>5.3570976199566767</v>
      </c>
      <c r="BG37" s="34">
        <f>VLOOKUP($AX37&amp;"_"&amp;$BC$14,データシート1!$A:$BT,MATCH($BC$12&amp;"_"&amp;BG$20,データシート1!$A$1:$BT$1,0),0)</f>
        <v>1.5421647638322409</v>
      </c>
      <c r="BH37" s="34">
        <f>VLOOKUP($AX37&amp;"_"&amp;$BC$14,データシート1!$A:$BT,MATCH($BC$12&amp;"_"&amp;BH$20,データシート1!$A$1:$BT$1,0),0)</f>
        <v>22.158243141630756</v>
      </c>
      <c r="BI37" s="34">
        <f>VLOOKUP($AX37&amp;"_"&amp;$BC$14,データシート1!$A:$BT,MATCH($BC$12&amp;"_"&amp;BI$20,データシート1!$A$1:$BT$1,0),0)</f>
        <v>17.867611535312651</v>
      </c>
      <c r="BJ37" s="34">
        <f>VLOOKUP($AX37&amp;"_"&amp;$BC$14,データシート1!$A:$BT,MATCH($BC$12&amp;"_"&amp;BJ$20,データシート1!$A$1:$BT$1,0),0)</f>
        <v>27.896736436537459</v>
      </c>
      <c r="BK37" s="34">
        <f t="shared" si="1"/>
        <v>33.106282701874932</v>
      </c>
      <c r="BL37" s="34">
        <f t="shared" si="2"/>
        <v>31.116858868807135</v>
      </c>
      <c r="BM37" s="34">
        <f>VLOOKUP($AX37&amp;"_"&amp;$BC$14,データシート1!$A:$BT,MATCH($BC$12&amp;"_"&amp;BM$20,データシート1!$A$1:$BT$1,0),0)</f>
        <v>13.469034462424192</v>
      </c>
      <c r="BN37" s="34">
        <f>VLOOKUP($AX37&amp;"_"&amp;$BC$14,データシート1!$A:$BT,MATCH($BC$12&amp;"_"&amp;BN$20,データシート1!$A$1:$BT$1,0),0)</f>
        <v>17.647824406382941</v>
      </c>
      <c r="BO37" s="34">
        <f>VLOOKUP($AX37&amp;"_"&amp;$BC$14,データシート1!$A:$BT,MATCH($BC$12&amp;"_"&amp;BO$20,データシート1!$A$1:$BT$1,0),0)</f>
        <v>0.93921500959515603</v>
      </c>
      <c r="BP37" s="34">
        <f>VLOOKUP($AX37&amp;"_"&amp;$BC$14,データシート1!$A:$BT,MATCH($BC$12&amp;"_"&amp;BP$20,データシート1!$A$1:$BT$1,0),0)</f>
        <v>1.0502088234726408</v>
      </c>
      <c r="BQ37" s="34">
        <f>VLOOKUP($AX37&amp;"_"&amp;$BC$14,データシート1!$A:$BT,MATCH($BC$12&amp;"_"&amp;BQ$20,データシート1!$A$1:$BT$1,0),0)</f>
        <v>1.7259761389213939</v>
      </c>
      <c r="BR37" s="35">
        <f t="shared" si="3"/>
        <v>109.65411233806611</v>
      </c>
      <c r="BT37" s="121" t="str">
        <f t="shared" si="4"/>
        <v>能登町</v>
      </c>
      <c r="BU37" s="33">
        <f t="shared" si="25"/>
        <v>109.65411233806611</v>
      </c>
      <c r="BV37" s="59">
        <f t="shared" si="16"/>
        <v>0.26499239203938585</v>
      </c>
      <c r="BW37" s="59">
        <f t="shared" si="5"/>
        <v>4.8854507192950716E-2</v>
      </c>
      <c r="BX37" s="59">
        <f t="shared" si="5"/>
        <v>1.4063902674965002E-2</v>
      </c>
      <c r="BY37" s="59">
        <f t="shared" si="5"/>
        <v>0.20207398217147013</v>
      </c>
      <c r="BZ37" s="59">
        <f t="shared" si="5"/>
        <v>0.16294520245831182</v>
      </c>
      <c r="CA37" s="59">
        <f t="shared" si="5"/>
        <v>0.25440665964748488</v>
      </c>
      <c r="CB37" s="59">
        <f t="shared" si="5"/>
        <v>0.30191555971751893</v>
      </c>
      <c r="CC37" s="59">
        <f t="shared" si="5"/>
        <v>0.2837728399357532</v>
      </c>
      <c r="CD37" s="59">
        <f t="shared" si="5"/>
        <v>0.12283200488549717</v>
      </c>
      <c r="CE37" s="59">
        <f t="shared" si="5"/>
        <v>0.16094083505025603</v>
      </c>
      <c r="CF37" s="59">
        <f t="shared" si="5"/>
        <v>8.5652511298393887E-3</v>
      </c>
      <c r="CG37" s="59">
        <f t="shared" si="5"/>
        <v>9.5774686519263692E-3</v>
      </c>
      <c r="CH37" s="59">
        <f t="shared" si="5"/>
        <v>1.574018613729844E-2</v>
      </c>
      <c r="CI37" s="122">
        <f t="shared" si="6"/>
        <v>1</v>
      </c>
      <c r="CK37" s="123" t="str">
        <f t="shared" si="7"/>
        <v>能登町</v>
      </c>
      <c r="CL37" s="124">
        <f t="shared" si="17"/>
        <v>29.057505525419671</v>
      </c>
      <c r="CM37" s="65">
        <f t="shared" si="18"/>
        <v>0.18786884494350128</v>
      </c>
      <c r="CN37" s="66">
        <f t="shared" si="19"/>
        <v>5.3570976199566767</v>
      </c>
      <c r="CO37" s="65">
        <f t="shared" si="20"/>
        <v>1</v>
      </c>
      <c r="CP37" s="66">
        <f t="shared" si="8"/>
        <v>1.5421647638322409</v>
      </c>
      <c r="CQ37" s="65">
        <f t="shared" si="21"/>
        <v>0</v>
      </c>
      <c r="CR37" s="66">
        <f t="shared" si="9"/>
        <v>22.158243141630756</v>
      </c>
      <c r="CS37" s="65">
        <f t="shared" si="22"/>
        <v>0</v>
      </c>
      <c r="CT37" s="66">
        <f t="shared" si="10"/>
        <v>17.867611535312651</v>
      </c>
      <c r="CU37" s="67">
        <f t="shared" si="23"/>
        <v>0</v>
      </c>
      <c r="CV37" s="16"/>
      <c r="CW37" s="959">
        <f t="shared" si="24"/>
        <v>5.4589999999999996</v>
      </c>
      <c r="CX37" s="962">
        <f>VLOOKUP($AX37&amp;"_"&amp;$CW$14,データシート1!$A:$BT,MATCH($CW$12&amp;"_"&amp;CX$20,データシート1!$A$1:$BT$1,0),0)</f>
        <v>5.4589999999999996</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5.4589999999999996</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03381</v>
      </c>
      <c r="AY38" s="18" t="str">
        <f>IF(IFERROR(比較地域マスタ!$Z23,"")=0,"",IFERROR(比較地域マスタ!$Z23,""))</f>
        <v>金ケ崎町</v>
      </c>
      <c r="BB38" s="110" t="str">
        <f t="shared" si="0"/>
        <v>03381</v>
      </c>
      <c r="BC38" s="1031" t="str">
        <f t="shared" si="0"/>
        <v>金ケ崎町</v>
      </c>
      <c r="BD38" s="34">
        <f t="shared" si="14"/>
        <v>749.30100582047089</v>
      </c>
      <c r="BE38" s="34">
        <f t="shared" si="15"/>
        <v>671.41461943271179</v>
      </c>
      <c r="BF38" s="34">
        <f>VLOOKUP($AX38&amp;"_"&amp;$BC$14,データシート1!$A:$BT,MATCH($BC$12&amp;"_"&amp;BF$20,データシート1!$A$1:$BT$1,0),0)</f>
        <v>654.29588124222175</v>
      </c>
      <c r="BG38" s="34">
        <f>VLOOKUP($AX38&amp;"_"&amp;$BC$14,データシート1!$A:$BT,MATCH($BC$12&amp;"_"&amp;BG$20,データシート1!$A$1:$BT$1,0),0)</f>
        <v>1.5183986590534055</v>
      </c>
      <c r="BH38" s="34">
        <f>VLOOKUP($AX38&amp;"_"&amp;$BC$14,データシート1!$A:$BT,MATCH($BC$12&amp;"_"&amp;BH$20,データシート1!$A$1:$BT$1,0),0)</f>
        <v>15.600339531436626</v>
      </c>
      <c r="BI38" s="34">
        <f>VLOOKUP($AX38&amp;"_"&amp;$BC$14,データシート1!$A:$BT,MATCH($BC$12&amp;"_"&amp;BI$20,データシート1!$A$1:$BT$1,0),0)</f>
        <v>19.341208645027734</v>
      </c>
      <c r="BJ38" s="34">
        <f>VLOOKUP($AX38&amp;"_"&amp;$BC$14,データシート1!$A:$BT,MATCH($BC$12&amp;"_"&amp;BJ$20,データシート1!$A$1:$BT$1,0),0)</f>
        <v>24.786456556715649</v>
      </c>
      <c r="BK38" s="34">
        <f t="shared" si="1"/>
        <v>31.744536993737682</v>
      </c>
      <c r="BL38" s="34">
        <f t="shared" si="2"/>
        <v>30.844266184776615</v>
      </c>
      <c r="BM38" s="34">
        <f>VLOOKUP($AX38&amp;"_"&amp;$BC$14,データシート1!$A:$BT,MATCH($BC$12&amp;"_"&amp;BM$20,データシート1!$A$1:$BT$1,0),0)</f>
        <v>13.87949343393298</v>
      </c>
      <c r="BN38" s="34">
        <f>VLOOKUP($AX38&amp;"_"&amp;$BC$14,データシート1!$A:$BT,MATCH($BC$12&amp;"_"&amp;BN$20,データシート1!$A$1:$BT$1,0),0)</f>
        <v>16.964772750843633</v>
      </c>
      <c r="BO38" s="34">
        <f>VLOOKUP($AX38&amp;"_"&amp;$BC$14,データシート1!$A:$BT,MATCH($BC$12&amp;"_"&amp;BO$20,データシート1!$A$1:$BT$1,0),0)</f>
        <v>0.90027080896106604</v>
      </c>
      <c r="BP38" s="34">
        <f>VLOOKUP($AX38&amp;"_"&amp;$BC$14,データシート1!$A:$BT,MATCH($BC$12&amp;"_"&amp;BP$20,データシート1!$A$1:$BT$1,0),0)</f>
        <v>0</v>
      </c>
      <c r="BQ38" s="34">
        <f>VLOOKUP($AX38&amp;"_"&amp;$BC$14,データシート1!$A:$BT,MATCH($BC$12&amp;"_"&amp;BQ$20,データシート1!$A$1:$BT$1,0),0)</f>
        <v>2.014184192278007</v>
      </c>
      <c r="BR38" s="35">
        <f t="shared" si="3"/>
        <v>749.30100582047089</v>
      </c>
      <c r="BT38" s="121" t="str">
        <f t="shared" si="4"/>
        <v>金ケ崎町</v>
      </c>
      <c r="BU38" s="33">
        <f t="shared" si="25"/>
        <v>749.30100582047089</v>
      </c>
      <c r="BV38" s="59">
        <f t="shared" si="16"/>
        <v>0.89605460851814156</v>
      </c>
      <c r="BW38" s="59">
        <f t="shared" si="5"/>
        <v>0.8732083317114725</v>
      </c>
      <c r="BX38" s="59">
        <f t="shared" si="5"/>
        <v>2.0264201532610875E-3</v>
      </c>
      <c r="BY38" s="59">
        <f t="shared" si="5"/>
        <v>2.0819856653407985E-2</v>
      </c>
      <c r="BZ38" s="59">
        <f t="shared" si="5"/>
        <v>2.5812335089353662E-2</v>
      </c>
      <c r="CA38" s="59">
        <f t="shared" si="5"/>
        <v>3.3079438522273082E-2</v>
      </c>
      <c r="CB38" s="59">
        <f t="shared" si="5"/>
        <v>4.2365533673584213E-2</v>
      </c>
      <c r="CC38" s="59">
        <f t="shared" si="5"/>
        <v>4.1164052824142025E-2</v>
      </c>
      <c r="CD38" s="59">
        <f t="shared" si="5"/>
        <v>1.8523254774942134E-2</v>
      </c>
      <c r="CE38" s="59">
        <f t="shared" si="5"/>
        <v>2.2640798049199891E-2</v>
      </c>
      <c r="CF38" s="59">
        <f t="shared" si="5"/>
        <v>1.2014808494421891E-3</v>
      </c>
      <c r="CG38" s="59">
        <f t="shared" si="5"/>
        <v>0</v>
      </c>
      <c r="CH38" s="59">
        <f t="shared" si="5"/>
        <v>2.688084196647397E-3</v>
      </c>
      <c r="CI38" s="122">
        <f t="shared" si="6"/>
        <v>1</v>
      </c>
      <c r="CK38" s="123" t="str">
        <f t="shared" si="7"/>
        <v>金ケ崎町</v>
      </c>
      <c r="CL38" s="124">
        <f t="shared" si="17"/>
        <v>671.41461943271179</v>
      </c>
      <c r="CM38" s="65">
        <f t="shared" si="18"/>
        <v>0.34749168881238829</v>
      </c>
      <c r="CN38" s="66">
        <f t="shared" si="19"/>
        <v>654.29588124222175</v>
      </c>
      <c r="CO38" s="65">
        <f t="shared" si="20"/>
        <v>0.35658332367467216</v>
      </c>
      <c r="CP38" s="66">
        <f t="shared" si="8"/>
        <v>1.5183986590534055</v>
      </c>
      <c r="CQ38" s="65">
        <f t="shared" si="21"/>
        <v>0</v>
      </c>
      <c r="CR38" s="66">
        <f t="shared" si="9"/>
        <v>15.600339531436626</v>
      </c>
      <c r="CS38" s="65">
        <f t="shared" si="22"/>
        <v>0</v>
      </c>
      <c r="CT38" s="66">
        <f t="shared" si="10"/>
        <v>19.341208645027734</v>
      </c>
      <c r="CU38" s="67">
        <f t="shared" si="23"/>
        <v>0</v>
      </c>
      <c r="CV38" s="16"/>
      <c r="CW38" s="959">
        <f t="shared" si="24"/>
        <v>233.31100000000001</v>
      </c>
      <c r="CX38" s="962">
        <f>VLOOKUP($AX38&amp;"_"&amp;$CW$14,データシート1!$A:$BT,MATCH($CW$12&amp;"_"&amp;CX$20,データシート1!$A$1:$BT$1,0),0)</f>
        <v>233.31100000000001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233.31100000000001</v>
      </c>
      <c r="DE38" s="16"/>
      <c r="DF38" s="125">
        <f>VLOOKUP($AX38&amp;"_"&amp;$DF$14,データシート1!$A:$BT,MATCH($DF$12&amp;"_"&amp;DF$20,データシート1!$A$1:$BT$1,0),0)</f>
        <v>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07547</v>
      </c>
      <c r="AY39" s="18" t="str">
        <f>IF(IFERROR(比較地域マスタ!$Z24,"")=0,"",IFERROR(比較地域マスタ!$Z24,""))</f>
        <v>浪江町</v>
      </c>
      <c r="BB39" s="110" t="str">
        <f t="shared" si="0"/>
        <v>07547</v>
      </c>
      <c r="BC39" s="1031" t="str">
        <f t="shared" si="0"/>
        <v>浪江町</v>
      </c>
      <c r="BD39" s="34">
        <f t="shared" si="14"/>
        <v>49.344723143008935</v>
      </c>
      <c r="BE39" s="34">
        <f t="shared" si="15"/>
        <v>2.0821475993956406</v>
      </c>
      <c r="BF39" s="34">
        <f>VLOOKUP($AX39&amp;"_"&amp;$BC$14,データシート1!$A:$BT,MATCH($BC$12&amp;"_"&amp;BF$20,データシート1!$A$1:$BT$1,0),0)</f>
        <v>0.41741663195955514</v>
      </c>
      <c r="BG39" s="34">
        <f>VLOOKUP($AX39&amp;"_"&amp;$BC$14,データシート1!$A:$BT,MATCH($BC$12&amp;"_"&amp;BG$20,データシート1!$A$1:$BT$1,0),0)</f>
        <v>0.71651539087602079</v>
      </c>
      <c r="BH39" s="34">
        <f>VLOOKUP($AX39&amp;"_"&amp;$BC$14,データシート1!$A:$BT,MATCH($BC$12&amp;"_"&amp;BH$20,データシート1!$A$1:$BT$1,0),0)</f>
        <v>0.94821557656006483</v>
      </c>
      <c r="BI39" s="34">
        <f>VLOOKUP($AX39&amp;"_"&amp;$BC$14,データシート1!$A:$BT,MATCH($BC$12&amp;"_"&amp;BI$20,データシート1!$A$1:$BT$1,0),0)</f>
        <v>3.7235971296916834</v>
      </c>
      <c r="BJ39" s="34">
        <f>VLOOKUP($AX39&amp;"_"&amp;$BC$14,データシート1!$A:$BT,MATCH($BC$12&amp;"_"&amp;BJ$20,データシート1!$A$1:$BT$1,0),0)</f>
        <v>25.746542234575777</v>
      </c>
      <c r="BK39" s="34">
        <f t="shared" si="1"/>
        <v>16.913620578071718</v>
      </c>
      <c r="BL39" s="34">
        <f t="shared" si="2"/>
        <v>15.967282341374077</v>
      </c>
      <c r="BM39" s="34">
        <f>VLOOKUP($AX39&amp;"_"&amp;$BC$14,データシート1!$A:$BT,MATCH($BC$12&amp;"_"&amp;BM$20,データシート1!$A$1:$BT$1,0),0)</f>
        <v>5.3590719359574752</v>
      </c>
      <c r="BN39" s="34">
        <f>VLOOKUP($AX39&amp;"_"&amp;$BC$14,データシート1!$A:$BT,MATCH($BC$12&amp;"_"&amp;BN$20,データシート1!$A$1:$BT$1,0),0)</f>
        <v>10.608210405416601</v>
      </c>
      <c r="BO39" s="34">
        <f>VLOOKUP($AX39&amp;"_"&amp;$BC$14,データシート1!$A:$BT,MATCH($BC$12&amp;"_"&amp;BO$20,データシート1!$A$1:$BT$1,0),0)</f>
        <v>0.94633823669764305</v>
      </c>
      <c r="BP39" s="34">
        <f>VLOOKUP($AX39&amp;"_"&amp;$BC$14,データシート1!$A:$BT,MATCH($BC$12&amp;"_"&amp;BP$20,データシート1!$A$1:$BT$1,0),0)</f>
        <v>0</v>
      </c>
      <c r="BQ39" s="34">
        <f>VLOOKUP($AX39&amp;"_"&amp;$BC$14,データシート1!$A:$BT,MATCH($BC$12&amp;"_"&amp;BQ$20,データシート1!$A$1:$BT$1,0),0)</f>
        <v>0.87881560127411562</v>
      </c>
      <c r="BR39" s="35">
        <f t="shared" si="3"/>
        <v>49.344723143008935</v>
      </c>
      <c r="BT39" s="121" t="str">
        <f t="shared" si="4"/>
        <v>浪江町</v>
      </c>
      <c r="BU39" s="33">
        <f t="shared" si="25"/>
        <v>49.344723143008935</v>
      </c>
      <c r="BV39" s="59">
        <f t="shared" si="16"/>
        <v>4.2195952612019777E-2</v>
      </c>
      <c r="BW39" s="59">
        <f t="shared" si="5"/>
        <v>8.4591949325526598E-3</v>
      </c>
      <c r="BX39" s="59">
        <f t="shared" si="5"/>
        <v>1.4520608187413355E-2</v>
      </c>
      <c r="BY39" s="59">
        <f t="shared" si="5"/>
        <v>1.9216149492053764E-2</v>
      </c>
      <c r="BZ39" s="59">
        <f t="shared" si="5"/>
        <v>7.54608981977688E-2</v>
      </c>
      <c r="CA39" s="59">
        <f t="shared" si="5"/>
        <v>0.52176890647371066</v>
      </c>
      <c r="CB39" s="59">
        <f t="shared" si="5"/>
        <v>0.34276452477103436</v>
      </c>
      <c r="CC39" s="59">
        <f t="shared" si="5"/>
        <v>0.32358642068166699</v>
      </c>
      <c r="CD39" s="59">
        <f t="shared" si="5"/>
        <v>0.1086047624672252</v>
      </c>
      <c r="CE39" s="59">
        <f t="shared" si="5"/>
        <v>0.21498165821444176</v>
      </c>
      <c r="CF39" s="59">
        <f t="shared" si="5"/>
        <v>1.9178104089367425E-2</v>
      </c>
      <c r="CG39" s="59">
        <f t="shared" si="5"/>
        <v>0</v>
      </c>
      <c r="CH39" s="59">
        <f t="shared" si="5"/>
        <v>1.7809717945466364E-2</v>
      </c>
      <c r="CI39" s="122">
        <f t="shared" si="6"/>
        <v>1</v>
      </c>
      <c r="CK39" s="123" t="str">
        <f t="shared" si="7"/>
        <v>浪江町</v>
      </c>
      <c r="CL39" s="124">
        <f t="shared" si="17"/>
        <v>2.0821475993956406</v>
      </c>
      <c r="CM39" s="65">
        <f t="shared" si="18"/>
        <v>0</v>
      </c>
      <c r="CN39" s="66">
        <f t="shared" si="19"/>
        <v>0.41741663195955514</v>
      </c>
      <c r="CO39" s="65">
        <f t="shared" si="20"/>
        <v>0</v>
      </c>
      <c r="CP39" s="66">
        <f t="shared" si="8"/>
        <v>0.71651539087602079</v>
      </c>
      <c r="CQ39" s="65">
        <f t="shared" si="21"/>
        <v>0</v>
      </c>
      <c r="CR39" s="66">
        <f t="shared" si="9"/>
        <v>0.94821557656006483</v>
      </c>
      <c r="CS39" s="65">
        <f t="shared" si="22"/>
        <v>0</v>
      </c>
      <c r="CT39" s="66">
        <f t="shared" si="10"/>
        <v>3.7235971296916834</v>
      </c>
      <c r="CU39" s="67">
        <f t="shared" si="23"/>
        <v>1</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10.851000000000001</v>
      </c>
      <c r="DB39" s="962">
        <f>VLOOKUP($AX39&amp;"_"&amp;$CW$14,データシート1!$A:$BT,MATCH($CW$12&amp;"_"&amp;DB$20,データシート1!$A$1:$BT$1,0),0)</f>
        <v>0</v>
      </c>
      <c r="DC39" s="962">
        <f>VLOOKUP($AX39&amp;"_"&amp;$CW$14,データシート1!$A:$BT,MATCH($CW$12&amp;"_"&amp;DC$20,データシート1!$A$1:$BT$1,0),0)</f>
        <v>0</v>
      </c>
      <c r="DD39" s="961">
        <f t="shared" si="11"/>
        <v>10.851000000000001</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28501</v>
      </c>
      <c r="AY40" s="18" t="str">
        <f>IF(IFERROR(比較地域マスタ!$Z25,"")=0,"",IFERROR(比較地域マスタ!$Z25,""))</f>
        <v>佐用町</v>
      </c>
      <c r="BB40" s="110" t="str">
        <f t="shared" si="0"/>
        <v>28501</v>
      </c>
      <c r="BC40" s="1031" t="str">
        <f t="shared" si="0"/>
        <v>佐用町</v>
      </c>
      <c r="BD40" s="34">
        <f t="shared" si="14"/>
        <v>111.26707854849249</v>
      </c>
      <c r="BE40" s="34">
        <f t="shared" si="15"/>
        <v>44.343937674819728</v>
      </c>
      <c r="BF40" s="34">
        <f>VLOOKUP($AX40&amp;"_"&amp;$BC$14,データシート1!$A:$BT,MATCH($BC$12&amp;"_"&amp;BF$20,データシート1!$A$1:$BT$1,0),0)</f>
        <v>39.005867062972378</v>
      </c>
      <c r="BG40" s="34">
        <f>VLOOKUP($AX40&amp;"_"&amp;$BC$14,データシート1!$A:$BT,MATCH($BC$12&amp;"_"&amp;BG$20,データシート1!$A$1:$BT$1,0),0)</f>
        <v>1.1803763076542548</v>
      </c>
      <c r="BH40" s="34">
        <f>VLOOKUP($AX40&amp;"_"&amp;$BC$14,データシート1!$A:$BT,MATCH($BC$12&amp;"_"&amp;BH$20,データシート1!$A$1:$BT$1,0),0)</f>
        <v>4.1576943041930923</v>
      </c>
      <c r="BI40" s="34">
        <f>VLOOKUP($AX40&amp;"_"&amp;$BC$14,データシート1!$A:$BT,MATCH($BC$12&amp;"_"&amp;BI$20,データシート1!$A$1:$BT$1,0),0)</f>
        <v>15.67176457975704</v>
      </c>
      <c r="BJ40" s="34">
        <f>VLOOKUP($AX40&amp;"_"&amp;$BC$14,データシート1!$A:$BT,MATCH($BC$12&amp;"_"&amp;BJ$20,データシート1!$A$1:$BT$1,0),0)</f>
        <v>12.302672659102646</v>
      </c>
      <c r="BK40" s="34">
        <f t="shared" si="1"/>
        <v>36.925505820693012</v>
      </c>
      <c r="BL40" s="34">
        <f t="shared" si="2"/>
        <v>35.998960813403102</v>
      </c>
      <c r="BM40" s="34">
        <f>VLOOKUP($AX40&amp;"_"&amp;$BC$14,データシート1!$A:$BT,MATCH($BC$12&amp;"_"&amp;BM$20,データシート1!$A$1:$BT$1,0),0)</f>
        <v>14.578089166898272</v>
      </c>
      <c r="BN40" s="34">
        <f>VLOOKUP($AX40&amp;"_"&amp;$BC$14,データシート1!$A:$BT,MATCH($BC$12&amp;"_"&amp;BN$20,データシート1!$A$1:$BT$1,0),0)</f>
        <v>21.420871646504832</v>
      </c>
      <c r="BO40" s="34">
        <f>VLOOKUP($AX40&amp;"_"&amp;$BC$14,データシート1!$A:$BT,MATCH($BC$12&amp;"_"&amp;BO$20,データシート1!$A$1:$BT$1,0),0)</f>
        <v>0.92654500728991296</v>
      </c>
      <c r="BP40" s="34">
        <f>VLOOKUP($AX40&amp;"_"&amp;$BC$14,データシート1!$A:$BT,MATCH($BC$12&amp;"_"&amp;BP$20,データシート1!$A$1:$BT$1,0),0)</f>
        <v>0</v>
      </c>
      <c r="BQ40" s="34">
        <f>VLOOKUP($AX40&amp;"_"&amp;$BC$14,データシート1!$A:$BT,MATCH($BC$12&amp;"_"&amp;BQ$20,データシート1!$A$1:$BT$1,0),0)</f>
        <v>2.0231978141200622</v>
      </c>
      <c r="BR40" s="35">
        <f t="shared" si="3"/>
        <v>111.26707854849249</v>
      </c>
      <c r="BT40" s="121" t="str">
        <f t="shared" si="4"/>
        <v>佐用町</v>
      </c>
      <c r="BU40" s="33">
        <f t="shared" si="25"/>
        <v>111.26707854849249</v>
      </c>
      <c r="BV40" s="59">
        <f t="shared" si="16"/>
        <v>0.39853601130988375</v>
      </c>
      <c r="BW40" s="59">
        <f t="shared" si="5"/>
        <v>0.35056071905377489</v>
      </c>
      <c r="BX40" s="59">
        <f t="shared" si="5"/>
        <v>1.0608495550099507E-2</v>
      </c>
      <c r="BY40" s="59">
        <f t="shared" si="5"/>
        <v>3.7366796706009342E-2</v>
      </c>
      <c r="BZ40" s="59">
        <f t="shared" si="5"/>
        <v>0.14084817166226721</v>
      </c>
      <c r="CA40" s="59">
        <f t="shared" si="5"/>
        <v>0.11056884767349119</v>
      </c>
      <c r="CB40" s="59">
        <f t="shared" si="5"/>
        <v>0.33186371299036233</v>
      </c>
      <c r="CC40" s="59">
        <f t="shared" si="5"/>
        <v>0.32353649689574632</v>
      </c>
      <c r="CD40" s="59">
        <f t="shared" si="5"/>
        <v>0.13101889037685877</v>
      </c>
      <c r="CE40" s="59">
        <f t="shared" si="5"/>
        <v>0.19251760651888755</v>
      </c>
      <c r="CF40" s="59">
        <f t="shared" si="5"/>
        <v>8.3272160946160322E-3</v>
      </c>
      <c r="CG40" s="59">
        <f t="shared" si="5"/>
        <v>0</v>
      </c>
      <c r="CH40" s="59">
        <f t="shared" si="5"/>
        <v>1.8183256363995488E-2</v>
      </c>
      <c r="CI40" s="122">
        <f t="shared" si="6"/>
        <v>1</v>
      </c>
      <c r="CK40" s="123" t="str">
        <f t="shared" si="7"/>
        <v>佐用町</v>
      </c>
      <c r="CL40" s="124">
        <f t="shared" si="17"/>
        <v>44.343937674819728</v>
      </c>
      <c r="CM40" s="65">
        <f t="shared" si="18"/>
        <v>5.3648821569377496E-2</v>
      </c>
      <c r="CN40" s="66">
        <f t="shared" si="19"/>
        <v>39.005867062972378</v>
      </c>
      <c r="CO40" s="65">
        <f t="shared" si="20"/>
        <v>6.0990824692071649E-2</v>
      </c>
      <c r="CP40" s="66">
        <f t="shared" si="8"/>
        <v>1.1803763076542548</v>
      </c>
      <c r="CQ40" s="65">
        <f t="shared" si="21"/>
        <v>0</v>
      </c>
      <c r="CR40" s="66">
        <f t="shared" si="9"/>
        <v>4.1576943041930923</v>
      </c>
      <c r="CS40" s="65">
        <f t="shared" si="22"/>
        <v>0</v>
      </c>
      <c r="CT40" s="66">
        <f t="shared" si="10"/>
        <v>15.67176457975704</v>
      </c>
      <c r="CU40" s="67">
        <f t="shared" si="23"/>
        <v>1</v>
      </c>
      <c r="CV40" s="16"/>
      <c r="CW40" s="959">
        <f t="shared" si="24"/>
        <v>2.379</v>
      </c>
      <c r="CX40" s="962">
        <f>VLOOKUP($AX40&amp;"_"&amp;$CW$14,データシート1!$A:$BT,MATCH($CW$12&amp;"_"&amp;CX$20,データシート1!$A$1:$BT$1,0),0)</f>
        <v>2.379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68.326999999999998</v>
      </c>
      <c r="DB40" s="962">
        <f>VLOOKUP($AX40&amp;"_"&amp;$CW$14,データシート1!$A:$BT,MATCH($CW$12&amp;"_"&amp;DB$20,データシート1!$A$1:$BT$1,0),0)</f>
        <v>0</v>
      </c>
      <c r="DC40" s="962">
        <f>VLOOKUP($AX40&amp;"_"&amp;$CW$14,データシート1!$A:$BT,MATCH($CW$12&amp;"_"&amp;DC$20,データシート1!$A$1:$BT$1,0),0)</f>
        <v>0</v>
      </c>
      <c r="DD40" s="961">
        <f t="shared" si="11"/>
        <v>70.706000000000003</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0.03</v>
      </c>
      <c r="DO40" s="127">
        <f t="shared" si="27"/>
        <v>0</v>
      </c>
      <c r="DP40" s="127">
        <f t="shared" si="29"/>
        <v>0</v>
      </c>
      <c r="DQ40" s="127">
        <f t="shared" si="30"/>
        <v>0.97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24461</v>
      </c>
      <c r="AY41" s="18" t="str">
        <f>IF(IFERROR(比較地域マスタ!$Z26,"")=0,"",IFERROR(比較地域マスタ!$Z26,""))</f>
        <v>玉城町</v>
      </c>
      <c r="BB41" s="110" t="str">
        <f t="shared" si="0"/>
        <v>24461</v>
      </c>
      <c r="BC41" s="1031" t="str">
        <f t="shared" si="0"/>
        <v>玉城町</v>
      </c>
      <c r="BD41" s="34">
        <f t="shared" si="14"/>
        <v>222.39348677352865</v>
      </c>
      <c r="BE41" s="34">
        <f t="shared" si="15"/>
        <v>158.3850626805426</v>
      </c>
      <c r="BF41" s="34">
        <f>VLOOKUP($AX41&amp;"_"&amp;$BC$14,データシート1!$A:$BT,MATCH($BC$12&amp;"_"&amp;BF$20,データシート1!$A$1:$BT$1,0),0)</f>
        <v>153.42068945706745</v>
      </c>
      <c r="BG41" s="34">
        <f>VLOOKUP($AX41&amp;"_"&amp;$BC$14,データシート1!$A:$BT,MATCH($BC$12&amp;"_"&amp;BG$20,データシート1!$A$1:$BT$1,0),0)</f>
        <v>0.93065699692639348</v>
      </c>
      <c r="BH41" s="34">
        <f>VLOOKUP($AX41&amp;"_"&amp;$BC$14,データシート1!$A:$BT,MATCH($BC$12&amp;"_"&amp;BH$20,データシート1!$A$1:$BT$1,0),0)</f>
        <v>4.0337162265487638</v>
      </c>
      <c r="BI41" s="34">
        <f>VLOOKUP($AX41&amp;"_"&amp;$BC$14,データシート1!$A:$BT,MATCH($BC$12&amp;"_"&amp;BI$20,データシート1!$A$1:$BT$1,0),0)</f>
        <v>15.010874269130632</v>
      </c>
      <c r="BJ41" s="34">
        <f>VLOOKUP($AX41&amp;"_"&amp;$BC$14,データシート1!$A:$BT,MATCH($BC$12&amp;"_"&amp;BJ$20,データシート1!$A$1:$BT$1,0),0)</f>
        <v>17.231875842913499</v>
      </c>
      <c r="BK41" s="34">
        <f t="shared" si="1"/>
        <v>29.891308939785485</v>
      </c>
      <c r="BL41" s="34">
        <f t="shared" si="2"/>
        <v>28.99967942271924</v>
      </c>
      <c r="BM41" s="34">
        <f>VLOOKUP($AX41&amp;"_"&amp;$BC$14,データシート1!$A:$BT,MATCH($BC$12&amp;"_"&amp;BM$20,データシート1!$A$1:$BT$1,0),0)</f>
        <v>14.599835337574234</v>
      </c>
      <c r="BN41" s="34">
        <f>VLOOKUP($AX41&amp;"_"&amp;$BC$14,データシート1!$A:$BT,MATCH($BC$12&amp;"_"&amp;BN$20,データシート1!$A$1:$BT$1,0),0)</f>
        <v>14.399844085145006</v>
      </c>
      <c r="BO41" s="34">
        <f>VLOOKUP($AX41&amp;"_"&amp;$BC$14,データシート1!$A:$BT,MATCH($BC$12&amp;"_"&amp;BO$20,データシート1!$A$1:$BT$1,0),0)</f>
        <v>0.89162951706624605</v>
      </c>
      <c r="BP41" s="34">
        <f>VLOOKUP($AX41&amp;"_"&amp;$BC$14,データシート1!$A:$BT,MATCH($BC$12&amp;"_"&amp;BP$20,データシート1!$A$1:$BT$1,0),0)</f>
        <v>0</v>
      </c>
      <c r="BQ41" s="34">
        <f>VLOOKUP($AX41&amp;"_"&amp;$BC$14,データシート1!$A:$BT,MATCH($BC$12&amp;"_"&amp;BQ$20,データシート1!$A$1:$BT$1,0),0)</f>
        <v>1.874365041156429</v>
      </c>
      <c r="BR41" s="35">
        <f t="shared" si="3"/>
        <v>222.39348677352865</v>
      </c>
      <c r="BT41" s="121" t="str">
        <f t="shared" si="4"/>
        <v>玉城町</v>
      </c>
      <c r="BU41" s="33">
        <f t="shared" si="25"/>
        <v>222.39348677352865</v>
      </c>
      <c r="BV41" s="59">
        <f t="shared" si="16"/>
        <v>0.7121839087033689</v>
      </c>
      <c r="BW41" s="59">
        <f t="shared" si="5"/>
        <v>0.68986143291732871</v>
      </c>
      <c r="BX41" s="59">
        <f t="shared" si="5"/>
        <v>4.1847313535495548E-3</v>
      </c>
      <c r="BY41" s="59">
        <f t="shared" si="5"/>
        <v>1.81377444324907E-2</v>
      </c>
      <c r="BZ41" s="59">
        <f t="shared" si="5"/>
        <v>6.7496914981223122E-2</v>
      </c>
      <c r="CA41" s="59">
        <f t="shared" si="5"/>
        <v>7.7483725323580832E-2</v>
      </c>
      <c r="CB41" s="59">
        <f t="shared" si="5"/>
        <v>0.13440730379943586</v>
      </c>
      <c r="CC41" s="59">
        <f t="shared" si="5"/>
        <v>0.13039806085800823</v>
      </c>
      <c r="CD41" s="59">
        <f t="shared" si="5"/>
        <v>6.5648664218488445E-2</v>
      </c>
      <c r="CE41" s="59">
        <f t="shared" si="5"/>
        <v>6.4749396639519799E-2</v>
      </c>
      <c r="CF41" s="59">
        <f t="shared" si="5"/>
        <v>4.0092429414276178E-3</v>
      </c>
      <c r="CG41" s="59">
        <f t="shared" si="5"/>
        <v>0</v>
      </c>
      <c r="CH41" s="59">
        <f t="shared" si="5"/>
        <v>8.4281471923913082E-3</v>
      </c>
      <c r="CI41" s="122">
        <f t="shared" si="6"/>
        <v>1</v>
      </c>
      <c r="CK41" s="123" t="str">
        <f t="shared" si="7"/>
        <v>玉城町</v>
      </c>
      <c r="CL41" s="124">
        <f t="shared" si="17"/>
        <v>158.3850626805426</v>
      </c>
      <c r="CM41" s="65">
        <f t="shared" si="18"/>
        <v>0.28953487926127264</v>
      </c>
      <c r="CN41" s="66">
        <f t="shared" si="19"/>
        <v>153.42068945706745</v>
      </c>
      <c r="CO41" s="65">
        <f t="shared" si="20"/>
        <v>0.29890362350921834</v>
      </c>
      <c r="CP41" s="66">
        <f t="shared" si="8"/>
        <v>0.93065699692639348</v>
      </c>
      <c r="CQ41" s="65">
        <f t="shared" si="21"/>
        <v>0</v>
      </c>
      <c r="CR41" s="66">
        <f t="shared" si="9"/>
        <v>4.0337162265487638</v>
      </c>
      <c r="CS41" s="65">
        <f t="shared" si="22"/>
        <v>0</v>
      </c>
      <c r="CT41" s="66">
        <f t="shared" si="10"/>
        <v>15.010874269130632</v>
      </c>
      <c r="CU41" s="67">
        <f t="shared" si="23"/>
        <v>0</v>
      </c>
      <c r="CV41" s="16"/>
      <c r="CW41" s="959">
        <f t="shared" si="24"/>
        <v>45.857999999999997</v>
      </c>
      <c r="CX41" s="962">
        <f>VLOOKUP($AX41&amp;"_"&amp;$CW$14,データシート1!$A:$BT,MATCH($CW$12&amp;"_"&amp;CX$20,データシート1!$A$1:$BT$1,0),0)</f>
        <v>45.857999999999997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45.857999999999997</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4</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38422</v>
      </c>
      <c r="AY42" s="18" t="str">
        <f>IF(IFERROR(比較地域マスタ!$Z27,"")=0,"",IFERROR(比較地域マスタ!$Z27,""))</f>
        <v>内子町</v>
      </c>
      <c r="BB42" s="110" t="str">
        <f t="shared" si="0"/>
        <v>38422</v>
      </c>
      <c r="BC42" s="1031" t="str">
        <f t="shared" si="0"/>
        <v>内子町</v>
      </c>
      <c r="BD42" s="34">
        <f t="shared" si="14"/>
        <v>121.97626797585244</v>
      </c>
      <c r="BE42" s="34">
        <f t="shared" si="15"/>
        <v>50.015533173028921</v>
      </c>
      <c r="BF42" s="34">
        <f>VLOOKUP($AX42&amp;"_"&amp;$BC$14,データシート1!$A:$BT,MATCH($BC$12&amp;"_"&amp;BF$20,データシート1!$A$1:$BT$1,0),0)</f>
        <v>39.491232747496319</v>
      </c>
      <c r="BG42" s="34">
        <f>VLOOKUP($AX42&amp;"_"&amp;$BC$14,データシート1!$A:$BT,MATCH($BC$12&amp;"_"&amp;BG$20,データシート1!$A$1:$BT$1,0),0)</f>
        <v>1.2346752219979134</v>
      </c>
      <c r="BH42" s="34">
        <f>VLOOKUP($AX42&amp;"_"&amp;$BC$14,データシート1!$A:$BT,MATCH($BC$12&amp;"_"&amp;BH$20,データシート1!$A$1:$BT$1,0),0)</f>
        <v>9.2896252035346905</v>
      </c>
      <c r="BI42" s="34">
        <f>VLOOKUP($AX42&amp;"_"&amp;$BC$14,データシート1!$A:$BT,MATCH($BC$12&amp;"_"&amp;BI$20,データシート1!$A$1:$BT$1,0),0)</f>
        <v>14.492245064806113</v>
      </c>
      <c r="BJ42" s="34">
        <f>VLOOKUP($AX42&amp;"_"&amp;$BC$14,データシート1!$A:$BT,MATCH($BC$12&amp;"_"&amp;BJ$20,データシート1!$A$1:$BT$1,0),0)</f>
        <v>21.712315647553627</v>
      </c>
      <c r="BK42" s="34">
        <f t="shared" si="1"/>
        <v>33.993027398463781</v>
      </c>
      <c r="BL42" s="34">
        <f t="shared" si="2"/>
        <v>33.072963360094981</v>
      </c>
      <c r="BM42" s="34">
        <f>VLOOKUP($AX42&amp;"_"&amp;$BC$14,データシート1!$A:$BT,MATCH($BC$12&amp;"_"&amp;BM$20,データシート1!$A$1:$BT$1,0),0)</f>
        <v>12.205038291883877</v>
      </c>
      <c r="BN42" s="34">
        <f>VLOOKUP($AX42&amp;"_"&amp;$BC$14,データシート1!$A:$BT,MATCH($BC$12&amp;"_"&amp;BN$20,データシート1!$A$1:$BT$1,0),0)</f>
        <v>20.867925068211104</v>
      </c>
      <c r="BO42" s="34">
        <f>VLOOKUP($AX42&amp;"_"&amp;$BC$14,データシート1!$A:$BT,MATCH($BC$12&amp;"_"&amp;BO$20,データシート1!$A$1:$BT$1,0),0)</f>
        <v>0.92006403836879702</v>
      </c>
      <c r="BP42" s="34">
        <f>VLOOKUP($AX42&amp;"_"&amp;$BC$14,データシート1!$A:$BT,MATCH($BC$12&amp;"_"&amp;BP$20,データシート1!$A$1:$BT$1,0),0)</f>
        <v>0</v>
      </c>
      <c r="BQ42" s="34">
        <f>VLOOKUP($AX42&amp;"_"&amp;$BC$14,データシート1!$A:$BT,MATCH($BC$12&amp;"_"&amp;BQ$20,データシート1!$A$1:$BT$1,0),0)</f>
        <v>1.7631466920000001</v>
      </c>
      <c r="BR42" s="35">
        <f t="shared" si="3"/>
        <v>121.97626797585244</v>
      </c>
      <c r="BT42" s="121" t="str">
        <f t="shared" si="4"/>
        <v>内子町</v>
      </c>
      <c r="BU42" s="33">
        <f t="shared" si="25"/>
        <v>121.97626797585244</v>
      </c>
      <c r="BV42" s="59">
        <f t="shared" si="16"/>
        <v>0.41004315022107796</v>
      </c>
      <c r="BW42" s="59">
        <f t="shared" si="5"/>
        <v>0.32376160873617132</v>
      </c>
      <c r="BX42" s="59">
        <f t="shared" si="5"/>
        <v>1.012225773494186E-2</v>
      </c>
      <c r="BY42" s="59">
        <f t="shared" si="5"/>
        <v>7.6159283749964807E-2</v>
      </c>
      <c r="BZ42" s="59">
        <f t="shared" si="5"/>
        <v>0.11881200585408248</v>
      </c>
      <c r="CA42" s="59">
        <f t="shared" ref="CA42:CH68" si="32">BJ42/$BR42</f>
        <v>0.17800442666316041</v>
      </c>
      <c r="CB42" s="59">
        <f t="shared" si="32"/>
        <v>0.27868558337260618</v>
      </c>
      <c r="CC42" s="59">
        <f t="shared" si="32"/>
        <v>0.27114260756561609</v>
      </c>
      <c r="CD42" s="59">
        <f t="shared" si="32"/>
        <v>0.10006076177293849</v>
      </c>
      <c r="CE42" s="59">
        <f t="shared" si="32"/>
        <v>0.17108184579267757</v>
      </c>
      <c r="CF42" s="59">
        <f t="shared" si="32"/>
        <v>7.5429758069901062E-3</v>
      </c>
      <c r="CG42" s="59">
        <f t="shared" si="32"/>
        <v>0</v>
      </c>
      <c r="CH42" s="59">
        <f t="shared" si="32"/>
        <v>1.4454833889072987E-2</v>
      </c>
      <c r="CI42" s="122">
        <f t="shared" si="6"/>
        <v>1</v>
      </c>
      <c r="CK42" s="123" t="str">
        <f t="shared" si="7"/>
        <v>内子町</v>
      </c>
      <c r="CL42" s="124">
        <f t="shared" si="17"/>
        <v>50.015533173028921</v>
      </c>
      <c r="CM42" s="65">
        <f t="shared" si="18"/>
        <v>0.1681877502114924</v>
      </c>
      <c r="CN42" s="66">
        <f t="shared" si="19"/>
        <v>39.491232747496319</v>
      </c>
      <c r="CO42" s="65">
        <f t="shared" si="20"/>
        <v>0.21300930395831486</v>
      </c>
      <c r="CP42" s="66">
        <f t="shared" si="8"/>
        <v>1.2346752219979134</v>
      </c>
      <c r="CQ42" s="65">
        <f t="shared" si="21"/>
        <v>0</v>
      </c>
      <c r="CR42" s="66">
        <f t="shared" si="9"/>
        <v>9.2896252035346905</v>
      </c>
      <c r="CS42" s="65">
        <f t="shared" si="22"/>
        <v>0</v>
      </c>
      <c r="CT42" s="66">
        <f t="shared" si="10"/>
        <v>14.492245064806113</v>
      </c>
      <c r="CU42" s="67">
        <f t="shared" si="23"/>
        <v>0</v>
      </c>
      <c r="CV42" s="16"/>
      <c r="CW42" s="959">
        <f t="shared" si="24"/>
        <v>8.4120000000000008</v>
      </c>
      <c r="CX42" s="962">
        <f>VLOOKUP($AX42&amp;"_"&amp;$CW$14,データシート1!$A:$BT,MATCH($CW$12&amp;"_"&amp;CX$20,データシート1!$A$1:$BT$1,0),0)</f>
        <v>8.4120000000000008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8.4120000000000008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03507</v>
      </c>
      <c r="AY43" s="18" t="str">
        <f>IF(IFERROR(比較地域マスタ!$Z28,"")=0,"",IFERROR(比較地域マスタ!$Z28,""))</f>
        <v>洋野町</v>
      </c>
      <c r="AZ43" s="23"/>
      <c r="BB43" s="110" t="str">
        <f t="shared" si="0"/>
        <v>03507</v>
      </c>
      <c r="BC43" s="1031" t="str">
        <f t="shared" si="0"/>
        <v>洋野町</v>
      </c>
      <c r="BD43" s="34">
        <f t="shared" si="14"/>
        <v>96.685707117569208</v>
      </c>
      <c r="BE43" s="34">
        <f t="shared" si="15"/>
        <v>23.821563507214492</v>
      </c>
      <c r="BF43" s="34">
        <f>VLOOKUP($AX43&amp;"_"&amp;$BC$14,データシート1!$A:$BT,MATCH($BC$12&amp;"_"&amp;BF$20,データシート1!$A$1:$BT$1,0),0)</f>
        <v>5.8677649314832818</v>
      </c>
      <c r="BG43" s="34">
        <f>VLOOKUP($AX43&amp;"_"&amp;$BC$14,データシート1!$A:$BT,MATCH($BC$12&amp;"_"&amp;BG$20,データシート1!$A$1:$BT$1,0),0)</f>
        <v>2.4248564792210634</v>
      </c>
      <c r="BH43" s="34">
        <f>VLOOKUP($AX43&amp;"_"&amp;$BC$14,データシート1!$A:$BT,MATCH($BC$12&amp;"_"&amp;BH$20,データシート1!$A$1:$BT$1,0),0)</f>
        <v>15.528942096510145</v>
      </c>
      <c r="BI43" s="34">
        <f>VLOOKUP($AX43&amp;"_"&amp;$BC$14,データシート1!$A:$BT,MATCH($BC$12&amp;"_"&amp;BI$20,データシート1!$A$1:$BT$1,0),0)</f>
        <v>11.820546283910708</v>
      </c>
      <c r="BJ43" s="34">
        <f>VLOOKUP($AX43&amp;"_"&amp;$BC$14,データシート1!$A:$BT,MATCH($BC$12&amp;"_"&amp;BJ$20,データシート1!$A$1:$BT$1,0),0)</f>
        <v>27.004359500693731</v>
      </c>
      <c r="BK43" s="34">
        <f t="shared" si="1"/>
        <v>32.148500734767978</v>
      </c>
      <c r="BL43" s="34">
        <f t="shared" si="2"/>
        <v>31.135757208166488</v>
      </c>
      <c r="BM43" s="34">
        <f>VLOOKUP($AX43&amp;"_"&amp;$BC$14,データシート1!$A:$BT,MATCH($BC$12&amp;"_"&amp;BM$20,データシート1!$A$1:$BT$1,0),0)</f>
        <v>12.423859134310748</v>
      </c>
      <c r="BN43" s="34">
        <f>VLOOKUP($AX43&amp;"_"&amp;$BC$14,データシート1!$A:$BT,MATCH($BC$12&amp;"_"&amp;BN$20,データシート1!$A$1:$BT$1,0),0)</f>
        <v>18.711898073855739</v>
      </c>
      <c r="BO43" s="34">
        <f>VLOOKUP($AX43&amp;"_"&amp;$BC$14,データシート1!$A:$BT,MATCH($BC$12&amp;"_"&amp;BO$20,データシート1!$A$1:$BT$1,0),0)</f>
        <v>0.91767016696550197</v>
      </c>
      <c r="BP43" s="34">
        <f>VLOOKUP($AX43&amp;"_"&amp;$BC$14,データシート1!$A:$BT,MATCH($BC$12&amp;"_"&amp;BP$20,データシート1!$A$1:$BT$1,0),0)</f>
        <v>9.5073359635992394E-2</v>
      </c>
      <c r="BQ43" s="34">
        <f>VLOOKUP($AX43&amp;"_"&amp;$BC$14,データシート1!$A:$BT,MATCH($BC$12&amp;"_"&amp;BQ$20,データシート1!$A$1:$BT$1,0),0)</f>
        <v>1.8907370909822949</v>
      </c>
      <c r="BR43" s="35">
        <f t="shared" si="3"/>
        <v>96.685707117569208</v>
      </c>
      <c r="BT43" s="121" t="str">
        <f t="shared" si="4"/>
        <v>洋野町</v>
      </c>
      <c r="BU43" s="33">
        <f t="shared" si="25"/>
        <v>96.685707117569208</v>
      </c>
      <c r="BV43" s="59">
        <f t="shared" si="16"/>
        <v>0.24638143751948385</v>
      </c>
      <c r="BW43" s="59">
        <f t="shared" si="16"/>
        <v>6.0689062596895701E-2</v>
      </c>
      <c r="BX43" s="59">
        <f t="shared" si="16"/>
        <v>2.5079782229574566E-2</v>
      </c>
      <c r="BY43" s="59">
        <f t="shared" si="16"/>
        <v>0.16061259269301356</v>
      </c>
      <c r="BZ43" s="59">
        <f t="shared" si="16"/>
        <v>0.12225743221319155</v>
      </c>
      <c r="CA43" s="59">
        <f t="shared" si="32"/>
        <v>0.27930042925431159</v>
      </c>
      <c r="CB43" s="59">
        <f t="shared" si="32"/>
        <v>0.33250520364582536</v>
      </c>
      <c r="CC43" s="59">
        <f t="shared" si="32"/>
        <v>0.32203060965676761</v>
      </c>
      <c r="CD43" s="59">
        <f t="shared" si="32"/>
        <v>0.1284973705493348</v>
      </c>
      <c r="CE43" s="59">
        <f t="shared" si="32"/>
        <v>0.19353323910743281</v>
      </c>
      <c r="CF43" s="59">
        <f t="shared" si="32"/>
        <v>9.491270161055148E-3</v>
      </c>
      <c r="CG43" s="59">
        <f t="shared" si="32"/>
        <v>9.8332382800266223E-4</v>
      </c>
      <c r="CH43" s="59">
        <f t="shared" si="32"/>
        <v>1.9555497367187587E-2</v>
      </c>
      <c r="CI43" s="122">
        <f t="shared" si="6"/>
        <v>1</v>
      </c>
      <c r="CJ43" s="23"/>
      <c r="CK43" s="123" t="str">
        <f t="shared" si="7"/>
        <v>洋野町</v>
      </c>
      <c r="CL43" s="124">
        <f t="shared" si="17"/>
        <v>23.821563507214492</v>
      </c>
      <c r="CM43" s="65">
        <f t="shared" si="18"/>
        <v>0</v>
      </c>
      <c r="CN43" s="66">
        <f t="shared" si="19"/>
        <v>5.8677649314832818</v>
      </c>
      <c r="CO43" s="65">
        <f t="shared" si="20"/>
        <v>0</v>
      </c>
      <c r="CP43" s="66">
        <f t="shared" si="8"/>
        <v>2.4248564792210634</v>
      </c>
      <c r="CQ43" s="65">
        <f t="shared" si="21"/>
        <v>0</v>
      </c>
      <c r="CR43" s="66">
        <f t="shared" si="9"/>
        <v>15.528942096510145</v>
      </c>
      <c r="CS43" s="65">
        <f t="shared" si="22"/>
        <v>0</v>
      </c>
      <c r="CT43" s="66">
        <f t="shared" si="10"/>
        <v>11.820546283910708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31386</v>
      </c>
      <c r="AY44" s="18" t="str">
        <f>IF(IFERROR(比較地域マスタ!$Z29,"")=0,"",IFERROR(比較地域マスタ!$Z29,""))</f>
        <v>大山町</v>
      </c>
      <c r="BB44" s="110" t="str">
        <f t="shared" si="0"/>
        <v>31386</v>
      </c>
      <c r="BC44" s="1031" t="str">
        <f t="shared" si="0"/>
        <v>大山町</v>
      </c>
      <c r="BD44" s="34">
        <f t="shared" si="14"/>
        <v>102.28489926428144</v>
      </c>
      <c r="BE44" s="34">
        <f t="shared" si="15"/>
        <v>29.575494335075998</v>
      </c>
      <c r="BF44" s="34">
        <f>VLOOKUP($AX44&amp;"_"&amp;$BC$14,データシート1!$A:$BT,MATCH($BC$12&amp;"_"&amp;BF$20,データシート1!$A$1:$BT$1,0),0)</f>
        <v>16.271078643846703</v>
      </c>
      <c r="BG44" s="34">
        <f>VLOOKUP($AX44&amp;"_"&amp;$BC$14,データシート1!$A:$BT,MATCH($BC$12&amp;"_"&amp;BG$20,データシート1!$A$1:$BT$1,0),0)</f>
        <v>0.8126040955930357</v>
      </c>
      <c r="BH44" s="34">
        <f>VLOOKUP($AX44&amp;"_"&amp;$BC$14,データシート1!$A:$BT,MATCH($BC$12&amp;"_"&amp;BH$20,データシート1!$A$1:$BT$1,0),0)</f>
        <v>12.491811595636261</v>
      </c>
      <c r="BI44" s="34">
        <f>VLOOKUP($AX44&amp;"_"&amp;$BC$14,データシート1!$A:$BT,MATCH($BC$12&amp;"_"&amp;BI$20,データシート1!$A$1:$BT$1,0),0)</f>
        <v>13.872455098500343</v>
      </c>
      <c r="BJ44" s="34">
        <f>VLOOKUP($AX44&amp;"_"&amp;$BC$14,データシート1!$A:$BT,MATCH($BC$12&amp;"_"&amp;BJ$20,データシート1!$A$1:$BT$1,0),0)</f>
        <v>20.451773269526051</v>
      </c>
      <c r="BK44" s="34">
        <f t="shared" si="1"/>
        <v>37.890820602129047</v>
      </c>
      <c r="BL44" s="34">
        <f t="shared" si="2"/>
        <v>36.978522049044109</v>
      </c>
      <c r="BM44" s="34">
        <f>VLOOKUP($AX44&amp;"_"&amp;$BC$14,データシート1!$A:$BT,MATCH($BC$12&amp;"_"&amp;BM$20,データシート1!$A$1:$BT$1,0),0)</f>
        <v>13.252931891331814</v>
      </c>
      <c r="BN44" s="34">
        <f>VLOOKUP($AX44&amp;"_"&amp;$BC$14,データシート1!$A:$BT,MATCH($BC$12&amp;"_"&amp;BN$20,データシート1!$A$1:$BT$1,0),0)</f>
        <v>23.725590157712293</v>
      </c>
      <c r="BO44" s="34">
        <f>VLOOKUP($AX44&amp;"_"&amp;$BC$14,データシート1!$A:$BT,MATCH($BC$12&amp;"_"&amp;BO$20,データシート1!$A$1:$BT$1,0),0)</f>
        <v>0.91229855308493801</v>
      </c>
      <c r="BP44" s="34">
        <f>VLOOKUP($AX44&amp;"_"&amp;$BC$14,データシート1!$A:$BT,MATCH($BC$12&amp;"_"&amp;BP$20,データシート1!$A$1:$BT$1,0),0)</f>
        <v>0</v>
      </c>
      <c r="BQ44" s="34">
        <f>VLOOKUP($AX44&amp;"_"&amp;$BC$14,データシート1!$A:$BT,MATCH($BC$12&amp;"_"&amp;BQ$20,データシート1!$A$1:$BT$1,0),0)</f>
        <v>0.49435595905000013</v>
      </c>
      <c r="BR44" s="35">
        <f t="shared" si="3"/>
        <v>102.28489926428144</v>
      </c>
      <c r="BT44" s="121" t="str">
        <f t="shared" si="4"/>
        <v>大山町</v>
      </c>
      <c r="BU44" s="33">
        <f t="shared" si="25"/>
        <v>102.28489926428144</v>
      </c>
      <c r="BV44" s="59">
        <f t="shared" si="16"/>
        <v>0.28914819829522925</v>
      </c>
      <c r="BW44" s="59">
        <f t="shared" si="16"/>
        <v>0.15907605874260924</v>
      </c>
      <c r="BX44" s="59">
        <f t="shared" si="16"/>
        <v>7.9445167511330034E-3</v>
      </c>
      <c r="BY44" s="59">
        <f t="shared" si="16"/>
        <v>0.12212762280148702</v>
      </c>
      <c r="BZ44" s="59">
        <f t="shared" si="16"/>
        <v>0.13562564169572092</v>
      </c>
      <c r="CA44" s="59">
        <f t="shared" si="32"/>
        <v>0.19994909724340848</v>
      </c>
      <c r="CB44" s="59">
        <f t="shared" si="32"/>
        <v>0.37044393526973707</v>
      </c>
      <c r="CC44" s="59">
        <f t="shared" si="32"/>
        <v>0.36152474426845582</v>
      </c>
      <c r="CD44" s="59">
        <f t="shared" si="32"/>
        <v>0.12956880230276402</v>
      </c>
      <c r="CE44" s="59">
        <f t="shared" si="32"/>
        <v>0.23195594196569178</v>
      </c>
      <c r="CF44" s="59">
        <f t="shared" si="32"/>
        <v>8.9191910012812493E-3</v>
      </c>
      <c r="CG44" s="59">
        <f t="shared" si="32"/>
        <v>0</v>
      </c>
      <c r="CH44" s="59">
        <f t="shared" si="32"/>
        <v>4.8331274959042998E-3</v>
      </c>
      <c r="CI44" s="122">
        <f t="shared" si="6"/>
        <v>1</v>
      </c>
      <c r="CK44" s="123" t="str">
        <f t="shared" si="7"/>
        <v>大山町</v>
      </c>
      <c r="CL44" s="124">
        <f t="shared" si="17"/>
        <v>29.575494335075998</v>
      </c>
      <c r="CM44" s="65">
        <f t="shared" si="18"/>
        <v>0.20642089463774682</v>
      </c>
      <c r="CN44" s="66">
        <f t="shared" si="19"/>
        <v>16.271078643846703</v>
      </c>
      <c r="CO44" s="65">
        <f t="shared" si="20"/>
        <v>0.37520561074226949</v>
      </c>
      <c r="CP44" s="66">
        <f t="shared" si="8"/>
        <v>0.8126040955930357</v>
      </c>
      <c r="CQ44" s="65">
        <f t="shared" si="21"/>
        <v>0</v>
      </c>
      <c r="CR44" s="66">
        <f t="shared" si="9"/>
        <v>12.491811595636261</v>
      </c>
      <c r="CS44" s="65">
        <f t="shared" si="22"/>
        <v>0</v>
      </c>
      <c r="CT44" s="66">
        <f t="shared" si="10"/>
        <v>13.872455098500343</v>
      </c>
      <c r="CU44" s="67">
        <f t="shared" si="23"/>
        <v>0</v>
      </c>
      <c r="CV44" s="16"/>
      <c r="CW44" s="959">
        <f t="shared" si="24"/>
        <v>6.1050000000000004</v>
      </c>
      <c r="CX44" s="962">
        <f>VLOOKUP($AX44&amp;"_"&amp;$CW$14,データシート1!$A:$BT,MATCH($CW$12&amp;"_"&amp;CX$20,データシート1!$A$1:$BT$1,0),0)</f>
        <v>6.1050000000000004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6.1050000000000004</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40402</v>
      </c>
      <c r="AY45" s="18" t="str">
        <f>IF(IFERROR(比較地域マスタ!$Z30,"")=0,"",IFERROR(比較地域マスタ!$Z30,""))</f>
        <v>鞍手町</v>
      </c>
      <c r="BB45" s="110" t="str">
        <f t="shared" si="0"/>
        <v>40402</v>
      </c>
      <c r="BC45" s="1031" t="str">
        <f t="shared" si="0"/>
        <v>鞍手町</v>
      </c>
      <c r="BD45" s="34">
        <f t="shared" si="14"/>
        <v>236.07852176601844</v>
      </c>
      <c r="BE45" s="34">
        <f t="shared" si="15"/>
        <v>181.69983149482638</v>
      </c>
      <c r="BF45" s="34">
        <f>VLOOKUP($AX45&amp;"_"&amp;$BC$14,データシート1!$A:$BT,MATCH($BC$12&amp;"_"&amp;BF$20,データシート1!$A$1:$BT$1,0),0)</f>
        <v>178.82807014272001</v>
      </c>
      <c r="BG45" s="34">
        <f>VLOOKUP($AX45&amp;"_"&amp;$BC$14,データシート1!$A:$BT,MATCH($BC$12&amp;"_"&amp;BG$20,データシート1!$A$1:$BT$1,0),0)</f>
        <v>1.2230462494858578</v>
      </c>
      <c r="BH45" s="34">
        <f>VLOOKUP($AX45&amp;"_"&amp;$BC$14,データシート1!$A:$BT,MATCH($BC$12&amp;"_"&amp;BH$20,データシート1!$A$1:$BT$1,0),0)</f>
        <v>1.6487151026205187</v>
      </c>
      <c r="BI45" s="34">
        <f>VLOOKUP($AX45&amp;"_"&amp;$BC$14,データシート1!$A:$BT,MATCH($BC$12&amp;"_"&amp;BI$20,データシート1!$A$1:$BT$1,0),0)</f>
        <v>12.223158996295746</v>
      </c>
      <c r="BJ45" s="34">
        <f>VLOOKUP($AX45&amp;"_"&amp;$BC$14,データシート1!$A:$BT,MATCH($BC$12&amp;"_"&amp;BJ$20,データシート1!$A$1:$BT$1,0),0)</f>
        <v>13.405233097011605</v>
      </c>
      <c r="BK45" s="34">
        <f t="shared" si="1"/>
        <v>28.750298177884709</v>
      </c>
      <c r="BL45" s="34">
        <f t="shared" si="2"/>
        <v>27.854289627763656</v>
      </c>
      <c r="BM45" s="34">
        <f>VLOOKUP($AX45&amp;"_"&amp;$BC$14,データシート1!$A:$BT,MATCH($BC$12&amp;"_"&amp;BM$20,データシート1!$A$1:$BT$1,0),0)</f>
        <v>14.328008204124705</v>
      </c>
      <c r="BN45" s="34">
        <f>VLOOKUP($AX45&amp;"_"&amp;$BC$14,データシート1!$A:$BT,MATCH($BC$12&amp;"_"&amp;BN$20,データシート1!$A$1:$BT$1,0),0)</f>
        <v>13.526281423638951</v>
      </c>
      <c r="BO45" s="34">
        <f>VLOOKUP($AX45&amp;"_"&amp;$BC$14,データシート1!$A:$BT,MATCH($BC$12&amp;"_"&amp;BO$20,データシート1!$A$1:$BT$1,0),0)</f>
        <v>0.89600855012105296</v>
      </c>
      <c r="BP45" s="34">
        <f>VLOOKUP($AX45&amp;"_"&amp;$BC$14,データシート1!$A:$BT,MATCH($BC$12&amp;"_"&amp;BP$20,データシート1!$A$1:$BT$1,0),0)</f>
        <v>0</v>
      </c>
      <c r="BQ45" s="34">
        <f>VLOOKUP($AX45&amp;"_"&amp;$BC$14,データシート1!$A:$BT,MATCH($BC$12&amp;"_"&amp;BQ$20,データシート1!$A$1:$BT$1,0),0)</f>
        <v>0</v>
      </c>
      <c r="BR45" s="35">
        <f t="shared" si="3"/>
        <v>236.07852176601844</v>
      </c>
      <c r="BT45" s="121" t="str">
        <f t="shared" si="4"/>
        <v>鞍手町</v>
      </c>
      <c r="BU45" s="33">
        <f t="shared" si="25"/>
        <v>236.07852176601844</v>
      </c>
      <c r="BV45" s="59">
        <f t="shared" si="16"/>
        <v>0.76965845997168802</v>
      </c>
      <c r="BW45" s="59">
        <f t="shared" si="16"/>
        <v>0.75749402700835122</v>
      </c>
      <c r="BX45" s="59">
        <f t="shared" si="16"/>
        <v>5.1806756512057473E-3</v>
      </c>
      <c r="BY45" s="59">
        <f t="shared" si="16"/>
        <v>6.9837573121310425E-3</v>
      </c>
      <c r="BZ45" s="59">
        <f t="shared" si="16"/>
        <v>5.1775819777499003E-2</v>
      </c>
      <c r="CA45" s="59">
        <f t="shared" si="32"/>
        <v>5.6782942373291234E-2</v>
      </c>
      <c r="CB45" s="59">
        <f t="shared" si="32"/>
        <v>0.12178277787752176</v>
      </c>
      <c r="CC45" s="59">
        <f t="shared" si="32"/>
        <v>0.11798739427625919</v>
      </c>
      <c r="CD45" s="59">
        <f t="shared" si="32"/>
        <v>6.0691705865243618E-2</v>
      </c>
      <c r="CE45" s="59">
        <f t="shared" si="32"/>
        <v>5.7295688411015573E-2</v>
      </c>
      <c r="CF45" s="59">
        <f t="shared" si="32"/>
        <v>3.7953836012625608E-3</v>
      </c>
      <c r="CG45" s="59">
        <f t="shared" si="32"/>
        <v>0</v>
      </c>
      <c r="CH45" s="59">
        <f t="shared" si="32"/>
        <v>0</v>
      </c>
      <c r="CI45" s="122">
        <f t="shared" si="6"/>
        <v>1</v>
      </c>
      <c r="CK45" s="123" t="str">
        <f t="shared" si="7"/>
        <v>鞍手町</v>
      </c>
      <c r="CL45" s="124">
        <f t="shared" si="17"/>
        <v>181.69983149482638</v>
      </c>
      <c r="CM45" s="65">
        <f t="shared" si="18"/>
        <v>0.1112163937288813</v>
      </c>
      <c r="CN45" s="66">
        <f t="shared" si="19"/>
        <v>178.82807014272001</v>
      </c>
      <c r="CO45" s="65">
        <f t="shared" si="20"/>
        <v>0.11300239377337291</v>
      </c>
      <c r="CP45" s="66">
        <f t="shared" si="8"/>
        <v>1.2230462494858578</v>
      </c>
      <c r="CQ45" s="65">
        <f t="shared" si="21"/>
        <v>0</v>
      </c>
      <c r="CR45" s="66">
        <f t="shared" si="9"/>
        <v>1.6487151026205187</v>
      </c>
      <c r="CS45" s="65">
        <f t="shared" si="22"/>
        <v>0</v>
      </c>
      <c r="CT45" s="66">
        <f t="shared" si="10"/>
        <v>12.223158996295746</v>
      </c>
      <c r="CU45" s="67">
        <f t="shared" si="23"/>
        <v>0</v>
      </c>
      <c r="CV45" s="16"/>
      <c r="CW45" s="959">
        <f t="shared" si="24"/>
        <v>20.207999999999998</v>
      </c>
      <c r="CX45" s="962">
        <f>VLOOKUP($AX45&amp;"_"&amp;$CW$14,データシート1!$A:$BT,MATCH($CW$12&amp;"_"&amp;CX$20,データシート1!$A$1:$BT$1,0),0)</f>
        <v>20.207999999999998</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20.207999999999998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08364</v>
      </c>
      <c r="AY46" s="18" t="str">
        <f>IF(IFERROR(比較地域マスタ!$Z31,"")=0,"",IFERROR(比較地域マスタ!$Z31,""))</f>
        <v>大子町</v>
      </c>
      <c r="BB46" s="110" t="str">
        <f t="shared" si="0"/>
        <v>08364</v>
      </c>
      <c r="BC46" s="1031" t="str">
        <f t="shared" si="0"/>
        <v>大子町</v>
      </c>
      <c r="BD46" s="34">
        <f t="shared" si="14"/>
        <v>117.71717342677071</v>
      </c>
      <c r="BE46" s="34">
        <f t="shared" si="15"/>
        <v>34.338108006229689</v>
      </c>
      <c r="BF46" s="34">
        <f>VLOOKUP($AX46&amp;"_"&amp;$BC$14,データシート1!$A:$BT,MATCH($BC$12&amp;"_"&amp;BF$20,データシート1!$A$1:$BT$1,0),0)</f>
        <v>26.55946641062063</v>
      </c>
      <c r="BG46" s="34">
        <f>VLOOKUP($AX46&amp;"_"&amp;$BC$14,データシート1!$A:$BT,MATCH($BC$12&amp;"_"&amp;BG$20,データシート1!$A$1:$BT$1,0),0)</f>
        <v>1.6760592763916202</v>
      </c>
      <c r="BH46" s="34">
        <f>VLOOKUP($AX46&amp;"_"&amp;$BC$14,データシート1!$A:$BT,MATCH($BC$12&amp;"_"&amp;BH$20,データシート1!$A$1:$BT$1,0),0)</f>
        <v>6.1025823192174435</v>
      </c>
      <c r="BI46" s="34">
        <f>VLOOKUP($AX46&amp;"_"&amp;$BC$14,データシート1!$A:$BT,MATCH($BC$12&amp;"_"&amp;BI$20,データシート1!$A$1:$BT$1,0),0)</f>
        <v>18.522959083000782</v>
      </c>
      <c r="BJ46" s="34">
        <f>VLOOKUP($AX46&amp;"_"&amp;$BC$14,データシート1!$A:$BT,MATCH($BC$12&amp;"_"&amp;BJ$20,データシート1!$A$1:$BT$1,0),0)</f>
        <v>23.177218537108153</v>
      </c>
      <c r="BK46" s="34">
        <f t="shared" si="1"/>
        <v>38.906265454452104</v>
      </c>
      <c r="BL46" s="34">
        <f t="shared" si="2"/>
        <v>37.981822383028501</v>
      </c>
      <c r="BM46" s="34">
        <f>VLOOKUP($AX46&amp;"_"&amp;$BC$14,データシート1!$A:$BT,MATCH($BC$12&amp;"_"&amp;BM$20,データシート1!$A$1:$BT$1,0),0)</f>
        <v>15.840726201771338</v>
      </c>
      <c r="BN46" s="34">
        <f>VLOOKUP($AX46&amp;"_"&amp;$BC$14,データシート1!$A:$BT,MATCH($BC$12&amp;"_"&amp;BN$20,データシート1!$A$1:$BT$1,0),0)</f>
        <v>22.141096181257165</v>
      </c>
      <c r="BO46" s="34">
        <f>VLOOKUP($AX46&amp;"_"&amp;$BC$14,データシート1!$A:$BT,MATCH($BC$12&amp;"_"&amp;BO$20,データシート1!$A$1:$BT$1,0),0)</f>
        <v>0.92444307142360505</v>
      </c>
      <c r="BP46" s="34">
        <f>VLOOKUP($AX46&amp;"_"&amp;$BC$14,データシート1!$A:$BT,MATCH($BC$12&amp;"_"&amp;BP$20,データシート1!$A$1:$BT$1,0),0)</f>
        <v>0</v>
      </c>
      <c r="BQ46" s="34">
        <f>VLOOKUP($AX46&amp;"_"&amp;$BC$14,データシート1!$A:$BT,MATCH($BC$12&amp;"_"&amp;BQ$20,データシート1!$A$1:$BT$1,0),0)</f>
        <v>2.7726223459799999</v>
      </c>
      <c r="BR46" s="35">
        <f t="shared" si="3"/>
        <v>117.71717342677071</v>
      </c>
      <c r="BT46" s="121" t="str">
        <f t="shared" si="4"/>
        <v>大子町</v>
      </c>
      <c r="BU46" s="33">
        <f t="shared" si="25"/>
        <v>117.71717342677071</v>
      </c>
      <c r="BV46" s="59">
        <f t="shared" si="16"/>
        <v>0.29170007235682294</v>
      </c>
      <c r="BW46" s="59">
        <f t="shared" si="16"/>
        <v>0.2256210002115171</v>
      </c>
      <c r="BX46" s="59">
        <f t="shared" si="16"/>
        <v>1.4238018358759354E-2</v>
      </c>
      <c r="BY46" s="59">
        <f t="shared" si="16"/>
        <v>5.1841053786546507E-2</v>
      </c>
      <c r="BZ46" s="59">
        <f t="shared" si="16"/>
        <v>0.15735137485715719</v>
      </c>
      <c r="CA46" s="59">
        <f t="shared" si="32"/>
        <v>0.19688901680540433</v>
      </c>
      <c r="CB46" s="59">
        <f t="shared" si="32"/>
        <v>0.33050628316908104</v>
      </c>
      <c r="CC46" s="59">
        <f t="shared" si="32"/>
        <v>0.32265319729798103</v>
      </c>
      <c r="CD46" s="59">
        <f t="shared" si="32"/>
        <v>0.13456597487558183</v>
      </c>
      <c r="CE46" s="59">
        <f t="shared" si="32"/>
        <v>0.1880872224223992</v>
      </c>
      <c r="CF46" s="59">
        <f t="shared" si="32"/>
        <v>7.8530858711000299E-3</v>
      </c>
      <c r="CG46" s="59">
        <f t="shared" si="32"/>
        <v>0</v>
      </c>
      <c r="CH46" s="59">
        <f t="shared" si="32"/>
        <v>2.3553252811534656E-2</v>
      </c>
      <c r="CI46" s="122">
        <f t="shared" si="6"/>
        <v>1</v>
      </c>
      <c r="CK46" s="123" t="str">
        <f t="shared" si="7"/>
        <v>大子町</v>
      </c>
      <c r="CL46" s="124">
        <f t="shared" si="17"/>
        <v>34.338108006229689</v>
      </c>
      <c r="CM46" s="65">
        <f t="shared" si="18"/>
        <v>0</v>
      </c>
      <c r="CN46" s="66">
        <f t="shared" si="19"/>
        <v>26.55946641062063</v>
      </c>
      <c r="CO46" s="65">
        <f t="shared" si="20"/>
        <v>0</v>
      </c>
      <c r="CP46" s="66">
        <f t="shared" si="8"/>
        <v>1.6760592763916202</v>
      </c>
      <c r="CQ46" s="65">
        <f t="shared" si="21"/>
        <v>0</v>
      </c>
      <c r="CR46" s="66">
        <f t="shared" si="9"/>
        <v>6.1025823192174435</v>
      </c>
      <c r="CS46" s="65">
        <f t="shared" si="22"/>
        <v>0</v>
      </c>
      <c r="CT46" s="66">
        <f t="shared" si="10"/>
        <v>18.522959083000782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45405</v>
      </c>
      <c r="AY47" s="18" t="str">
        <f>IF(IFERROR(比較地域マスタ!$Z32,"")=0,"",IFERROR(比較地域マスタ!$Z32,""))</f>
        <v>川南町</v>
      </c>
      <c r="BB47" s="110" t="str">
        <f t="shared" si="0"/>
        <v>45405</v>
      </c>
      <c r="BC47" s="1031" t="str">
        <f t="shared" si="0"/>
        <v>川南町</v>
      </c>
      <c r="BD47" s="34">
        <f t="shared" si="14"/>
        <v>173.21125789500587</v>
      </c>
      <c r="BE47" s="34">
        <f t="shared" si="15"/>
        <v>107.87244318038464</v>
      </c>
      <c r="BF47" s="34">
        <f>VLOOKUP($AX47&amp;"_"&amp;$BC$14,データシート1!$A:$BT,MATCH($BC$12&amp;"_"&amp;BF$20,データシート1!$A$1:$BT$1,0),0)</f>
        <v>76.073071250772813</v>
      </c>
      <c r="BG47" s="34">
        <f>VLOOKUP($AX47&amp;"_"&amp;$BC$14,データシート1!$A:$BT,MATCH($BC$12&amp;"_"&amp;BG$20,データシート1!$A$1:$BT$1,0),0)</f>
        <v>0.55391641898723432</v>
      </c>
      <c r="BH47" s="34">
        <f>VLOOKUP($AX47&amp;"_"&amp;$BC$14,データシート1!$A:$BT,MATCH($BC$12&amp;"_"&amp;BH$20,データシート1!$A$1:$BT$1,0),0)</f>
        <v>31.245455510624602</v>
      </c>
      <c r="BI47" s="34">
        <f>VLOOKUP($AX47&amp;"_"&amp;$BC$14,データシート1!$A:$BT,MATCH($BC$12&amp;"_"&amp;BI$20,データシート1!$A$1:$BT$1,0),0)</f>
        <v>13.821528885258722</v>
      </c>
      <c r="BJ47" s="34">
        <f>VLOOKUP($AX47&amp;"_"&amp;$BC$14,データシート1!$A:$BT,MATCH($BC$12&amp;"_"&amp;BJ$20,データシート1!$A$1:$BT$1,0),0)</f>
        <v>12.625606114512822</v>
      </c>
      <c r="BK47" s="34">
        <f t="shared" si="1"/>
        <v>38.891679714849673</v>
      </c>
      <c r="BL47" s="34">
        <f t="shared" si="2"/>
        <v>37.999291165387262</v>
      </c>
      <c r="BM47" s="34">
        <f>VLOOKUP($AX47&amp;"_"&amp;$BC$14,データシート1!$A:$BT,MATCH($BC$12&amp;"_"&amp;BM$20,データシート1!$A$1:$BT$1,0),0)</f>
        <v>14.361986595805895</v>
      </c>
      <c r="BN47" s="34">
        <f>VLOOKUP($AX47&amp;"_"&amp;$BC$14,データシート1!$A:$BT,MATCH($BC$12&amp;"_"&amp;BN$20,データシート1!$A$1:$BT$1,0),0)</f>
        <v>23.637304569581364</v>
      </c>
      <c r="BO47" s="34">
        <f>VLOOKUP($AX47&amp;"_"&amp;$BC$14,データシート1!$A:$BT,MATCH($BC$12&amp;"_"&amp;BO$20,データシート1!$A$1:$BT$1,0),0)</f>
        <v>0.89238854946241197</v>
      </c>
      <c r="BP47" s="34">
        <f>VLOOKUP($AX47&amp;"_"&amp;$BC$14,データシート1!$A:$BT,MATCH($BC$12&amp;"_"&amp;BP$20,データシート1!$A$1:$BT$1,0),0)</f>
        <v>0</v>
      </c>
      <c r="BQ47" s="34">
        <f>VLOOKUP($AX47&amp;"_"&amp;$BC$14,データシート1!$A:$BT,MATCH($BC$12&amp;"_"&amp;BQ$20,データシート1!$A$1:$BT$1,0),0)</f>
        <v>0</v>
      </c>
      <c r="BR47" s="35">
        <f t="shared" si="3"/>
        <v>173.21125789500587</v>
      </c>
      <c r="BT47" s="121" t="str">
        <f t="shared" si="4"/>
        <v>川南町</v>
      </c>
      <c r="BU47" s="33">
        <f t="shared" si="25"/>
        <v>173.21125789500587</v>
      </c>
      <c r="BV47" s="59">
        <f t="shared" si="16"/>
        <v>0.62277963044280205</v>
      </c>
      <c r="BW47" s="59">
        <f t="shared" si="16"/>
        <v>0.43919241841015577</v>
      </c>
      <c r="BX47" s="59">
        <f t="shared" si="16"/>
        <v>3.1979238862349093E-3</v>
      </c>
      <c r="BY47" s="59">
        <f t="shared" si="16"/>
        <v>0.18038928814641148</v>
      </c>
      <c r="BZ47" s="59">
        <f t="shared" si="16"/>
        <v>7.9795788410224527E-2</v>
      </c>
      <c r="CA47" s="59">
        <f t="shared" si="32"/>
        <v>7.2891371311245762E-2</v>
      </c>
      <c r="CB47" s="59">
        <f t="shared" si="32"/>
        <v>0.22453320983572755</v>
      </c>
      <c r="CC47" s="59">
        <f t="shared" si="32"/>
        <v>0.21938118588354688</v>
      </c>
      <c r="CD47" s="59">
        <f t="shared" si="32"/>
        <v>8.291601117816251E-2</v>
      </c>
      <c r="CE47" s="59">
        <f t="shared" si="32"/>
        <v>0.13646517470538436</v>
      </c>
      <c r="CF47" s="59">
        <f t="shared" si="32"/>
        <v>5.1520239521806619E-3</v>
      </c>
      <c r="CG47" s="59">
        <f t="shared" si="32"/>
        <v>0</v>
      </c>
      <c r="CH47" s="59">
        <f t="shared" si="32"/>
        <v>0</v>
      </c>
      <c r="CI47" s="122">
        <f t="shared" si="6"/>
        <v>1</v>
      </c>
      <c r="CK47" s="123" t="str">
        <f t="shared" si="7"/>
        <v>川南町</v>
      </c>
      <c r="CL47" s="124">
        <f t="shared" si="17"/>
        <v>107.87244318038464</v>
      </c>
      <c r="CM47" s="65">
        <f t="shared" si="18"/>
        <v>0.32582000521882198</v>
      </c>
      <c r="CN47" s="66">
        <f t="shared" si="19"/>
        <v>76.073071250772813</v>
      </c>
      <c r="CO47" s="65">
        <f t="shared" si="20"/>
        <v>0.46201631434254664</v>
      </c>
      <c r="CP47" s="66">
        <f t="shared" si="8"/>
        <v>0.55391641898723432</v>
      </c>
      <c r="CQ47" s="65">
        <f t="shared" si="21"/>
        <v>0</v>
      </c>
      <c r="CR47" s="66">
        <f t="shared" si="9"/>
        <v>31.245455510624602</v>
      </c>
      <c r="CS47" s="65">
        <f t="shared" si="22"/>
        <v>0</v>
      </c>
      <c r="CT47" s="66">
        <f t="shared" si="10"/>
        <v>13.821528885258722</v>
      </c>
      <c r="CU47" s="67">
        <f t="shared" si="23"/>
        <v>0</v>
      </c>
      <c r="CV47" s="16"/>
      <c r="CW47" s="959">
        <f t="shared" si="24"/>
        <v>35.146999999999998</v>
      </c>
      <c r="CX47" s="962">
        <f>VLOOKUP($AX47&amp;"_"&amp;$CW$14,データシート1!$A:$BT,MATCH($CW$12&amp;"_"&amp;CX$20,データシート1!$A$1:$BT$1,0),0)</f>
        <v>35.146999999999998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35.146999999999998</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34462</v>
      </c>
      <c r="AY48" s="18" t="str">
        <f>IF(IFERROR(比較地域マスタ!$Z33,"")=0,"",IFERROR(比較地域マスタ!$Z33,""))</f>
        <v>世羅町</v>
      </c>
      <c r="BB48" s="110" t="str">
        <f t="shared" si="0"/>
        <v>34462</v>
      </c>
      <c r="BC48" s="1031" t="str">
        <f t="shared" si="0"/>
        <v>世羅町</v>
      </c>
      <c r="BD48" s="34">
        <f t="shared" si="14"/>
        <v>152.22913662661469</v>
      </c>
      <c r="BE48" s="34">
        <f t="shared" si="15"/>
        <v>72.913551362982162</v>
      </c>
      <c r="BF48" s="34">
        <f>VLOOKUP($AX48&amp;"_"&amp;$BC$14,データシート1!$A:$BT,MATCH($BC$12&amp;"_"&amp;BF$20,データシート1!$A$1:$BT$1,0),0)</f>
        <v>39.207132210539676</v>
      </c>
      <c r="BG48" s="34">
        <f>VLOOKUP($AX48&amp;"_"&amp;$BC$14,データシート1!$A:$BT,MATCH($BC$12&amp;"_"&amp;BG$20,データシート1!$A$1:$BT$1,0),0)</f>
        <v>0.7881791650932034</v>
      </c>
      <c r="BH48" s="34">
        <f>VLOOKUP($AX48&amp;"_"&amp;$BC$14,データシート1!$A:$BT,MATCH($BC$12&amp;"_"&amp;BH$20,データシート1!$A$1:$BT$1,0),0)</f>
        <v>32.918239987349281</v>
      </c>
      <c r="BI48" s="34">
        <f>VLOOKUP($AX48&amp;"_"&amp;$BC$14,データシート1!$A:$BT,MATCH($BC$12&amp;"_"&amp;BI$20,データシート1!$A$1:$BT$1,0),0)</f>
        <v>20.457138643931955</v>
      </c>
      <c r="BJ48" s="34">
        <f>VLOOKUP($AX48&amp;"_"&amp;$BC$14,データシート1!$A:$BT,MATCH($BC$12&amp;"_"&amp;BJ$20,データシート1!$A$1:$BT$1,0),0)</f>
        <v>19.786695782409154</v>
      </c>
      <c r="BK48" s="34">
        <f t="shared" si="1"/>
        <v>39.071750837291411</v>
      </c>
      <c r="BL48" s="34">
        <f t="shared" si="2"/>
        <v>38.169553253786226</v>
      </c>
      <c r="BM48" s="34">
        <f>VLOOKUP($AX48&amp;"_"&amp;$BC$14,データシート1!$A:$BT,MATCH($BC$12&amp;"_"&amp;BM$20,データシート1!$A$1:$BT$1,0),0)</f>
        <v>13.575047044469509</v>
      </c>
      <c r="BN48" s="34">
        <f>VLOOKUP($AX48&amp;"_"&amp;$BC$14,データシート1!$A:$BT,MATCH($BC$12&amp;"_"&amp;BN$20,データシート1!$A$1:$BT$1,0),0)</f>
        <v>24.594506209316719</v>
      </c>
      <c r="BO48" s="34">
        <f>VLOOKUP($AX48&amp;"_"&amp;$BC$14,データシート1!$A:$BT,MATCH($BC$12&amp;"_"&amp;BO$20,データシート1!$A$1:$BT$1,0),0)</f>
        <v>0.90219758350518198</v>
      </c>
      <c r="BP48" s="34">
        <f>VLOOKUP($AX48&amp;"_"&amp;$BC$14,データシート1!$A:$BT,MATCH($BC$12&amp;"_"&amp;BP$20,データシート1!$A$1:$BT$1,0),0)</f>
        <v>0</v>
      </c>
      <c r="BQ48" s="34">
        <f>VLOOKUP($AX48&amp;"_"&amp;$BC$14,データシート1!$A:$BT,MATCH($BC$12&amp;"_"&amp;BQ$20,データシート1!$A$1:$BT$1,0),0)</f>
        <v>0</v>
      </c>
      <c r="BR48" s="35">
        <f t="shared" si="3"/>
        <v>152.22913662661469</v>
      </c>
      <c r="BT48" s="121" t="str">
        <f t="shared" si="4"/>
        <v>世羅町</v>
      </c>
      <c r="BU48" s="33">
        <f t="shared" si="25"/>
        <v>152.22913662661469</v>
      </c>
      <c r="BV48" s="59">
        <f t="shared" si="16"/>
        <v>0.47897237663393843</v>
      </c>
      <c r="BW48" s="59">
        <f t="shared" si="16"/>
        <v>0.25755340324044756</v>
      </c>
      <c r="BX48" s="59">
        <f t="shared" si="16"/>
        <v>5.1775841508346545E-3</v>
      </c>
      <c r="BY48" s="59">
        <f t="shared" si="16"/>
        <v>0.21624138924265621</v>
      </c>
      <c r="BZ48" s="59">
        <f t="shared" si="16"/>
        <v>0.13438385776376643</v>
      </c>
      <c r="CA48" s="59">
        <f t="shared" si="32"/>
        <v>0.12997968865146795</v>
      </c>
      <c r="CB48" s="59">
        <f t="shared" si="32"/>
        <v>0.25666407695082716</v>
      </c>
      <c r="CC48" s="59">
        <f t="shared" si="32"/>
        <v>0.2507375007151747</v>
      </c>
      <c r="CD48" s="59">
        <f t="shared" si="32"/>
        <v>8.9175090559477962E-2</v>
      </c>
      <c r="CE48" s="59">
        <f t="shared" si="32"/>
        <v>0.16156241015569675</v>
      </c>
      <c r="CF48" s="59">
        <f t="shared" si="32"/>
        <v>5.9265762356524327E-3</v>
      </c>
      <c r="CG48" s="59">
        <f t="shared" si="32"/>
        <v>0</v>
      </c>
      <c r="CH48" s="59">
        <f t="shared" si="32"/>
        <v>0</v>
      </c>
      <c r="CI48" s="122">
        <f t="shared" si="6"/>
        <v>1</v>
      </c>
      <c r="CK48" s="123" t="str">
        <f t="shared" si="7"/>
        <v>世羅町</v>
      </c>
      <c r="CL48" s="124">
        <f t="shared" si="17"/>
        <v>72.913551362982162</v>
      </c>
      <c r="CM48" s="65">
        <f t="shared" si="18"/>
        <v>8.7336302799166654E-2</v>
      </c>
      <c r="CN48" s="66">
        <f t="shared" si="19"/>
        <v>39.207132210539676</v>
      </c>
      <c r="CO48" s="65">
        <f t="shared" si="20"/>
        <v>7.6032084774582065E-2</v>
      </c>
      <c r="CP48" s="66">
        <f t="shared" si="8"/>
        <v>0.7881791650932034</v>
      </c>
      <c r="CQ48" s="65">
        <f t="shared" si="21"/>
        <v>0</v>
      </c>
      <c r="CR48" s="66">
        <f t="shared" si="9"/>
        <v>32.918239987349281</v>
      </c>
      <c r="CS48" s="65">
        <f t="shared" si="22"/>
        <v>0.10289128462826837</v>
      </c>
      <c r="CT48" s="66">
        <f t="shared" si="10"/>
        <v>20.457138643931955</v>
      </c>
      <c r="CU48" s="67">
        <f t="shared" si="23"/>
        <v>0</v>
      </c>
      <c r="CV48" s="16"/>
      <c r="CW48" s="959">
        <f t="shared" si="24"/>
        <v>6.3680000000000003</v>
      </c>
      <c r="CX48" s="962">
        <f>VLOOKUP($AX48&amp;"_"&amp;$CW$14,データシート1!$A:$BT,MATCH($CW$12&amp;"_"&amp;CX$20,データシート1!$A$1:$BT$1,0),0)</f>
        <v>2.9809999999999999</v>
      </c>
      <c r="CY48" s="962">
        <f>VLOOKUP($AX48&amp;"_"&amp;$CW$14,データシート1!$A:$BT,MATCH($CW$12&amp;"_"&amp;CY$20,データシート1!$A$1:$BT$1,0),0)</f>
        <v>0</v>
      </c>
      <c r="CZ48" s="962">
        <f>VLOOKUP($AX48&amp;"_"&amp;$CW$14,データシート1!$A:$BT,MATCH($CW$12&amp;"_"&amp;CZ$20,データシート1!$A$1:$BT$1,0),0)</f>
        <v>3.387</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6.3680000000000003</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0.47</v>
      </c>
      <c r="DO48" s="127">
        <f t="shared" si="27"/>
        <v>0</v>
      </c>
      <c r="DP48" s="127">
        <f t="shared" si="29"/>
        <v>0.53</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27382</v>
      </c>
      <c r="AY49" s="18" t="str">
        <f>IF(IFERROR(比較地域マスタ!$Z34,"")=0,"",IFERROR(比較地域マスタ!$Z34,""))</f>
        <v>河南町</v>
      </c>
      <c r="BB49" s="110" t="str">
        <f t="shared" si="0"/>
        <v>27382</v>
      </c>
      <c r="BC49" s="1031" t="str">
        <f t="shared" si="0"/>
        <v>河南町</v>
      </c>
      <c r="BD49" s="34">
        <f t="shared" si="14"/>
        <v>64.15566767133673</v>
      </c>
      <c r="BE49" s="34">
        <f t="shared" si="15"/>
        <v>8.4126071444712558</v>
      </c>
      <c r="BF49" s="34">
        <f>VLOOKUP($AX49&amp;"_"&amp;$BC$14,データシート1!$A:$BT,MATCH($BC$12&amp;"_"&amp;BF$20,データシート1!$A$1:$BT$1,0),0)</f>
        <v>6.098435229547932</v>
      </c>
      <c r="BG49" s="34">
        <f>VLOOKUP($AX49&amp;"_"&amp;$BC$14,データシート1!$A:$BT,MATCH($BC$12&amp;"_"&amp;BG$20,データシート1!$A$1:$BT$1,0),0)</f>
        <v>0.52928243130974362</v>
      </c>
      <c r="BH49" s="34">
        <f>VLOOKUP($AX49&amp;"_"&amp;$BC$14,データシート1!$A:$BT,MATCH($BC$12&amp;"_"&amp;BH$20,データシート1!$A$1:$BT$1,0),0)</f>
        <v>1.78488948361358</v>
      </c>
      <c r="BI49" s="34">
        <f>VLOOKUP($AX49&amp;"_"&amp;$BC$14,データシート1!$A:$BT,MATCH($BC$12&amp;"_"&amp;BI$20,データシート1!$A$1:$BT$1,0),0)</f>
        <v>12.537407374397217</v>
      </c>
      <c r="BJ49" s="34">
        <f>VLOOKUP($AX49&amp;"_"&amp;$BC$14,データシート1!$A:$BT,MATCH($BC$12&amp;"_"&amp;BJ$20,データシート1!$A$1:$BT$1,0),0)</f>
        <v>12.992630241300139</v>
      </c>
      <c r="BK49" s="34">
        <f t="shared" si="1"/>
        <v>28.337731396448795</v>
      </c>
      <c r="BL49" s="34">
        <f t="shared" si="2"/>
        <v>27.453341880699831</v>
      </c>
      <c r="BM49" s="34">
        <f>VLOOKUP($AX49&amp;"_"&amp;$BC$14,データシート1!$A:$BT,MATCH($BC$12&amp;"_"&amp;BM$20,データシート1!$A$1:$BT$1,0),0)</f>
        <v>12.29610038158947</v>
      </c>
      <c r="BN49" s="34">
        <f>VLOOKUP($AX49&amp;"_"&amp;$BC$14,データシート1!$A:$BT,MATCH($BC$12&amp;"_"&amp;BN$20,データシート1!$A$1:$BT$1,0),0)</f>
        <v>15.157241499110361</v>
      </c>
      <c r="BO49" s="34">
        <f>VLOOKUP($AX49&amp;"_"&amp;$BC$14,データシート1!$A:$BT,MATCH($BC$12&amp;"_"&amp;BO$20,データシート1!$A$1:$BT$1,0),0)</f>
        <v>0.88438951574896396</v>
      </c>
      <c r="BP49" s="34">
        <f>VLOOKUP($AX49&amp;"_"&amp;$BC$14,データシート1!$A:$BT,MATCH($BC$12&amp;"_"&amp;BP$20,データシート1!$A$1:$BT$1,0),0)</f>
        <v>0</v>
      </c>
      <c r="BQ49" s="34">
        <f>VLOOKUP($AX49&amp;"_"&amp;$BC$14,データシート1!$A:$BT,MATCH($BC$12&amp;"_"&amp;BQ$20,データシート1!$A$1:$BT$1,0),0)</f>
        <v>1.8752915147193161</v>
      </c>
      <c r="BR49" s="35">
        <f t="shared" si="3"/>
        <v>64.15566767133673</v>
      </c>
      <c r="BT49" s="121" t="str">
        <f t="shared" si="4"/>
        <v>河南町</v>
      </c>
      <c r="BU49" s="33">
        <f t="shared" si="25"/>
        <v>64.15566767133673</v>
      </c>
      <c r="BV49" s="59">
        <f t="shared" si="16"/>
        <v>0.13112804292783964</v>
      </c>
      <c r="BW49" s="59">
        <f t="shared" si="16"/>
        <v>9.505684300239263E-2</v>
      </c>
      <c r="BX49" s="59">
        <f t="shared" si="16"/>
        <v>8.2499715227219873E-3</v>
      </c>
      <c r="BY49" s="59">
        <f t="shared" si="16"/>
        <v>2.782122840272501E-2</v>
      </c>
      <c r="BZ49" s="59">
        <f t="shared" si="16"/>
        <v>0.1954216646707683</v>
      </c>
      <c r="CA49" s="59">
        <f t="shared" si="32"/>
        <v>0.20251726328934999</v>
      </c>
      <c r="CB49" s="59">
        <f t="shared" si="32"/>
        <v>0.44170269634820492</v>
      </c>
      <c r="CC49" s="59">
        <f t="shared" si="32"/>
        <v>0.42791763965953317</v>
      </c>
      <c r="CD49" s="59">
        <f t="shared" si="32"/>
        <v>0.19166039148062805</v>
      </c>
      <c r="CE49" s="59">
        <f t="shared" si="32"/>
        <v>0.23625724817890512</v>
      </c>
      <c r="CF49" s="59">
        <f t="shared" si="32"/>
        <v>1.3785056688671775E-2</v>
      </c>
      <c r="CG49" s="59">
        <f t="shared" si="32"/>
        <v>0</v>
      </c>
      <c r="CH49" s="59">
        <f t="shared" si="32"/>
        <v>2.9230332763837061E-2</v>
      </c>
      <c r="CI49" s="122">
        <f t="shared" si="6"/>
        <v>1</v>
      </c>
      <c r="CK49" s="123" t="str">
        <f t="shared" si="7"/>
        <v>河南町</v>
      </c>
      <c r="CL49" s="124">
        <f t="shared" si="17"/>
        <v>8.4126071444712558</v>
      </c>
      <c r="CM49" s="65">
        <f t="shared" si="18"/>
        <v>0</v>
      </c>
      <c r="CN49" s="66">
        <f t="shared" si="19"/>
        <v>6.098435229547932</v>
      </c>
      <c r="CO49" s="65">
        <f t="shared" si="20"/>
        <v>0</v>
      </c>
      <c r="CP49" s="66">
        <f t="shared" si="8"/>
        <v>0.52928243130974362</v>
      </c>
      <c r="CQ49" s="65">
        <f t="shared" si="21"/>
        <v>0</v>
      </c>
      <c r="CR49" s="66">
        <f t="shared" si="9"/>
        <v>1.78488948361358</v>
      </c>
      <c r="CS49" s="65">
        <f t="shared" si="22"/>
        <v>0</v>
      </c>
      <c r="CT49" s="66">
        <f t="shared" si="10"/>
        <v>12.537407374397217</v>
      </c>
      <c r="CU49" s="67">
        <f t="shared" si="23"/>
        <v>0.37009246500798854</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4.6399999999999997</v>
      </c>
      <c r="DB49" s="962">
        <f>VLOOKUP($AX49&amp;"_"&amp;$CW$14,データシート1!$A:$BT,MATCH($CW$12&amp;"_"&amp;DB$20,データシート1!$A$1:$BT$1,0),0)</f>
        <v>0</v>
      </c>
      <c r="DC49" s="962">
        <f>VLOOKUP($AX49&amp;"_"&amp;$CW$14,データシート1!$A:$BT,MATCH($CW$12&amp;"_"&amp;DC$20,データシート1!$A$1:$BT$1,0),0)</f>
        <v>0</v>
      </c>
      <c r="DD49" s="961">
        <f t="shared" si="11"/>
        <v>4.6399999999999997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世羅町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広島県</v>
      </c>
      <c r="AY4" s="1038" t="str">
        <f>年度マスタ!$J4</f>
        <v>世羅町</v>
      </c>
      <c r="AZ4" s="1038" t="str">
        <f>年度マスタ!$K4</f>
        <v>34462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02442</v>
      </c>
      <c r="AY13" s="18" t="str">
        <f>IF(IFERROR(比較地域マスタ!$Z6,"")=0,"",IFERROR(比較地域マスタ!$Z6,""))</f>
        <v>五戸町</v>
      </c>
      <c r="BC13" s="844" t="str">
        <f t="shared" ref="BC13:BC59" si="0">AX13</f>
        <v>02442</v>
      </c>
      <c r="BD13" s="1031" t="str">
        <f>AY13</f>
        <v>五戸町</v>
      </c>
      <c r="BE13" s="34">
        <f>VLOOKUP($BC13&amp;"_"&amp;$AZ$7,データシート1!$A:$BT,MATCH("cb_"&amp;BE$12,データシート1!$A$1:$BT$1,0),0)</f>
        <v>2015.0000000000025</v>
      </c>
      <c r="BF13" s="34">
        <f>VLOOKUP($BC13&amp;"_"&amp;$AZ$7,データシート1!$A:$BT,MATCH("cb_"&amp;BF$12,データシート1!$A$1:$BT$1,0),0)</f>
        <v>18060.900000000001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20075.900000000005</v>
      </c>
      <c r="BL13" s="36"/>
      <c r="BM13" s="844" t="str">
        <f>AX13</f>
        <v>02442</v>
      </c>
      <c r="BN13" s="1031" t="str">
        <f>AY13</f>
        <v>五戸町</v>
      </c>
      <c r="BO13" s="34">
        <f>BE13*VLOOKUP(BO$12,別紙!$B$4:$E$10,MATCH("設備利用率",別紙!$B$4:$E$4,0),0)/100*8760/10^3</f>
        <v>2418.241800000003</v>
      </c>
      <c r="BP13" s="34">
        <f>BF13*VLOOKUP(BP$12,別紙!$B$4:$E$10,MATCH("設備利用率",別紙!$B$4:$E$4,0),0)/100*8760/10^3</f>
        <v>23890.236084000004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26308.477884000007</v>
      </c>
      <c r="BV13" s="36"/>
      <c r="BW13" s="33" t="str">
        <f>AX13</f>
        <v>02442</v>
      </c>
      <c r="BX13" s="33" t="str">
        <f>AY13</f>
        <v>五戸町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89774.408452174859</v>
      </c>
      <c r="BZ13" s="36"/>
      <c r="CA13" s="33" t="str">
        <f>AX13</f>
        <v>02442</v>
      </c>
      <c r="CB13" s="33" t="str">
        <f>AY13</f>
        <v>五戸町</v>
      </c>
      <c r="CC13" s="223">
        <f>BO13/$BY13</f>
        <v>2.6936872564170253E-2</v>
      </c>
      <c r="CD13" s="223">
        <f t="shared" ref="CD13:CH28" si="1">BP13/$BY13</f>
        <v>0.26611410195731838</v>
      </c>
      <c r="CE13" s="223">
        <f t="shared" si="1"/>
        <v>0</v>
      </c>
      <c r="CF13" s="223">
        <f t="shared" si="1"/>
        <v>0</v>
      </c>
      <c r="CG13" s="223">
        <f t="shared" si="1"/>
        <v>0</v>
      </c>
      <c r="CH13" s="223">
        <f t="shared" si="1"/>
        <v>0</v>
      </c>
      <c r="CI13" s="223">
        <f>BU13/BY13</f>
        <v>0.29305097452148859</v>
      </c>
      <c r="CK13" s="18" t="str">
        <f>AX13</f>
        <v>02442</v>
      </c>
      <c r="CL13" s="18" t="str">
        <f>AY13</f>
        <v>五戸町</v>
      </c>
      <c r="CM13" s="18">
        <f>VLOOKUP($CK13&amp;"_"&amp;$AZ$7,データシート1!$A:$BT,MATCH("ca_太陽光発電（10kW未満）",データシート1!$A$1:$BT$1,0),0)</f>
        <v>416</v>
      </c>
      <c r="CN13" s="18">
        <f>VLOOKUP($CK13&amp;"_"&amp;$AZ$5,データシート1!$A:$BT,MATCH("ab_家庭",データシート1!$A$1:$BT$1,0),0)</f>
        <v>7041</v>
      </c>
      <c r="CO13" s="223">
        <f>CM13/CN13</f>
        <v>5.908251668797046E-2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24344</v>
      </c>
      <c r="AY14" s="18" t="str">
        <f>IF(IFERROR(比較地域マスタ!$Z7,"")=0,"",IFERROR(比較地域マスタ!$Z7,""))</f>
        <v>川越町</v>
      </c>
      <c r="BC14" s="844" t="str">
        <f t="shared" si="0"/>
        <v>24344</v>
      </c>
      <c r="BD14" s="1031" t="str">
        <f t="shared" ref="BD14:BD60" si="2">AY14</f>
        <v>川越町</v>
      </c>
      <c r="BE14" s="34">
        <f>VLOOKUP($BC14&amp;"_"&amp;$AZ$7,データシート1!$A:$BT,MATCH("cb_"&amp;BE$12,データシート1!$A$1:$BT$1,0),0)</f>
        <v>3287.1000000000085</v>
      </c>
      <c r="BF14" s="34">
        <f>VLOOKUP($BC14&amp;"_"&amp;$AZ$7,データシート1!$A:$BT,MATCH("cb_"&amp;BF$12,データシート1!$A$1:$BT$1,0),0)</f>
        <v>8001.9999999999964</v>
      </c>
      <c r="BG14" s="34">
        <f>VLOOKUP($BC14&amp;"_"&amp;$AZ$7,データシート1!$A:$BT,MATCH("cb_"&amp;BG$12,データシート1!$A$1:$BT$1,0),0)</f>
        <v>19.8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11308.900000000005</v>
      </c>
      <c r="BL14" s="36"/>
      <c r="BM14" s="844" t="str">
        <f t="shared" ref="BM14:BM60" si="4">AX14</f>
        <v>24344</v>
      </c>
      <c r="BN14" s="1031" t="str">
        <f t="shared" ref="BN14:BN60" si="5">AY14</f>
        <v>川越町</v>
      </c>
      <c r="BO14" s="34">
        <f>BE14*VLOOKUP(BO$12,別紙!$B$4:$E$10,MATCH("設備利用率",別紙!$B$4:$E$4,0),0)/100*8760/10^3</f>
        <v>3944.91445200001</v>
      </c>
      <c r="BP14" s="34">
        <f>BF14*VLOOKUP(BP$12,別紙!$B$4:$E$10,MATCH("設備利用率",別紙!$B$4:$E$4,0),0)/100*8760/10^3</f>
        <v>10584.725519999996</v>
      </c>
      <c r="BQ14" s="34">
        <f>BG14*VLOOKUP(BQ$12,別紙!$B$4:$E$10,MATCH("設備利用率",別紙!$B$4:$E$4,0),0)/100*8760/10^3</f>
        <v>43.015104000000001</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14572.655076000006</v>
      </c>
      <c r="BV14" s="36"/>
      <c r="BW14" s="33" t="str">
        <f t="shared" ref="BW14:BW60" si="7">AX14</f>
        <v>24344</v>
      </c>
      <c r="BX14" s="33" t="str">
        <f t="shared" ref="BX14:BX60" si="8">AY14</f>
        <v>川越町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134178.44096235812</v>
      </c>
      <c r="BZ14" s="36"/>
      <c r="CA14" s="33" t="str">
        <f t="shared" ref="CA14:CA60" si="9">AX14</f>
        <v>24344</v>
      </c>
      <c r="CB14" s="33" t="str">
        <f t="shared" ref="CB14:CB60" si="10">AY14</f>
        <v>川越町</v>
      </c>
      <c r="CC14" s="223">
        <f t="shared" ref="CC14:CC60" si="11">BO14/$BY14</f>
        <v>2.9400508932032537E-2</v>
      </c>
      <c r="CD14" s="223">
        <f t="shared" si="1"/>
        <v>7.8885441238428111E-2</v>
      </c>
      <c r="CE14" s="223">
        <f t="shared" si="1"/>
        <v>3.2058133699785113E-4</v>
      </c>
      <c r="CF14" s="223">
        <f t="shared" si="1"/>
        <v>0</v>
      </c>
      <c r="CG14" s="223">
        <f t="shared" si="1"/>
        <v>0</v>
      </c>
      <c r="CH14" s="223">
        <f t="shared" si="1"/>
        <v>0</v>
      </c>
      <c r="CI14" s="223">
        <f t="shared" ref="CI14:CI60" si="12">BU14/BY14</f>
        <v>0.1086065315074585</v>
      </c>
      <c r="CK14" s="18" t="str">
        <f t="shared" ref="CK14:CK60" si="13">AX14</f>
        <v>24344</v>
      </c>
      <c r="CL14" s="18" t="str">
        <f t="shared" ref="CL14:CL60" si="14">AY14</f>
        <v>川越町</v>
      </c>
      <c r="CM14" s="18">
        <f>VLOOKUP($CK14&amp;"_"&amp;$AZ$7,データシート1!$A:$BT,MATCH("ca_太陽光発電（10kW未満）",データシート1!$A$1:$BT$1,0),0)</f>
        <v>696</v>
      </c>
      <c r="CN14" s="18">
        <f>VLOOKUP($CK14&amp;"_"&amp;$AZ$5,データシート1!$A:$BT,MATCH("ab_家庭",データシート1!$A$1:$BT$1,0),0)</f>
        <v>7119</v>
      </c>
      <c r="CO14" s="223">
        <f t="shared" ref="CO14:CO60" si="15">CM14/CN14</f>
        <v>9.7766540244416347E-2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30341</v>
      </c>
      <c r="AY15" s="18" t="str">
        <f>IF(IFERROR(比較地域マスタ!$Z8,"")=0,"",IFERROR(比較地域マスタ!$Z8,""))</f>
        <v>かつらぎ町</v>
      </c>
      <c r="BC15" s="844" t="str">
        <f t="shared" si="0"/>
        <v>30341</v>
      </c>
      <c r="BD15" s="1031" t="str">
        <f t="shared" si="2"/>
        <v>かつらぎ町</v>
      </c>
      <c r="BE15" s="34">
        <f>VLOOKUP($BC15&amp;"_"&amp;$AZ$7,データシート1!$A:$BT,MATCH("cb_"&amp;BE$12,データシート1!$A$1:$BT$1,0),0)</f>
        <v>2643.1000000000013</v>
      </c>
      <c r="BF15" s="34">
        <f>VLOOKUP($BC15&amp;"_"&amp;$AZ$7,データシート1!$A:$BT,MATCH("cb_"&amp;BF$12,データシート1!$A$1:$BT$1,0),0)</f>
        <v>13682.599999999997</v>
      </c>
      <c r="BG15" s="34">
        <f>VLOOKUP($BC15&amp;"_"&amp;$AZ$7,データシート1!$A:$BT,MATCH("cb_"&amp;BG$12,データシート1!$A$1:$BT$1,0),0)</f>
        <v>0</v>
      </c>
      <c r="BH15" s="34">
        <f>VLOOKUP($BC15&amp;"_"&amp;$AZ$7,データシート1!$A:$BT,MATCH("cb_"&amp;BH$12,データシート1!$A$1:$BT$1,0),0)</f>
        <v>49.9</v>
      </c>
      <c r="BI15" s="34">
        <f>VLOOKUP($BC15&amp;"_"&amp;$AZ$7,データシート1!$A:$BT,MATCH("cb_"&amp;BI$12,データシート1!$A$1:$BT$1,0),0)</f>
        <v>0</v>
      </c>
      <c r="BJ15" s="34">
        <f>VLOOKUP($BC15&amp;"_"&amp;$AZ$7,データシート1!$A:$BT,MATCH("cb_"&amp;BJ$12,データシート1!$A$1:$BT$1,0),0)</f>
        <v>0</v>
      </c>
      <c r="BK15" s="34">
        <f t="shared" si="3"/>
        <v>16375.599999999997</v>
      </c>
      <c r="BL15" s="36"/>
      <c r="BM15" s="844" t="str">
        <f t="shared" si="4"/>
        <v>30341</v>
      </c>
      <c r="BN15" s="1031" t="str">
        <f t="shared" si="5"/>
        <v>かつらぎ町</v>
      </c>
      <c r="BO15" s="34">
        <f>BE15*VLOOKUP(BO$12,別紙!$B$4:$E$10,MATCH("設備利用率",別紙!$B$4:$E$4,0),0)/100*8760/10^3</f>
        <v>3172.0371720000012</v>
      </c>
      <c r="BP15" s="34">
        <f>BF15*VLOOKUP(BP$12,別紙!$B$4:$E$10,MATCH("設備利用率",別紙!$B$4:$E$4,0),0)/100*8760/10^3</f>
        <v>18098.795975999998</v>
      </c>
      <c r="BQ15" s="34">
        <f>BG15*VLOOKUP(BQ$12,別紙!$B$4:$E$10,MATCH("設備利用率",別紙!$B$4:$E$4,0),0)/100*8760/10^3</f>
        <v>0</v>
      </c>
      <c r="BR15" s="34">
        <f>BH15*VLOOKUP(BR$12,別紙!$B$4:$E$10,MATCH("設備利用率",別紙!$B$4:$E$4,0),0)/100*8760/10^3</f>
        <v>262.27440000000001</v>
      </c>
      <c r="BS15" s="34">
        <f>BI15*VLOOKUP(BS$12,別紙!$B$4:$E$10,MATCH("設備利用率",別紙!$B$4:$E$4,0),0)/100*8760/10^3</f>
        <v>0</v>
      </c>
      <c r="BT15" s="34">
        <f>BJ15*VLOOKUP(BT$12,別紙!$B$4:$E$10,MATCH("設備利用率",別紙!$B$4:$E$4,0),0)/100*8760/10^3</f>
        <v>0</v>
      </c>
      <c r="BU15" s="34">
        <f t="shared" si="6"/>
        <v>21533.107547999996</v>
      </c>
      <c r="BV15" s="36"/>
      <c r="BW15" s="33" t="str">
        <f t="shared" si="7"/>
        <v>30341</v>
      </c>
      <c r="BX15" s="33" t="str">
        <f t="shared" si="8"/>
        <v>かつらぎ町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122459.58999212661</v>
      </c>
      <c r="BZ15" s="36"/>
      <c r="CA15" s="33" t="str">
        <f t="shared" si="9"/>
        <v>30341</v>
      </c>
      <c r="CB15" s="33" t="str">
        <f t="shared" si="10"/>
        <v>かつらぎ町</v>
      </c>
      <c r="CC15" s="223">
        <f t="shared" si="11"/>
        <v>2.590272572531023E-2</v>
      </c>
      <c r="CD15" s="223">
        <f t="shared" si="1"/>
        <v>0.14779402721472151</v>
      </c>
      <c r="CE15" s="223">
        <f t="shared" si="1"/>
        <v>0</v>
      </c>
      <c r="CF15" s="223">
        <f t="shared" si="1"/>
        <v>2.1417220163554578E-3</v>
      </c>
      <c r="CG15" s="223">
        <f t="shared" si="1"/>
        <v>0</v>
      </c>
      <c r="CH15" s="223">
        <f t="shared" si="1"/>
        <v>0</v>
      </c>
      <c r="CI15" s="223">
        <f t="shared" si="12"/>
        <v>0.17583847495638719</v>
      </c>
      <c r="CK15" s="18" t="str">
        <f t="shared" si="13"/>
        <v>30341</v>
      </c>
      <c r="CL15" s="18" t="str">
        <f t="shared" si="14"/>
        <v>かつらぎ町</v>
      </c>
      <c r="CM15" s="18">
        <f>VLOOKUP($CK15&amp;"_"&amp;$AZ$7,データシート1!$A:$BT,MATCH("ca_太陽光発電（10kW未満）",データシート1!$A$1:$BT$1,0),0)</f>
        <v>552</v>
      </c>
      <c r="CN15" s="18">
        <f>VLOOKUP($CK15&amp;"_"&amp;$AZ$5,データシート1!$A:$BT,MATCH("ab_家庭",データシート1!$A$1:$BT$1,0),0)</f>
        <v>7171</v>
      </c>
      <c r="CO15" s="223">
        <f t="shared" si="15"/>
        <v>7.6976711755682617E-2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01226</v>
      </c>
      <c r="AY16" s="18" t="str">
        <f>IF(IFERROR(比較地域マスタ!$Z9,"")=0,"",IFERROR(比較地域マスタ!$Z9,""))</f>
        <v>砂川市</v>
      </c>
      <c r="BC16" s="844" t="str">
        <f t="shared" si="0"/>
        <v>01226</v>
      </c>
      <c r="BD16" s="1031" t="str">
        <f t="shared" si="2"/>
        <v>砂川市</v>
      </c>
      <c r="BE16" s="34">
        <f>VLOOKUP($BC16&amp;"_"&amp;$AZ$7,データシート1!$A:$BT,MATCH("cb_"&amp;BE$12,データシート1!$A$1:$BT$1,0),0)</f>
        <v>616.03</v>
      </c>
      <c r="BF16" s="34">
        <f>VLOOKUP($BC16&amp;"_"&amp;$AZ$7,データシート1!$A:$BT,MATCH("cb_"&amp;BF$12,データシート1!$A$1:$BT$1,0),0)</f>
        <v>798.8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1414.83</v>
      </c>
      <c r="BL16" s="36"/>
      <c r="BM16" s="844" t="str">
        <f t="shared" si="4"/>
        <v>01226</v>
      </c>
      <c r="BN16" s="1031" t="str">
        <f t="shared" si="5"/>
        <v>砂川市</v>
      </c>
      <c r="BO16" s="34">
        <f>BE16*VLOOKUP(BO$12,別紙!$B$4:$E$10,MATCH("設備利用率",別紙!$B$4:$E$4,0),0)/100*8760/10^3</f>
        <v>739.30992359999993</v>
      </c>
      <c r="BP16" s="34">
        <f>BF16*VLOOKUP(BP$12,別紙!$B$4:$E$10,MATCH("設備利用率",別紙!$B$4:$E$4,0),0)/100*8760/10^3</f>
        <v>1056.6206879999997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1795.9306115999998</v>
      </c>
      <c r="BV16" s="36"/>
      <c r="BW16" s="33" t="str">
        <f t="shared" si="7"/>
        <v>01226</v>
      </c>
      <c r="BX16" s="33" t="str">
        <f t="shared" si="8"/>
        <v>砂川市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103815.52011687591</v>
      </c>
      <c r="BZ16" s="36"/>
      <c r="CA16" s="33" t="str">
        <f t="shared" si="9"/>
        <v>01226</v>
      </c>
      <c r="CB16" s="33" t="str">
        <f t="shared" si="10"/>
        <v>砂川市</v>
      </c>
      <c r="CC16" s="223">
        <f t="shared" si="11"/>
        <v>7.121381492552193E-3</v>
      </c>
      <c r="CD16" s="223">
        <f t="shared" si="1"/>
        <v>1.0177868268737201E-2</v>
      </c>
      <c r="CE16" s="223">
        <f t="shared" si="1"/>
        <v>0</v>
      </c>
      <c r="CF16" s="223">
        <f t="shared" si="1"/>
        <v>0</v>
      </c>
      <c r="CG16" s="223">
        <f t="shared" si="1"/>
        <v>0</v>
      </c>
      <c r="CH16" s="223">
        <f t="shared" si="1"/>
        <v>0</v>
      </c>
      <c r="CI16" s="223">
        <f t="shared" si="12"/>
        <v>1.7299249761289392E-2</v>
      </c>
      <c r="CK16" s="18" t="str">
        <f t="shared" si="13"/>
        <v>01226</v>
      </c>
      <c r="CL16" s="18" t="str">
        <f t="shared" si="14"/>
        <v>砂川市</v>
      </c>
      <c r="CM16" s="18">
        <f>VLOOKUP($CK16&amp;"_"&amp;$AZ$7,データシート1!$A:$BT,MATCH("ca_太陽光発電（10kW未満）",データシート1!$A$1:$BT$1,0),0)</f>
        <v>106</v>
      </c>
      <c r="CN16" s="18">
        <f>VLOOKUP($CK16&amp;"_"&amp;$AZ$5,データシート1!$A:$BT,MATCH("ab_家庭",データシート1!$A$1:$BT$1,0),0)</f>
        <v>8610</v>
      </c>
      <c r="CO16" s="223">
        <f t="shared" si="15"/>
        <v>1.2311265969802556E-2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09345</v>
      </c>
      <c r="AY17" s="18" t="str">
        <f>IF(IFERROR(比較地域マスタ!$Z10,"")=0,"",IFERROR(比較地域マスタ!$Z10,""))</f>
        <v>芳賀町</v>
      </c>
      <c r="BC17" s="844" t="str">
        <f t="shared" si="0"/>
        <v>09345</v>
      </c>
      <c r="BD17" s="1031" t="str">
        <f t="shared" si="2"/>
        <v>芳賀町</v>
      </c>
      <c r="BE17" s="34">
        <f>VLOOKUP($BC17&amp;"_"&amp;$AZ$7,データシート1!$A:$BT,MATCH("cb_"&amp;BE$12,データシート1!$A$1:$BT$1,0),0)</f>
        <v>3886.0000000000077</v>
      </c>
      <c r="BF17" s="34">
        <f>VLOOKUP($BC17&amp;"_"&amp;$AZ$7,データシート1!$A:$BT,MATCH("cb_"&amp;BF$12,データシート1!$A$1:$BT$1,0),0)</f>
        <v>36382.400000000031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40268.400000000038</v>
      </c>
      <c r="BL17" s="36"/>
      <c r="BM17" s="844" t="str">
        <f t="shared" si="4"/>
        <v>09345</v>
      </c>
      <c r="BN17" s="1031" t="str">
        <f t="shared" si="5"/>
        <v>芳賀町</v>
      </c>
      <c r="BO17" s="34">
        <f>BE17*VLOOKUP(BO$12,別紙!$B$4:$E$10,MATCH("設備利用率",別紙!$B$4:$E$4,0),0)/100*8760/10^3</f>
        <v>4663.6663200000094</v>
      </c>
      <c r="BP17" s="34">
        <f>BF17*VLOOKUP(BP$12,別紙!$B$4:$E$10,MATCH("設備利用率",別紙!$B$4:$E$4,0),0)/100*8760/10^3</f>
        <v>48125.183424000039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52788.84974400005</v>
      </c>
      <c r="BV17" s="36"/>
      <c r="BW17" s="33" t="str">
        <f t="shared" si="7"/>
        <v>09345</v>
      </c>
      <c r="BX17" s="33" t="str">
        <f t="shared" si="8"/>
        <v>芳賀町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173181.60121511586</v>
      </c>
      <c r="BZ17" s="36"/>
      <c r="CA17" s="33" t="str">
        <f t="shared" si="9"/>
        <v>09345</v>
      </c>
      <c r="CB17" s="33" t="str">
        <f t="shared" si="10"/>
        <v>芳賀町</v>
      </c>
      <c r="CC17" s="223">
        <f t="shared" si="11"/>
        <v>2.6929340572426519E-2</v>
      </c>
      <c r="CD17" s="223">
        <f t="shared" si="1"/>
        <v>0.27788854639484367</v>
      </c>
      <c r="CE17" s="223">
        <f t="shared" si="1"/>
        <v>0</v>
      </c>
      <c r="CF17" s="223">
        <f t="shared" si="1"/>
        <v>0</v>
      </c>
      <c r="CG17" s="223">
        <f t="shared" si="1"/>
        <v>0</v>
      </c>
      <c r="CH17" s="223">
        <f t="shared" si="1"/>
        <v>0</v>
      </c>
      <c r="CI17" s="223">
        <f t="shared" si="12"/>
        <v>0.30481788696727019</v>
      </c>
      <c r="CK17" s="18" t="str">
        <f t="shared" si="13"/>
        <v>09345</v>
      </c>
      <c r="CL17" s="18" t="str">
        <f t="shared" si="14"/>
        <v>芳賀町</v>
      </c>
      <c r="CM17" s="18">
        <f>VLOOKUP($CK17&amp;"_"&amp;$AZ$7,データシート1!$A:$BT,MATCH("ca_太陽光発電（10kW未満）",データシート1!$A$1:$BT$1,0),0)</f>
        <v>722</v>
      </c>
      <c r="CN17" s="18">
        <f>VLOOKUP($CK17&amp;"_"&amp;$AZ$5,データシート1!$A:$BT,MATCH("ab_家庭",データシート1!$A$1:$BT$1,0),0)</f>
        <v>5852</v>
      </c>
      <c r="CO17" s="223">
        <f t="shared" si="15"/>
        <v>0.12337662337662338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43368</v>
      </c>
      <c r="AY18" s="18" t="str">
        <f>IF(IFERROR(比較地域マスタ!$Z11,"")=0,"",IFERROR(比較地域マスタ!$Z11,""))</f>
        <v>長洲町</v>
      </c>
      <c r="BC18" s="844" t="str">
        <f t="shared" si="0"/>
        <v>43368</v>
      </c>
      <c r="BD18" s="1031" t="str">
        <f t="shared" si="2"/>
        <v>長洲町</v>
      </c>
      <c r="BE18" s="34">
        <f>VLOOKUP($BC18&amp;"_"&amp;$AZ$7,データシート1!$A:$BT,MATCH("cb_"&amp;BE$12,データシート1!$A$1:$BT$1,0),0)</f>
        <v>3659.4900000000034</v>
      </c>
      <c r="BF18" s="34">
        <f>VLOOKUP($BC18&amp;"_"&amp;$AZ$7,データシート1!$A:$BT,MATCH("cb_"&amp;BF$12,データシート1!$A$1:$BT$1,0),0)</f>
        <v>16360.500000000005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20019.990000000009</v>
      </c>
      <c r="BL18" s="36"/>
      <c r="BM18" s="844" t="str">
        <f t="shared" si="4"/>
        <v>43368</v>
      </c>
      <c r="BN18" s="1031" t="str">
        <f t="shared" si="5"/>
        <v>長洲町</v>
      </c>
      <c r="BO18" s="34">
        <f>BE18*VLOOKUP(BO$12,別紙!$B$4:$E$10,MATCH("設備利用率",別紙!$B$4:$E$4,0),0)/100*8760/10^3</f>
        <v>4391.8271388000039</v>
      </c>
      <c r="BP18" s="34">
        <f>BF18*VLOOKUP(BP$12,別紙!$B$4:$E$10,MATCH("設備利用率",別紙!$B$4:$E$4,0),0)/100*8760/10^3</f>
        <v>21641.014980000007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26032.84211880001</v>
      </c>
      <c r="BV18" s="36"/>
      <c r="BW18" s="33" t="str">
        <f t="shared" si="7"/>
        <v>43368</v>
      </c>
      <c r="BX18" s="33" t="str">
        <f t="shared" si="8"/>
        <v>長洲町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196055.1321749624</v>
      </c>
      <c r="BZ18" s="36"/>
      <c r="CA18" s="33" t="str">
        <f t="shared" si="9"/>
        <v>43368</v>
      </c>
      <c r="CB18" s="33" t="str">
        <f t="shared" si="10"/>
        <v>長洲町</v>
      </c>
      <c r="CC18" s="223">
        <f t="shared" si="11"/>
        <v>2.2400980224688404E-2</v>
      </c>
      <c r="CD18" s="223">
        <f t="shared" si="1"/>
        <v>0.11038229267412013</v>
      </c>
      <c r="CE18" s="223">
        <f t="shared" si="1"/>
        <v>0</v>
      </c>
      <c r="CF18" s="223">
        <f t="shared" si="1"/>
        <v>0</v>
      </c>
      <c r="CG18" s="223">
        <f t="shared" si="1"/>
        <v>0</v>
      </c>
      <c r="CH18" s="223">
        <f t="shared" si="1"/>
        <v>0</v>
      </c>
      <c r="CI18" s="223">
        <f t="shared" si="12"/>
        <v>0.13278327289880854</v>
      </c>
      <c r="CK18" s="18" t="str">
        <f t="shared" si="13"/>
        <v>43368</v>
      </c>
      <c r="CL18" s="18" t="str">
        <f t="shared" si="14"/>
        <v>長洲町</v>
      </c>
      <c r="CM18" s="18">
        <f>VLOOKUP($CK18&amp;"_"&amp;$AZ$7,データシート1!$A:$BT,MATCH("ca_太陽光発電（10kW未満）",データシート1!$A$1:$BT$1,0),0)</f>
        <v>726</v>
      </c>
      <c r="CN18" s="18">
        <f>VLOOKUP($CK18&amp;"_"&amp;$AZ$5,データシート1!$A:$BT,MATCH("ab_家庭",データシート1!$A$1:$BT$1,0),0)</f>
        <v>7284</v>
      </c>
      <c r="CO18" s="223">
        <f t="shared" si="15"/>
        <v>9.967051070840198E-2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01578</v>
      </c>
      <c r="AY19" s="18" t="str">
        <f>IF(IFERROR(比較地域マスタ!$Z12,"")=0,"",IFERROR(比較地域マスタ!$Z12,""))</f>
        <v>白老町</v>
      </c>
      <c r="BC19" s="844" t="str">
        <f t="shared" si="0"/>
        <v>01578</v>
      </c>
      <c r="BD19" s="1031" t="str">
        <f t="shared" si="2"/>
        <v>白老町</v>
      </c>
      <c r="BE19" s="34">
        <f>VLOOKUP($BC19&amp;"_"&amp;$AZ$7,データシート1!$A:$BT,MATCH("cb_"&amp;BE$12,データシート1!$A$1:$BT$1,0),0)</f>
        <v>777.18999999999937</v>
      </c>
      <c r="BF19" s="34">
        <f>VLOOKUP($BC19&amp;"_"&amp;$AZ$7,データシート1!$A:$BT,MATCH("cb_"&amp;BF$12,データシート1!$A$1:$BT$1,0),0)</f>
        <v>63632.299999999996</v>
      </c>
      <c r="BG19" s="34">
        <f>VLOOKUP($BC19&amp;"_"&amp;$AZ$7,データシート1!$A:$BT,MATCH("cb_"&amp;BG$12,データシート1!$A$1:$BT$1,0),0)</f>
        <v>19.5</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64428.99</v>
      </c>
      <c r="BL19" s="36"/>
      <c r="BM19" s="844" t="str">
        <f t="shared" si="4"/>
        <v>01578</v>
      </c>
      <c r="BN19" s="1031" t="str">
        <f t="shared" si="5"/>
        <v>白老町</v>
      </c>
      <c r="BO19" s="34">
        <f>BE19*VLOOKUP(BO$12,別紙!$B$4:$E$10,MATCH("設備利用率",別紙!$B$4:$E$4,0),0)/100*8760/10^3</f>
        <v>932.72126279999929</v>
      </c>
      <c r="BP19" s="34">
        <f>BF19*VLOOKUP(BP$12,別紙!$B$4:$E$10,MATCH("設備利用率",別紙!$B$4:$E$4,0),0)/100*8760/10^3</f>
        <v>84170.26114799999</v>
      </c>
      <c r="BQ19" s="34">
        <f>BG19*VLOOKUP(BQ$12,別紙!$B$4:$E$10,MATCH("設備利用率",別紙!$B$4:$E$4,0),0)/100*8760/10^3</f>
        <v>42.36336</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85145.345770799991</v>
      </c>
      <c r="BV19" s="36"/>
      <c r="BW19" s="33" t="str">
        <f t="shared" si="7"/>
        <v>01578</v>
      </c>
      <c r="BX19" s="33" t="str">
        <f t="shared" si="8"/>
        <v>白老町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117767.83990665509</v>
      </c>
      <c r="BZ19" s="36"/>
      <c r="CA19" s="33" t="str">
        <f t="shared" si="9"/>
        <v>01578</v>
      </c>
      <c r="CB19" s="33" t="str">
        <f t="shared" si="10"/>
        <v>白老町</v>
      </c>
      <c r="CC19" s="223">
        <f t="shared" si="11"/>
        <v>7.9199997515390537E-3</v>
      </c>
      <c r="CD19" s="223">
        <f t="shared" si="1"/>
        <v>0.71471346689142679</v>
      </c>
      <c r="CE19" s="223">
        <f t="shared" si="1"/>
        <v>3.5971925810627045E-4</v>
      </c>
      <c r="CF19" s="223">
        <f t="shared" si="1"/>
        <v>0</v>
      </c>
      <c r="CG19" s="223">
        <f t="shared" si="1"/>
        <v>0</v>
      </c>
      <c r="CH19" s="223">
        <f t="shared" si="1"/>
        <v>0</v>
      </c>
      <c r="CI19" s="223">
        <f t="shared" si="12"/>
        <v>0.7229931859010722</v>
      </c>
      <c r="CK19" s="18" t="str">
        <f t="shared" si="13"/>
        <v>01578</v>
      </c>
      <c r="CL19" s="18" t="str">
        <f t="shared" si="14"/>
        <v>白老町</v>
      </c>
      <c r="CM19" s="18">
        <f>VLOOKUP($CK19&amp;"_"&amp;$AZ$7,データシート1!$A:$BT,MATCH("ca_太陽光発電（10kW未満）",データシート1!$A$1:$BT$1,0),0)</f>
        <v>131</v>
      </c>
      <c r="CN19" s="18">
        <f>VLOOKUP($CK19&amp;"_"&amp;$AZ$5,データシート1!$A:$BT,MATCH("ab_家庭",データシート1!$A$1:$BT$1,0),0)</f>
        <v>9308</v>
      </c>
      <c r="CO19" s="223">
        <f t="shared" si="15"/>
        <v>1.4073914911903738E-2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08564</v>
      </c>
      <c r="AY20" s="18" t="str">
        <f>IF(IFERROR(比較地域マスタ!$Z13,"")=0,"",IFERROR(比較地域マスタ!$Z13,""))</f>
        <v>利根町</v>
      </c>
      <c r="BC20" s="844" t="str">
        <f t="shared" si="0"/>
        <v>08564</v>
      </c>
      <c r="BD20" s="1031" t="str">
        <f t="shared" si="2"/>
        <v>利根町</v>
      </c>
      <c r="BE20" s="34">
        <f>VLOOKUP($BC20&amp;"_"&amp;$AZ$7,データシート1!$A:$BT,MATCH("cb_"&amp;BE$12,データシート1!$A$1:$BT$1,0),0)</f>
        <v>1575</v>
      </c>
      <c r="BF20" s="34">
        <f>VLOOKUP($BC20&amp;"_"&amp;$AZ$7,データシート1!$A:$BT,MATCH("cb_"&amp;BF$12,データシート1!$A$1:$BT$1,0),0)</f>
        <v>12736.000000000002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14311.000000000002</v>
      </c>
      <c r="BL20" s="36"/>
      <c r="BM20" s="844" t="str">
        <f t="shared" si="4"/>
        <v>08564</v>
      </c>
      <c r="BN20" s="1031" t="str">
        <f t="shared" si="5"/>
        <v>利根町</v>
      </c>
      <c r="BO20" s="34">
        <f>BE20*VLOOKUP(BO$12,別紙!$B$4:$E$10,MATCH("設備利用率",別紙!$B$4:$E$4,0),0)/100*8760/10^3</f>
        <v>1890.1890000000001</v>
      </c>
      <c r="BP20" s="34">
        <f>BF20*VLOOKUP(BP$12,別紙!$B$4:$E$10,MATCH("設備利用率",別紙!$B$4:$E$4,0),0)/100*8760/10^3</f>
        <v>16846.671360000004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18736.860360000002</v>
      </c>
      <c r="BV20" s="36"/>
      <c r="BW20" s="33" t="str">
        <f t="shared" si="7"/>
        <v>08564</v>
      </c>
      <c r="BX20" s="33" t="str">
        <f t="shared" si="8"/>
        <v>利根町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56715.318503840324</v>
      </c>
      <c r="BZ20" s="36"/>
      <c r="CA20" s="33" t="str">
        <f t="shared" si="9"/>
        <v>08564</v>
      </c>
      <c r="CB20" s="33" t="str">
        <f t="shared" si="10"/>
        <v>利根町</v>
      </c>
      <c r="CC20" s="223">
        <f t="shared" si="11"/>
        <v>3.3327662611504348E-2</v>
      </c>
      <c r="CD20" s="223">
        <f t="shared" si="1"/>
        <v>0.29703917397306473</v>
      </c>
      <c r="CE20" s="223">
        <f t="shared" si="1"/>
        <v>0</v>
      </c>
      <c r="CF20" s="223">
        <f t="shared" si="1"/>
        <v>0</v>
      </c>
      <c r="CG20" s="223">
        <f t="shared" si="1"/>
        <v>0</v>
      </c>
      <c r="CH20" s="223">
        <f t="shared" si="1"/>
        <v>0</v>
      </c>
      <c r="CI20" s="223">
        <f t="shared" si="12"/>
        <v>0.33036683658456906</v>
      </c>
      <c r="CK20" s="18" t="str">
        <f t="shared" si="13"/>
        <v>08564</v>
      </c>
      <c r="CL20" s="18" t="str">
        <f t="shared" si="14"/>
        <v>利根町</v>
      </c>
      <c r="CM20" s="18">
        <f>VLOOKUP($CK20&amp;"_"&amp;$AZ$7,データシート1!$A:$BT,MATCH("ca_太陽光発電（10kW未満）",データシート1!$A$1:$BT$1,0),0)</f>
        <v>324</v>
      </c>
      <c r="CN20" s="18">
        <f>VLOOKUP($CK20&amp;"_"&amp;$AZ$5,データシート1!$A:$BT,MATCH("ab_家庭",データシート1!$A$1:$BT$1,0),0)</f>
        <v>7103</v>
      </c>
      <c r="CO20" s="223">
        <f t="shared" si="15"/>
        <v>4.5614529072223006E-2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39412</v>
      </c>
      <c r="AY21" s="18" t="str">
        <f>IF(IFERROR(比較地域マスタ!$Z14,"")=0,"",IFERROR(比較地域マスタ!$Z14,""))</f>
        <v>四万十町</v>
      </c>
      <c r="BC21" s="844" t="str">
        <f t="shared" si="0"/>
        <v>39412</v>
      </c>
      <c r="BD21" s="1031" t="str">
        <f t="shared" si="2"/>
        <v>四万十町</v>
      </c>
      <c r="BE21" s="34">
        <f>VLOOKUP($BC21&amp;"_"&amp;$AZ$7,データシート1!$A:$BT,MATCH("cb_"&amp;BE$12,データシート1!$A$1:$BT$1,0),0)</f>
        <v>3258.8379999999993</v>
      </c>
      <c r="BF21" s="34">
        <f>VLOOKUP($BC21&amp;"_"&amp;$AZ$7,データシート1!$A:$BT,MATCH("cb_"&amp;BF$12,データシート1!$A$1:$BT$1,0),0)</f>
        <v>20510.14000000001</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23768.97800000001</v>
      </c>
      <c r="BL21" s="36"/>
      <c r="BM21" s="844" t="str">
        <f t="shared" si="4"/>
        <v>39412</v>
      </c>
      <c r="BN21" s="1031" t="str">
        <f t="shared" si="5"/>
        <v>四万十町</v>
      </c>
      <c r="BO21" s="34">
        <f>BE21*VLOOKUP(BO$12,別紙!$B$4:$E$10,MATCH("設備利用率",別紙!$B$4:$E$4,0),0)/100*8760/10^3</f>
        <v>3910.9966605599989</v>
      </c>
      <c r="BP21" s="34">
        <f>BF21*VLOOKUP(BP$12,別紙!$B$4:$E$10,MATCH("設備利用率",別紙!$B$4:$E$4,0),0)/100*8760/10^3</f>
        <v>27129.992786400016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31040.989446960015</v>
      </c>
      <c r="BV21" s="36"/>
      <c r="BW21" s="33" t="str">
        <f t="shared" si="7"/>
        <v>39412</v>
      </c>
      <c r="BX21" s="33" t="str">
        <f t="shared" si="8"/>
        <v>四万十町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81150.382085447054</v>
      </c>
      <c r="BZ21" s="36"/>
      <c r="CA21" s="33" t="str">
        <f t="shared" si="9"/>
        <v>39412</v>
      </c>
      <c r="CB21" s="33" t="str">
        <f t="shared" si="10"/>
        <v>四万十町</v>
      </c>
      <c r="CC21" s="223">
        <f t="shared" si="11"/>
        <v>4.8194433101275191E-2</v>
      </c>
      <c r="CD21" s="223">
        <f t="shared" si="1"/>
        <v>0.33431749905790425</v>
      </c>
      <c r="CE21" s="223">
        <f t="shared" si="1"/>
        <v>0</v>
      </c>
      <c r="CF21" s="223">
        <f t="shared" si="1"/>
        <v>0</v>
      </c>
      <c r="CG21" s="223">
        <f t="shared" si="1"/>
        <v>0</v>
      </c>
      <c r="CH21" s="223">
        <f t="shared" si="1"/>
        <v>0</v>
      </c>
      <c r="CI21" s="223">
        <f t="shared" si="12"/>
        <v>0.38251193215917945</v>
      </c>
      <c r="CK21" s="18" t="str">
        <f t="shared" si="13"/>
        <v>39412</v>
      </c>
      <c r="CL21" s="18" t="str">
        <f t="shared" si="14"/>
        <v>四万十町</v>
      </c>
      <c r="CM21" s="18">
        <f>VLOOKUP($CK21&amp;"_"&amp;$AZ$7,データシート1!$A:$BT,MATCH("ca_太陽光発電（10kW未満）",データシート1!$A$1:$BT$1,0),0)</f>
        <v>644</v>
      </c>
      <c r="CN21" s="18">
        <f>VLOOKUP($CK21&amp;"_"&amp;$AZ$5,データシート1!$A:$BT,MATCH("ab_家庭",データシート1!$A$1:$BT$1,0),0)</f>
        <v>8139</v>
      </c>
      <c r="CO21" s="223">
        <f t="shared" si="15"/>
        <v>7.9125199655977391E-2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26322</v>
      </c>
      <c r="AY22" s="18" t="str">
        <f>IF(IFERROR(比較地域マスタ!$Z15,"")=0,"",IFERROR(比較地域マスタ!$Z15,""))</f>
        <v>久御山町</v>
      </c>
      <c r="BC22" s="844" t="str">
        <f t="shared" si="0"/>
        <v>26322</v>
      </c>
      <c r="BD22" s="1031" t="str">
        <f t="shared" si="2"/>
        <v>久御山町</v>
      </c>
      <c r="BE22" s="34">
        <f>VLOOKUP($BC22&amp;"_"&amp;$AZ$7,データシート1!$A:$BT,MATCH("cb_"&amp;BE$12,データシート1!$A$1:$BT$1,0),0)</f>
        <v>1965.9999999999964</v>
      </c>
      <c r="BF22" s="34">
        <f>VLOOKUP($BC22&amp;"_"&amp;$AZ$7,データシート1!$A:$BT,MATCH("cb_"&amp;BF$12,データシート1!$A$1:$BT$1,0),0)</f>
        <v>5612.7000000000007</v>
      </c>
      <c r="BG22" s="34">
        <f>VLOOKUP($BC22&amp;"_"&amp;$AZ$7,データシート1!$A:$BT,MATCH("cb_"&amp;BG$12,データシート1!$A$1:$BT$1,0),0)</f>
        <v>0</v>
      </c>
      <c r="BH22" s="34">
        <f>VLOOKUP($BC22&amp;"_"&amp;$AZ$7,データシート1!$A:$BT,MATCH("cb_"&amp;BH$12,データシート1!$A$1:$BT$1,0),0)</f>
        <v>131</v>
      </c>
      <c r="BI22" s="34">
        <f>VLOOKUP($BC22&amp;"_"&amp;$AZ$7,データシート1!$A:$BT,MATCH("cb_"&amp;BI$12,データシート1!$A$1:$BT$1,0),0)</f>
        <v>0</v>
      </c>
      <c r="BJ22" s="34">
        <f>VLOOKUP($BC22&amp;"_"&amp;$AZ$7,データシート1!$A:$BT,MATCH("cb_"&amp;BJ$12,データシート1!$A$1:$BT$1,0),0)</f>
        <v>0</v>
      </c>
      <c r="BK22" s="34">
        <f t="shared" si="3"/>
        <v>7709.6999999999971</v>
      </c>
      <c r="BL22" s="36"/>
      <c r="BM22" s="844" t="str">
        <f t="shared" si="4"/>
        <v>26322</v>
      </c>
      <c r="BN22" s="1031" t="str">
        <f t="shared" si="5"/>
        <v>久御山町</v>
      </c>
      <c r="BO22" s="34">
        <f>BE22*VLOOKUP(BO$12,別紙!$B$4:$E$10,MATCH("設備利用率",別紙!$B$4:$E$4,0),0)/100*8760/10^3</f>
        <v>2359.4359199999953</v>
      </c>
      <c r="BP22" s="34">
        <f>BF22*VLOOKUP(BP$12,別紙!$B$4:$E$10,MATCH("設備利用率",別紙!$B$4:$E$4,0),0)/100*8760/10^3</f>
        <v>7424.2550520000004</v>
      </c>
      <c r="BQ22" s="34">
        <f>BG22*VLOOKUP(BQ$12,別紙!$B$4:$E$10,MATCH("設備利用率",別紙!$B$4:$E$4,0),0)/100*8760/10^3</f>
        <v>0</v>
      </c>
      <c r="BR22" s="34">
        <f>BH22*VLOOKUP(BR$12,別紙!$B$4:$E$10,MATCH("設備利用率",別紙!$B$4:$E$4,0),0)/100*8760/10^3</f>
        <v>688.53599999999994</v>
      </c>
      <c r="BS22" s="34">
        <f>BI22*VLOOKUP(BS$12,別紙!$B$4:$E$10,MATCH("設備利用率",別紙!$B$4:$E$4,0),0)/100*8760/10^3</f>
        <v>0</v>
      </c>
      <c r="BT22" s="34">
        <f>BJ22*VLOOKUP(BT$12,別紙!$B$4:$E$10,MATCH("設備利用率",別紙!$B$4:$E$4,0),0)/100*8760/10^3</f>
        <v>0</v>
      </c>
      <c r="BU22" s="34">
        <f t="shared" si="6"/>
        <v>10472.226971999997</v>
      </c>
      <c r="BV22" s="36"/>
      <c r="BW22" s="33" t="str">
        <f t="shared" si="7"/>
        <v>26322</v>
      </c>
      <c r="BX22" s="33" t="str">
        <f t="shared" si="8"/>
        <v>久御山町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270795.0427691894</v>
      </c>
      <c r="BZ22" s="36"/>
      <c r="CA22" s="33" t="str">
        <f t="shared" si="9"/>
        <v>26322</v>
      </c>
      <c r="CB22" s="33" t="str">
        <f t="shared" si="10"/>
        <v>久御山町</v>
      </c>
      <c r="CC22" s="223">
        <f t="shared" si="11"/>
        <v>8.7129952449352885E-3</v>
      </c>
      <c r="CD22" s="223">
        <f t="shared" si="1"/>
        <v>2.7416510199294974E-2</v>
      </c>
      <c r="CE22" s="223">
        <f t="shared" si="1"/>
        <v>0</v>
      </c>
      <c r="CF22" s="223">
        <f t="shared" si="1"/>
        <v>2.5426462499421368E-3</v>
      </c>
      <c r="CG22" s="223">
        <f t="shared" si="1"/>
        <v>0</v>
      </c>
      <c r="CH22" s="223">
        <f t="shared" si="1"/>
        <v>0</v>
      </c>
      <c r="CI22" s="223">
        <f t="shared" si="12"/>
        <v>3.8672151694172402E-2</v>
      </c>
      <c r="CK22" s="18" t="str">
        <f t="shared" si="13"/>
        <v>26322</v>
      </c>
      <c r="CL22" s="18" t="str">
        <f t="shared" si="14"/>
        <v>久御山町</v>
      </c>
      <c r="CM22" s="18">
        <f>VLOOKUP($CK22&amp;"_"&amp;$AZ$7,データシート1!$A:$BT,MATCH("ca_太陽光発電（10kW未満）",データシート1!$A$1:$BT$1,0),0)</f>
        <v>466</v>
      </c>
      <c r="CN22" s="18">
        <f>VLOOKUP($CK22&amp;"_"&amp;$AZ$5,データシート1!$A:$BT,MATCH("ab_家庭",データシート1!$A$1:$BT$1,0),0)</f>
        <v>7297</v>
      </c>
      <c r="CO22" s="223">
        <f t="shared" si="15"/>
        <v>6.3861861038783066E-2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44207</v>
      </c>
      <c r="AY23" s="18" t="str">
        <f>IF(IFERROR(比較地域マスタ!$Z16,"")=0,"",IFERROR(比較地域マスタ!$Z16,""))</f>
        <v>津久見市</v>
      </c>
      <c r="BC23" s="844" t="str">
        <f t="shared" si="0"/>
        <v>44207</v>
      </c>
      <c r="BD23" s="1031" t="str">
        <f t="shared" si="2"/>
        <v>津久見市</v>
      </c>
      <c r="BE23" s="34">
        <f>VLOOKUP($BC23&amp;"_"&amp;$AZ$7,データシート1!$A:$BT,MATCH("cb_"&amp;BE$12,データシート1!$A$1:$BT$1,0),0)</f>
        <v>2568.7000000000003</v>
      </c>
      <c r="BF23" s="34">
        <f>VLOOKUP($BC23&amp;"_"&amp;$AZ$7,データシート1!$A:$BT,MATCH("cb_"&amp;BF$12,データシート1!$A$1:$BT$1,0),0)</f>
        <v>1700.8</v>
      </c>
      <c r="BG23" s="34">
        <f>VLOOKUP($BC23&amp;"_"&amp;$AZ$7,データシート1!$A:$BT,MATCH("cb_"&amp;BG$12,データシート1!$A$1:$BT$1,0),0)</f>
        <v>19.2</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4288.7</v>
      </c>
      <c r="BL23" s="36"/>
      <c r="BM23" s="844" t="str">
        <f t="shared" si="4"/>
        <v>44207</v>
      </c>
      <c r="BN23" s="1031" t="str">
        <f t="shared" si="5"/>
        <v>津久見市</v>
      </c>
      <c r="BO23" s="34">
        <f>BE23*VLOOKUP(BO$12,別紙!$B$4:$E$10,MATCH("設備利用率",別紙!$B$4:$E$4,0),0)/100*8760/10^3</f>
        <v>3082.7482439999999</v>
      </c>
      <c r="BP23" s="34">
        <f>BF23*VLOOKUP(BP$12,別紙!$B$4:$E$10,MATCH("設備利用率",別紙!$B$4:$E$4,0),0)/100*8760/10^3</f>
        <v>2249.7502079999995</v>
      </c>
      <c r="BQ23" s="34">
        <f>BG23*VLOOKUP(BQ$12,別紙!$B$4:$E$10,MATCH("設備利用率",別紙!$B$4:$E$4,0),0)/100*8760/10^3</f>
        <v>41.711615999999992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5374.2100679999994</v>
      </c>
      <c r="BV23" s="36"/>
      <c r="BW23" s="33" t="str">
        <f t="shared" si="7"/>
        <v>44207</v>
      </c>
      <c r="BX23" s="33" t="str">
        <f t="shared" si="8"/>
        <v>津久見市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155917.79249855553</v>
      </c>
      <c r="BZ23" s="36"/>
      <c r="CA23" s="33" t="str">
        <f t="shared" si="9"/>
        <v>44207</v>
      </c>
      <c r="CB23" s="33" t="str">
        <f t="shared" si="10"/>
        <v>津久見市</v>
      </c>
      <c r="CC23" s="223">
        <f t="shared" si="11"/>
        <v>1.9771625768935635E-2</v>
      </c>
      <c r="CD23" s="223">
        <f t="shared" si="1"/>
        <v>1.4429079401062209E-2</v>
      </c>
      <c r="CE23" s="223">
        <f t="shared" si="1"/>
        <v>2.6752313082156049E-4</v>
      </c>
      <c r="CF23" s="223">
        <f t="shared" si="1"/>
        <v>0</v>
      </c>
      <c r="CG23" s="223">
        <f t="shared" si="1"/>
        <v>0</v>
      </c>
      <c r="CH23" s="223">
        <f t="shared" si="1"/>
        <v>0</v>
      </c>
      <c r="CI23" s="223">
        <f t="shared" si="12"/>
        <v>3.4468228300819408E-2</v>
      </c>
      <c r="CK23" s="18" t="str">
        <f t="shared" si="13"/>
        <v>44207</v>
      </c>
      <c r="CL23" s="18" t="str">
        <f t="shared" si="14"/>
        <v>津久見市</v>
      </c>
      <c r="CM23" s="18">
        <f>VLOOKUP($CK23&amp;"_"&amp;$AZ$7,データシート1!$A:$BT,MATCH("ca_太陽光発電（10kW未満）",データシート1!$A$1:$BT$1,0),0)</f>
        <v>569</v>
      </c>
      <c r="CN23" s="18">
        <f>VLOOKUP($CK23&amp;"_"&amp;$AZ$5,データシート1!$A:$BT,MATCH("ab_家庭",データシート1!$A$1:$BT$1,0),0)</f>
        <v>7765</v>
      </c>
      <c r="CO23" s="223">
        <f t="shared" si="15"/>
        <v>7.3277527366387638E-2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03301</v>
      </c>
      <c r="AY24" s="18" t="str">
        <f>IF(IFERROR(比較地域マスタ!$Z17,"")=0,"",IFERROR(比較地域マスタ!$Z17,""))</f>
        <v>雫石町</v>
      </c>
      <c r="BC24" s="844" t="str">
        <f t="shared" si="0"/>
        <v>03301</v>
      </c>
      <c r="BD24" s="1031" t="str">
        <f t="shared" si="2"/>
        <v>雫石町</v>
      </c>
      <c r="BE24" s="34">
        <f>VLOOKUP($BC24&amp;"_"&amp;$AZ$7,データシート1!$A:$BT,MATCH("cb_"&amp;BE$12,データシート1!$A$1:$BT$1,0),0)</f>
        <v>2018.0000000000005</v>
      </c>
      <c r="BF24" s="34">
        <f>VLOOKUP($BC24&amp;"_"&amp;$AZ$7,データシート1!$A:$BT,MATCH("cb_"&amp;BF$12,データシート1!$A$1:$BT$1,0),0)</f>
        <v>23358.100000000009</v>
      </c>
      <c r="BG24" s="34">
        <f>VLOOKUP($BC24&amp;"_"&amp;$AZ$7,データシート1!$A:$BT,MATCH("cb_"&amp;BG$12,データシート1!$A$1:$BT$1,0),0)</f>
        <v>3.2</v>
      </c>
      <c r="BH24" s="34">
        <f>VLOOKUP($BC24&amp;"_"&amp;$AZ$7,データシート1!$A:$BT,MATCH("cb_"&amp;BH$12,データシート1!$A$1:$BT$1,0),0)</f>
        <v>0</v>
      </c>
      <c r="BI24" s="34">
        <f>VLOOKUP($BC24&amp;"_"&amp;$AZ$7,データシート1!$A:$BT,MATCH("cb_"&amp;BI$12,データシート1!$A$1:$BT$1,0),0)</f>
        <v>625</v>
      </c>
      <c r="BJ24" s="34">
        <f>VLOOKUP($BC24&amp;"_"&amp;$AZ$7,データシート1!$A:$BT,MATCH("cb_"&amp;BJ$12,データシート1!$A$1:$BT$1,0),0)</f>
        <v>250</v>
      </c>
      <c r="BK24" s="34">
        <f t="shared" si="3"/>
        <v>26254.30000000001</v>
      </c>
      <c r="BL24" s="36"/>
      <c r="BM24" s="844" t="str">
        <f t="shared" si="4"/>
        <v>03301</v>
      </c>
      <c r="BN24" s="1031" t="str">
        <f t="shared" si="5"/>
        <v>雫石町</v>
      </c>
      <c r="BO24" s="34">
        <f>BE24*VLOOKUP(BO$12,別紙!$B$4:$E$10,MATCH("設備利用率",別紙!$B$4:$E$4,0),0)/100*8760/10^3</f>
        <v>2421.8421600000006</v>
      </c>
      <c r="BP24" s="34">
        <f>BF24*VLOOKUP(BP$12,別紙!$B$4:$E$10,MATCH("設備利用率",別紙!$B$4:$E$4,0),0)/100*8760/10^3</f>
        <v>30897.160356000011</v>
      </c>
      <c r="BQ24" s="34">
        <f>BG24*VLOOKUP(BQ$12,別紙!$B$4:$E$10,MATCH("設備利用率",別紙!$B$4:$E$4,0),0)/100*8760/10^3</f>
        <v>6.9519360000000008</v>
      </c>
      <c r="BR24" s="34">
        <f>BH24*VLOOKUP(BR$12,別紙!$B$4:$E$10,MATCH("設備利用率",別紙!$B$4:$E$4,0),0)/100*8760/10^3</f>
        <v>0</v>
      </c>
      <c r="BS24" s="34">
        <f>BI24*VLOOKUP(BS$12,別紙!$B$4:$E$10,MATCH("設備利用率",別紙!$B$4:$E$4,0),0)/100*8760/10^3</f>
        <v>4380</v>
      </c>
      <c r="BT24" s="34">
        <f>BJ24*VLOOKUP(BT$12,別紙!$B$4:$E$10,MATCH("設備利用率",別紙!$B$4:$E$4,0),0)/100*8760/10^3</f>
        <v>1752</v>
      </c>
      <c r="BU24" s="34">
        <f t="shared" si="6"/>
        <v>39457.954452000013</v>
      </c>
      <c r="BV24" s="36"/>
      <c r="BW24" s="33" t="str">
        <f t="shared" si="7"/>
        <v>03301</v>
      </c>
      <c r="BX24" s="33" t="str">
        <f t="shared" si="8"/>
        <v>雫石町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101408.07405251962</v>
      </c>
      <c r="BZ24" s="36"/>
      <c r="CA24" s="33" t="str">
        <f t="shared" si="9"/>
        <v>03301</v>
      </c>
      <c r="CB24" s="33" t="str">
        <f t="shared" si="10"/>
        <v>雫石町</v>
      </c>
      <c r="CC24" s="223">
        <f t="shared" si="11"/>
        <v>2.38821433364933E-2</v>
      </c>
      <c r="CD24" s="223">
        <f t="shared" si="1"/>
        <v>0.30468146293753945</v>
      </c>
      <c r="CE24" s="223">
        <f t="shared" si="1"/>
        <v>6.8554067957148733E-5</v>
      </c>
      <c r="CF24" s="223">
        <f t="shared" si="1"/>
        <v>0</v>
      </c>
      <c r="CG24" s="223">
        <f t="shared" si="1"/>
        <v>4.3191827089937455E-2</v>
      </c>
      <c r="CH24" s="223">
        <f t="shared" si="1"/>
        <v>1.7276730835974981E-2</v>
      </c>
      <c r="CI24" s="223">
        <f t="shared" si="12"/>
        <v>0.38910071826790232</v>
      </c>
      <c r="CK24" s="18" t="str">
        <f t="shared" si="13"/>
        <v>03301</v>
      </c>
      <c r="CL24" s="18" t="str">
        <f t="shared" si="14"/>
        <v>雫石町</v>
      </c>
      <c r="CM24" s="18">
        <f>VLOOKUP($CK24&amp;"_"&amp;$AZ$7,データシート1!$A:$BT,MATCH("ca_太陽光発電（10kW未満）",データシート1!$A$1:$BT$1,0),0)</f>
        <v>424</v>
      </c>
      <c r="CN24" s="18">
        <f>VLOOKUP($CK24&amp;"_"&amp;$AZ$5,データシート1!$A:$BT,MATCH("ab_家庭",データシート1!$A$1:$BT$1,0),0)</f>
        <v>6374</v>
      </c>
      <c r="CO24" s="223">
        <f t="shared" si="15"/>
        <v>6.6520238468779413E-2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24212</v>
      </c>
      <c r="AY25" s="18" t="str">
        <f>IF(IFERROR(比較地域マスタ!$Z18,"")=0,"",IFERROR(比較地域マスタ!$Z18,""))</f>
        <v>熊野市</v>
      </c>
      <c r="BC25" s="844" t="str">
        <f t="shared" si="0"/>
        <v>24212</v>
      </c>
      <c r="BD25" s="1031" t="str">
        <f t="shared" si="2"/>
        <v>熊野市</v>
      </c>
      <c r="BE25" s="34">
        <f>VLOOKUP($BC25&amp;"_"&amp;$AZ$7,データシート1!$A:$BT,MATCH("cb_"&amp;BE$12,データシート1!$A$1:$BT$1,0),0)</f>
        <v>1724.0999999999992</v>
      </c>
      <c r="BF25" s="34">
        <f>VLOOKUP($BC25&amp;"_"&amp;$AZ$7,データシート1!$A:$BT,MATCH("cb_"&amp;BF$12,データシート1!$A$1:$BT$1,0),0)</f>
        <v>9585.5000000000018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11309.6</v>
      </c>
      <c r="BL25" s="36"/>
      <c r="BM25" s="844" t="str">
        <f t="shared" si="4"/>
        <v>24212</v>
      </c>
      <c r="BN25" s="1031" t="str">
        <f t="shared" si="5"/>
        <v>熊野市</v>
      </c>
      <c r="BO25" s="34">
        <f>BE25*VLOOKUP(BO$12,別紙!$B$4:$E$10,MATCH("設備利用率",別紙!$B$4:$E$4,0),0)/100*8760/10^3</f>
        <v>2069.1268919999989</v>
      </c>
      <c r="BP25" s="34">
        <f>BF25*VLOOKUP(BP$12,別紙!$B$4:$E$10,MATCH("設備利用率",別紙!$B$4:$E$4,0),0)/100*8760/10^3</f>
        <v>12679.315980000003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14748.442872000001</v>
      </c>
      <c r="BV25" s="36"/>
      <c r="BW25" s="33" t="str">
        <f t="shared" si="7"/>
        <v>24212</v>
      </c>
      <c r="BX25" s="33" t="str">
        <f t="shared" si="8"/>
        <v>熊野市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85203.460765406679</v>
      </c>
      <c r="BZ25" s="36"/>
      <c r="CA25" s="33" t="str">
        <f t="shared" si="9"/>
        <v>24212</v>
      </c>
      <c r="CB25" s="33" t="str">
        <f t="shared" si="10"/>
        <v>熊野市</v>
      </c>
      <c r="CC25" s="223">
        <f t="shared" si="11"/>
        <v>2.428454048007498E-2</v>
      </c>
      <c r="CD25" s="223">
        <f t="shared" si="1"/>
        <v>0.14881221802610056</v>
      </c>
      <c r="CE25" s="223">
        <f t="shared" si="1"/>
        <v>0</v>
      </c>
      <c r="CF25" s="223">
        <f t="shared" si="1"/>
        <v>0</v>
      </c>
      <c r="CG25" s="223">
        <f t="shared" si="1"/>
        <v>0</v>
      </c>
      <c r="CH25" s="223">
        <f t="shared" si="1"/>
        <v>0</v>
      </c>
      <c r="CI25" s="223">
        <f t="shared" si="12"/>
        <v>0.17309675850617554</v>
      </c>
      <c r="CK25" s="18" t="str">
        <f t="shared" si="13"/>
        <v>24212</v>
      </c>
      <c r="CL25" s="18" t="str">
        <f t="shared" si="14"/>
        <v>熊野市</v>
      </c>
      <c r="CM25" s="18">
        <f>VLOOKUP($CK25&amp;"_"&amp;$AZ$7,データシート1!$A:$BT,MATCH("ca_太陽光発電（10kW未満）",データシート1!$A$1:$BT$1,0),0)</f>
        <v>353</v>
      </c>
      <c r="CN25" s="18">
        <f>VLOOKUP($CK25&amp;"_"&amp;$AZ$5,データシート1!$A:$BT,MATCH("ab_家庭",データシート1!$A$1:$BT$1,0),0)</f>
        <v>8538</v>
      </c>
      <c r="CO25" s="223">
        <f t="shared" si="15"/>
        <v>4.1344577184352305E-2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01303</v>
      </c>
      <c r="AY26" s="18" t="str">
        <f>IF(IFERROR(比較地域マスタ!$Z19,"")=0,"",IFERROR(比較地域マスタ!$Z19,""))</f>
        <v>当別町</v>
      </c>
      <c r="BC26" s="844" t="str">
        <f t="shared" si="0"/>
        <v>01303</v>
      </c>
      <c r="BD26" s="1031" t="str">
        <f t="shared" si="2"/>
        <v>当別町</v>
      </c>
      <c r="BE26" s="34">
        <f>VLOOKUP($BC26&amp;"_"&amp;$AZ$7,データシート1!$A:$BT,MATCH("cb_"&amp;BE$12,データシート1!$A$1:$BT$1,0),0)</f>
        <v>950.12299999999971</v>
      </c>
      <c r="BF26" s="34">
        <f>VLOOKUP($BC26&amp;"_"&amp;$AZ$7,データシート1!$A:$BT,MATCH("cb_"&amp;BF$12,データシート1!$A$1:$BT$1,0),0)</f>
        <v>5160.8999999999996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1089</v>
      </c>
      <c r="BK26" s="34">
        <f t="shared" si="3"/>
        <v>7200.0229999999992</v>
      </c>
      <c r="BL26" s="36"/>
      <c r="BM26" s="844" t="str">
        <f t="shared" si="4"/>
        <v>01303</v>
      </c>
      <c r="BN26" s="1031" t="str">
        <f t="shared" si="5"/>
        <v>当別町</v>
      </c>
      <c r="BO26" s="34">
        <f>BE26*VLOOKUP(BO$12,別紙!$B$4:$E$10,MATCH("設備利用率",別紙!$B$4:$E$4,0),0)/100*8760/10^3</f>
        <v>1140.2616147599995</v>
      </c>
      <c r="BP26" s="34">
        <f>BF26*VLOOKUP(BP$12,別紙!$B$4:$E$10,MATCH("設備利用率",別紙!$B$4:$E$4,0),0)/100*8760/10^3</f>
        <v>6826.6320839999998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7631.7120000000004</v>
      </c>
      <c r="BU26" s="34">
        <f t="shared" si="6"/>
        <v>15598.605698759999</v>
      </c>
      <c r="BV26" s="36"/>
      <c r="BW26" s="33" t="str">
        <f t="shared" si="7"/>
        <v>01303</v>
      </c>
      <c r="BX26" s="33" t="str">
        <f t="shared" si="8"/>
        <v>当別町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85437.716090750066</v>
      </c>
      <c r="BZ26" s="36"/>
      <c r="CA26" s="33" t="str">
        <f t="shared" si="9"/>
        <v>01303</v>
      </c>
      <c r="CB26" s="33" t="str">
        <f t="shared" si="10"/>
        <v>当別町</v>
      </c>
      <c r="CC26" s="223">
        <f t="shared" si="11"/>
        <v>1.3346115356698423E-2</v>
      </c>
      <c r="CD26" s="223">
        <f t="shared" si="1"/>
        <v>7.9901855952573694E-2</v>
      </c>
      <c r="CE26" s="223">
        <f t="shared" si="1"/>
        <v>0</v>
      </c>
      <c r="CF26" s="223">
        <f t="shared" si="1"/>
        <v>0</v>
      </c>
      <c r="CG26" s="223">
        <f t="shared" si="1"/>
        <v>0</v>
      </c>
      <c r="CH26" s="223">
        <f t="shared" si="1"/>
        <v>8.9324859666119388E-2</v>
      </c>
      <c r="CI26" s="223">
        <f t="shared" si="12"/>
        <v>0.18257283097539151</v>
      </c>
      <c r="CK26" s="18" t="str">
        <f t="shared" si="13"/>
        <v>01303</v>
      </c>
      <c r="CL26" s="18" t="str">
        <f t="shared" si="14"/>
        <v>当別町</v>
      </c>
      <c r="CM26" s="18">
        <f>VLOOKUP($CK26&amp;"_"&amp;$AZ$7,データシート1!$A:$BT,MATCH("ca_太陽光発電（10kW未満）",データシート1!$A$1:$BT$1,0),0)</f>
        <v>183</v>
      </c>
      <c r="CN26" s="18">
        <f>VLOOKUP($CK26&amp;"_"&amp;$AZ$5,データシート1!$A:$BT,MATCH("ab_家庭",データシート1!$A$1:$BT$1,0),0)</f>
        <v>7733</v>
      </c>
      <c r="CO26" s="223">
        <f t="shared" si="15"/>
        <v>2.3664813138497349E-2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43482</v>
      </c>
      <c r="AY27" s="18" t="str">
        <f>IF(IFERROR(比較地域マスタ!$Z20,"")=0,"",IFERROR(比較地域マスタ!$Z20,""))</f>
        <v>芦北町</v>
      </c>
      <c r="BC27" s="844" t="str">
        <f t="shared" si="0"/>
        <v>43482</v>
      </c>
      <c r="BD27" s="1031" t="str">
        <f t="shared" si="2"/>
        <v>芦北町</v>
      </c>
      <c r="BE27" s="34">
        <f>VLOOKUP($BC27&amp;"_"&amp;$AZ$7,データシート1!$A:$BT,MATCH("cb_"&amp;BE$12,データシート1!$A$1:$BT$1,0),0)</f>
        <v>2891.1800000000017</v>
      </c>
      <c r="BF27" s="34">
        <f>VLOOKUP($BC27&amp;"_"&amp;$AZ$7,データシート1!$A:$BT,MATCH("cb_"&amp;BF$12,データシート1!$A$1:$BT$1,0),0)</f>
        <v>34987.600000000006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37878.780000000006</v>
      </c>
      <c r="BL27" s="36"/>
      <c r="BM27" s="844" t="str">
        <f t="shared" si="4"/>
        <v>43482</v>
      </c>
      <c r="BN27" s="1031" t="str">
        <f t="shared" si="5"/>
        <v>芦北町</v>
      </c>
      <c r="BO27" s="34">
        <f>BE27*VLOOKUP(BO$12,別紙!$B$4:$E$10,MATCH("設備利用率",別紙!$B$4:$E$4,0),0)/100*8760/10^3</f>
        <v>3469.7629416000018</v>
      </c>
      <c r="BP27" s="34">
        <f>BF27*VLOOKUP(BP$12,別紙!$B$4:$E$10,MATCH("設備利用率",別紙!$B$4:$E$4,0),0)/100*8760/10^3</f>
        <v>46280.197776000015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49749.960717600014</v>
      </c>
      <c r="BV27" s="36"/>
      <c r="BW27" s="33" t="str">
        <f t="shared" si="7"/>
        <v>43482</v>
      </c>
      <c r="BX27" s="33" t="str">
        <f t="shared" si="8"/>
        <v>芦北町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77507.196371893282</v>
      </c>
      <c r="BZ27" s="36"/>
      <c r="CA27" s="33" t="str">
        <f t="shared" si="9"/>
        <v>43482</v>
      </c>
      <c r="CB27" s="33" t="str">
        <f t="shared" si="10"/>
        <v>芦北町</v>
      </c>
      <c r="CC27" s="223">
        <f t="shared" si="11"/>
        <v>4.4766977829406494E-2</v>
      </c>
      <c r="CD27" s="223">
        <f t="shared" si="1"/>
        <v>0.59710839692793705</v>
      </c>
      <c r="CE27" s="223">
        <f t="shared" si="1"/>
        <v>0</v>
      </c>
      <c r="CF27" s="223">
        <f t="shared" si="1"/>
        <v>0</v>
      </c>
      <c r="CG27" s="223">
        <f t="shared" si="1"/>
        <v>0</v>
      </c>
      <c r="CH27" s="223">
        <f t="shared" si="1"/>
        <v>0</v>
      </c>
      <c r="CI27" s="223">
        <f t="shared" si="12"/>
        <v>0.64187537475734346</v>
      </c>
      <c r="CK27" s="18" t="str">
        <f t="shared" si="13"/>
        <v>43482</v>
      </c>
      <c r="CL27" s="18" t="str">
        <f t="shared" si="14"/>
        <v>芦北町</v>
      </c>
      <c r="CM27" s="18">
        <f>VLOOKUP($CK27&amp;"_"&amp;$AZ$7,データシート1!$A:$BT,MATCH("ca_太陽光発電（10kW未満）",データシート1!$A$1:$BT$1,0),0)</f>
        <v>580</v>
      </c>
      <c r="CN27" s="18">
        <f>VLOOKUP($CK27&amp;"_"&amp;$AZ$5,データシート1!$A:$BT,MATCH("ab_家庭",データシート1!$A$1:$BT$1,0),0)</f>
        <v>6995</v>
      </c>
      <c r="CO27" s="223">
        <f t="shared" si="15"/>
        <v>8.2916368834882057E-2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40605</v>
      </c>
      <c r="AY28" s="18" t="str">
        <f>IF(IFERROR(比較地域マスタ!$Z21,"")=0,"",IFERROR(比較地域マスタ!$Z21,""))</f>
        <v>川崎町</v>
      </c>
      <c r="BC28" s="844" t="str">
        <f t="shared" si="0"/>
        <v>40605</v>
      </c>
      <c r="BD28" s="1031" t="str">
        <f t="shared" si="2"/>
        <v>川崎町</v>
      </c>
      <c r="BE28" s="34">
        <f>VLOOKUP($BC28&amp;"_"&amp;$AZ$7,データシート1!$A:$BT,MATCH("cb_"&amp;BE$12,データシート1!$A$1:$BT$1,0),0)</f>
        <v>1699.1499999999996</v>
      </c>
      <c r="BF28" s="34">
        <f>VLOOKUP($BC28&amp;"_"&amp;$AZ$7,データシート1!$A:$BT,MATCH("cb_"&amp;BF$12,データシート1!$A$1:$BT$1,0),0)</f>
        <v>62357.500000000065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64056.650000000067</v>
      </c>
      <c r="BL28" s="36"/>
      <c r="BM28" s="844" t="str">
        <f t="shared" si="4"/>
        <v>40605</v>
      </c>
      <c r="BN28" s="1031" t="str">
        <f t="shared" si="5"/>
        <v>川崎町</v>
      </c>
      <c r="BO28" s="34">
        <f>BE28*VLOOKUP(BO$12,別紙!$B$4:$E$10,MATCH("設備利用率",別紙!$B$4:$E$4,0),0)/100*8760/10^3</f>
        <v>2039.1838979999993</v>
      </c>
      <c r="BP28" s="34">
        <f>BF28*VLOOKUP(BP$12,別紙!$B$4:$E$10,MATCH("設備利用率",別紙!$B$4:$E$4,0),0)/100*8760/10^3</f>
        <v>82484.006700000071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84523.190598000074</v>
      </c>
      <c r="BV28" s="36"/>
      <c r="BW28" s="33" t="str">
        <f t="shared" si="7"/>
        <v>40605</v>
      </c>
      <c r="BX28" s="33" t="str">
        <f t="shared" si="8"/>
        <v>川崎町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72452.646016152517</v>
      </c>
      <c r="BZ28" s="36"/>
      <c r="CA28" s="33" t="str">
        <f t="shared" si="9"/>
        <v>40605</v>
      </c>
      <c r="CB28" s="33" t="str">
        <f t="shared" si="10"/>
        <v>川崎町</v>
      </c>
      <c r="CC28" s="223">
        <f t="shared" si="11"/>
        <v>2.8145057635926587E-2</v>
      </c>
      <c r="CD28" s="223">
        <f t="shared" si="1"/>
        <v>1.1384540280504203</v>
      </c>
      <c r="CE28" s="223">
        <f t="shared" si="1"/>
        <v>0</v>
      </c>
      <c r="CF28" s="223">
        <f t="shared" si="1"/>
        <v>0</v>
      </c>
      <c r="CG28" s="223">
        <f t="shared" si="1"/>
        <v>0</v>
      </c>
      <c r="CH28" s="223">
        <f t="shared" si="1"/>
        <v>0</v>
      </c>
      <c r="CI28" s="223">
        <f t="shared" si="12"/>
        <v>1.1665990856863468</v>
      </c>
      <c r="CK28" s="18" t="str">
        <f t="shared" si="13"/>
        <v>40605</v>
      </c>
      <c r="CL28" s="18" t="str">
        <f t="shared" si="14"/>
        <v>川崎町</v>
      </c>
      <c r="CM28" s="18">
        <f>VLOOKUP($CK28&amp;"_"&amp;$AZ$7,データシート1!$A:$BT,MATCH("ca_太陽光発電（10kW未満）",データシート1!$A$1:$BT$1,0),0)</f>
        <v>332</v>
      </c>
      <c r="CN28" s="18">
        <f>VLOOKUP($CK28&amp;"_"&amp;$AZ$5,データシート1!$A:$BT,MATCH("ab_家庭",データシート1!$A$1:$BT$1,0),0)</f>
        <v>8593</v>
      </c>
      <c r="CO28" s="223">
        <f t="shared" si="15"/>
        <v>3.8636099150471316E-2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17463</v>
      </c>
      <c r="AY29" s="18" t="str">
        <f>IF(IFERROR(比較地域マスタ!$Z22,"")=0,"",IFERROR(比較地域マスタ!$Z22,""))</f>
        <v>能登町</v>
      </c>
      <c r="BC29" s="844" t="str">
        <f t="shared" si="0"/>
        <v>17463</v>
      </c>
      <c r="BD29" s="1031" t="str">
        <f t="shared" si="2"/>
        <v>能登町</v>
      </c>
      <c r="BE29" s="34">
        <f>VLOOKUP($BC29&amp;"_"&amp;$AZ$7,データシート1!$A:$BT,MATCH("cb_"&amp;BE$12,データシート1!$A$1:$BT$1,0),0)</f>
        <v>684.17499999999995</v>
      </c>
      <c r="BF29" s="34">
        <f>VLOOKUP($BC29&amp;"_"&amp;$AZ$7,データシート1!$A:$BT,MATCH("cb_"&amp;BF$12,データシート1!$A$1:$BT$1,0),0)</f>
        <v>14173.500000000002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14857.675000000001</v>
      </c>
      <c r="BL29" s="36"/>
      <c r="BM29" s="844" t="str">
        <f t="shared" si="4"/>
        <v>17463</v>
      </c>
      <c r="BN29" s="1031" t="str">
        <f t="shared" si="5"/>
        <v>能登町</v>
      </c>
      <c r="BO29" s="34">
        <f>BE29*VLOOKUP(BO$12,別紙!$B$4:$E$10,MATCH("設備利用率",別紙!$B$4:$E$4,0),0)/100*8760/10^3</f>
        <v>821.09210099999984</v>
      </c>
      <c r="BP29" s="34">
        <f>BF29*VLOOKUP(BP$12,別紙!$B$4:$E$10,MATCH("設備利用率",別紙!$B$4:$E$4,0),0)/100*8760/10^3</f>
        <v>18748.138860000003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19569.230961000001</v>
      </c>
      <c r="BV29" s="36"/>
      <c r="BW29" s="33" t="str">
        <f t="shared" si="7"/>
        <v>17463</v>
      </c>
      <c r="BX29" s="33" t="str">
        <f t="shared" si="8"/>
        <v>能登町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87115.257450563688</v>
      </c>
      <c r="BZ29" s="36"/>
      <c r="CA29" s="33" t="str">
        <f t="shared" si="9"/>
        <v>17463</v>
      </c>
      <c r="CB29" s="33" t="str">
        <f t="shared" si="10"/>
        <v>能登町</v>
      </c>
      <c r="CC29" s="223">
        <f t="shared" si="11"/>
        <v>9.4253535491868861E-3</v>
      </c>
      <c r="CD29" s="223">
        <f t="shared" ref="CD29:CD60" si="16">BP29/$BY29</f>
        <v>0.21521073814927572</v>
      </c>
      <c r="CE29" s="223">
        <f t="shared" ref="CE29:CE60" si="17">BQ29/$BY29</f>
        <v>0</v>
      </c>
      <c r="CF29" s="223">
        <f t="shared" ref="CF29:CF60" si="18">BR29/$BY29</f>
        <v>0</v>
      </c>
      <c r="CG29" s="223">
        <f t="shared" ref="CG29:CG60" si="19">BS29/$BY29</f>
        <v>0</v>
      </c>
      <c r="CH29" s="223">
        <f t="shared" ref="CH29:CH60" si="20">BT29/$BY29</f>
        <v>0</v>
      </c>
      <c r="CI29" s="223">
        <f t="shared" si="12"/>
        <v>0.2246360916984626</v>
      </c>
      <c r="CK29" s="18" t="str">
        <f t="shared" si="13"/>
        <v>17463</v>
      </c>
      <c r="CL29" s="18" t="str">
        <f t="shared" si="14"/>
        <v>能登町</v>
      </c>
      <c r="CM29" s="18">
        <f>VLOOKUP($CK29&amp;"_"&amp;$AZ$7,データシート1!$A:$BT,MATCH("ca_太陽光発電（10kW未満）",データシート1!$A$1:$BT$1,0),0)</f>
        <v>141</v>
      </c>
      <c r="CN29" s="18">
        <f>VLOOKUP($CK29&amp;"_"&amp;$AZ$5,データシート1!$A:$BT,MATCH("ab_家庭",データシート1!$A$1:$BT$1,0),0)</f>
        <v>7293</v>
      </c>
      <c r="CO29" s="223">
        <f t="shared" si="15"/>
        <v>1.9333607568901685E-2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03381</v>
      </c>
      <c r="AY30" s="18" t="str">
        <f>IF(IFERROR(比較地域マスタ!$Z23,"")=0,"",IFERROR(比較地域マスタ!$Z23,""))</f>
        <v>金ケ崎町</v>
      </c>
      <c r="BC30" s="844" t="str">
        <f t="shared" si="0"/>
        <v>03381</v>
      </c>
      <c r="BD30" s="1031" t="str">
        <f t="shared" si="2"/>
        <v>金ケ崎町</v>
      </c>
      <c r="BE30" s="34">
        <f>VLOOKUP($BC30&amp;"_"&amp;$AZ$7,データシート1!$A:$BT,MATCH("cb_"&amp;BE$12,データシート1!$A$1:$BT$1,0),0)</f>
        <v>2734.9000000000015</v>
      </c>
      <c r="BF30" s="34">
        <f>VLOOKUP($BC30&amp;"_"&amp;$AZ$7,データシート1!$A:$BT,MATCH("cb_"&amp;BF$12,データシート1!$A$1:$BT$1,0),0)</f>
        <v>45765.199999999983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48500.099999999984</v>
      </c>
      <c r="BL30" s="36"/>
      <c r="BM30" s="844" t="str">
        <f t="shared" si="4"/>
        <v>03381</v>
      </c>
      <c r="BN30" s="1031" t="str">
        <f t="shared" si="5"/>
        <v>金ケ崎町</v>
      </c>
      <c r="BO30" s="34">
        <f>BE30*VLOOKUP(BO$12,別紙!$B$4:$E$10,MATCH("設備利用率",別紙!$B$4:$E$4,0),0)/100*8760/10^3</f>
        <v>3282.2081880000014</v>
      </c>
      <c r="BP30" s="34">
        <f>BF30*VLOOKUP(BP$12,別紙!$B$4:$E$10,MATCH("設備利用率",別紙!$B$4:$E$4,0),0)/100*8760/10^3</f>
        <v>60536.375951999973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63818.584139999977</v>
      </c>
      <c r="BV30" s="36"/>
      <c r="BW30" s="33" t="str">
        <f t="shared" si="7"/>
        <v>03381</v>
      </c>
      <c r="BX30" s="33" t="str">
        <f t="shared" si="8"/>
        <v>金ケ崎町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531286.89189788804</v>
      </c>
      <c r="BZ30" s="36"/>
      <c r="CA30" s="33" t="str">
        <f t="shared" si="9"/>
        <v>03381</v>
      </c>
      <c r="CB30" s="33" t="str">
        <f t="shared" si="10"/>
        <v>金ケ崎町</v>
      </c>
      <c r="CC30" s="223">
        <f t="shared" si="11"/>
        <v>6.1778452245925793E-3</v>
      </c>
      <c r="CD30" s="223">
        <f t="shared" si="16"/>
        <v>0.11394291271849204</v>
      </c>
      <c r="CE30" s="223">
        <f t="shared" si="17"/>
        <v>0</v>
      </c>
      <c r="CF30" s="223">
        <f t="shared" si="18"/>
        <v>0</v>
      </c>
      <c r="CG30" s="223">
        <f t="shared" si="19"/>
        <v>0</v>
      </c>
      <c r="CH30" s="223">
        <f t="shared" si="20"/>
        <v>0</v>
      </c>
      <c r="CI30" s="223">
        <f t="shared" si="12"/>
        <v>0.12012075794308462</v>
      </c>
      <c r="CK30" s="18" t="str">
        <f t="shared" si="13"/>
        <v>03381</v>
      </c>
      <c r="CL30" s="18" t="str">
        <f t="shared" si="14"/>
        <v>金ケ崎町</v>
      </c>
      <c r="CM30" s="18">
        <f>VLOOKUP($CK30&amp;"_"&amp;$AZ$7,データシート1!$A:$BT,MATCH("ca_太陽光発電（10kW未満）",データシート1!$A$1:$BT$1,0),0)</f>
        <v>575</v>
      </c>
      <c r="CN30" s="18">
        <f>VLOOKUP($CK30&amp;"_"&amp;$AZ$5,データシート1!$A:$BT,MATCH("ab_家庭",データシート1!$A$1:$BT$1,0),0)</f>
        <v>6268</v>
      </c>
      <c r="CO30" s="223">
        <f t="shared" si="15"/>
        <v>9.1735800893426936E-2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07547</v>
      </c>
      <c r="AY31" s="18" t="str">
        <f>IF(IFERROR(比較地域マスタ!$Z24,"")=0,"",IFERROR(比較地域マスタ!$Z24,""))</f>
        <v>浪江町</v>
      </c>
      <c r="BC31" s="844" t="str">
        <f t="shared" si="0"/>
        <v>07547</v>
      </c>
      <c r="BD31" s="1031" t="str">
        <f t="shared" si="2"/>
        <v>浪江町</v>
      </c>
      <c r="BE31" s="34">
        <f>VLOOKUP($BC31&amp;"_"&amp;$AZ$7,データシート1!$A:$BT,MATCH("cb_"&amp;BE$12,データシート1!$A$1:$BT$1,0),0)</f>
        <v>1820.7</v>
      </c>
      <c r="BF31" s="34">
        <f>VLOOKUP($BC31&amp;"_"&amp;$AZ$7,データシート1!$A:$BT,MATCH("cb_"&amp;BF$12,データシート1!$A$1:$BT$1,0),0)</f>
        <v>81774.700000000012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83595.400000000009</v>
      </c>
      <c r="BL31" s="36"/>
      <c r="BM31" s="844" t="str">
        <f t="shared" si="4"/>
        <v>07547</v>
      </c>
      <c r="BN31" s="1031" t="str">
        <f t="shared" si="5"/>
        <v>浪江町</v>
      </c>
      <c r="BO31" s="34">
        <f>BE31*VLOOKUP(BO$12,別紙!$B$4:$E$10,MATCH("設備利用率",別紙!$B$4:$E$4,0),0)/100*8760/10^3</f>
        <v>2185.0584840000001</v>
      </c>
      <c r="BP31" s="34">
        <f>BF31*VLOOKUP(BP$12,別紙!$B$4:$E$10,MATCH("設備利用率",別紙!$B$4:$E$4,0),0)/100*8760/10^3</f>
        <v>108168.30217200003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110353.36065600002</v>
      </c>
      <c r="BV31" s="36"/>
      <c r="BW31" s="33" t="str">
        <f t="shared" si="7"/>
        <v>07547</v>
      </c>
      <c r="BX31" s="33" t="str">
        <f t="shared" si="8"/>
        <v>浪江町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43403.525721356702</v>
      </c>
      <c r="BZ31" s="36"/>
      <c r="CA31" s="33" t="str">
        <f t="shared" si="9"/>
        <v>07547</v>
      </c>
      <c r="CB31" s="33" t="str">
        <f t="shared" si="10"/>
        <v>浪江町</v>
      </c>
      <c r="CC31" s="223">
        <f t="shared" si="11"/>
        <v>5.0342879931637496E-2</v>
      </c>
      <c r="CD31" s="223">
        <f t="shared" si="16"/>
        <v>2.4921547356871936</v>
      </c>
      <c r="CE31" s="223">
        <f t="shared" si="17"/>
        <v>0</v>
      </c>
      <c r="CF31" s="223">
        <f t="shared" si="18"/>
        <v>0</v>
      </c>
      <c r="CG31" s="223">
        <f t="shared" si="19"/>
        <v>0</v>
      </c>
      <c r="CH31" s="223">
        <f t="shared" si="20"/>
        <v>0</v>
      </c>
      <c r="CI31" s="223">
        <f t="shared" si="12"/>
        <v>2.542497615618831</v>
      </c>
      <c r="CK31" s="18" t="str">
        <f t="shared" si="13"/>
        <v>07547</v>
      </c>
      <c r="CL31" s="18" t="str">
        <f t="shared" si="14"/>
        <v>浪江町</v>
      </c>
      <c r="CM31" s="18">
        <f>VLOOKUP($CK31&amp;"_"&amp;$AZ$7,データシート1!$A:$BT,MATCH("ca_太陽光発電（10kW未満）",データシート1!$A$1:$BT$1,0),0)</f>
        <v>361</v>
      </c>
      <c r="CN31" s="18">
        <f>VLOOKUP($CK31&amp;"_"&amp;$AZ$5,データシート1!$A:$BT,MATCH("ab_家庭",データシート1!$A$1:$BT$1,0),0)</f>
        <v>6666</v>
      </c>
      <c r="CO31" s="223">
        <f t="shared" si="15"/>
        <v>5.4155415541554154E-2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28501</v>
      </c>
      <c r="AY32" s="18" t="str">
        <f>IF(IFERROR(比較地域マスタ!$Z25,"")=0,"",IFERROR(比較地域マスタ!$Z25,""))</f>
        <v>佐用町</v>
      </c>
      <c r="AZ32" s="22"/>
      <c r="BA32" s="22"/>
      <c r="BB32" s="22"/>
      <c r="BC32" s="844" t="str">
        <f t="shared" si="0"/>
        <v>28501</v>
      </c>
      <c r="BD32" s="1031" t="str">
        <f t="shared" si="2"/>
        <v>佐用町</v>
      </c>
      <c r="BE32" s="34">
        <f>VLOOKUP($BC32&amp;"_"&amp;$AZ$7,データシート1!$A:$BT,MATCH("cb_"&amp;BE$12,データシート1!$A$1:$BT$1,0),0)</f>
        <v>2540.7000000000003</v>
      </c>
      <c r="BF32" s="34">
        <f>VLOOKUP($BC32&amp;"_"&amp;$AZ$7,データシート1!$A:$BT,MATCH("cb_"&amp;BF$12,データシート1!$A$1:$BT$1,0),0)</f>
        <v>64176.199999999975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495.9</v>
      </c>
      <c r="BK32" s="34">
        <f t="shared" si="3"/>
        <v>67212.799999999974</v>
      </c>
      <c r="BL32" s="36"/>
      <c r="BM32" s="844" t="str">
        <f t="shared" si="4"/>
        <v>28501</v>
      </c>
      <c r="BN32" s="1031" t="str">
        <f t="shared" si="5"/>
        <v>佐用町</v>
      </c>
      <c r="BO32" s="34">
        <f>BE32*VLOOKUP(BO$12,別紙!$B$4:$E$10,MATCH("設備利用率",別紙!$B$4:$E$4,0),0)/100*8760/10^3</f>
        <v>3049.1448840000007</v>
      </c>
      <c r="BP32" s="34">
        <f>BF32*VLOOKUP(BP$12,別紙!$B$4:$E$10,MATCH("設備利用率",別紙!$B$4:$E$4,0),0)/100*8760/10^3</f>
        <v>84889.710311999981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3475.2672000000002</v>
      </c>
      <c r="BU32" s="34">
        <f t="shared" si="6"/>
        <v>91414.122395999977</v>
      </c>
      <c r="BV32" s="36"/>
      <c r="BW32" s="33" t="str">
        <f t="shared" si="7"/>
        <v>28501</v>
      </c>
      <c r="BX32" s="33" t="str">
        <f t="shared" si="8"/>
        <v>佐用町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82923.690158584199</v>
      </c>
      <c r="BZ32" s="36"/>
      <c r="CA32" s="33" t="str">
        <f t="shared" si="9"/>
        <v>28501</v>
      </c>
      <c r="CB32" s="33" t="str">
        <f t="shared" si="10"/>
        <v>佐用町</v>
      </c>
      <c r="CC32" s="223">
        <f t="shared" si="11"/>
        <v>3.6770491980865558E-2</v>
      </c>
      <c r="CD32" s="223">
        <f t="shared" si="16"/>
        <v>1.0237087875570412</v>
      </c>
      <c r="CE32" s="223">
        <f t="shared" si="17"/>
        <v>0</v>
      </c>
      <c r="CF32" s="223">
        <f t="shared" si="18"/>
        <v>0</v>
      </c>
      <c r="CG32" s="223">
        <f t="shared" si="19"/>
        <v>0</v>
      </c>
      <c r="CH32" s="223">
        <f t="shared" si="20"/>
        <v>4.1909220312721977E-2</v>
      </c>
      <c r="CI32" s="223">
        <f t="shared" si="12"/>
        <v>1.1023884998506286</v>
      </c>
      <c r="CJ32" s="22"/>
      <c r="CK32" s="18" t="str">
        <f t="shared" si="13"/>
        <v>28501</v>
      </c>
      <c r="CL32" s="18" t="str">
        <f t="shared" si="14"/>
        <v>佐用町</v>
      </c>
      <c r="CM32" s="18">
        <f>VLOOKUP($CK32&amp;"_"&amp;$AZ$7,データシート1!$A:$BT,MATCH("ca_太陽光発電（10kW未満）",データシート1!$A$1:$BT$1,0),0)</f>
        <v>538</v>
      </c>
      <c r="CN32" s="18">
        <f>VLOOKUP($CK32&amp;"_"&amp;$AZ$5,データシート1!$A:$BT,MATCH("ab_家庭",データシート1!$A$1:$BT$1,0),0)</f>
        <v>6850</v>
      </c>
      <c r="CO32" s="223">
        <f t="shared" si="15"/>
        <v>7.8540145985401461E-2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24461</v>
      </c>
      <c r="AY33" s="18" t="str">
        <f>IF(IFERROR(比較地域マスタ!$Z26,"")=0,"",IFERROR(比較地域マスタ!$Z26,""))</f>
        <v>玉城町</v>
      </c>
      <c r="BC33" s="844" t="str">
        <f t="shared" si="0"/>
        <v>24461</v>
      </c>
      <c r="BD33" s="1031" t="str">
        <f t="shared" si="2"/>
        <v>玉城町</v>
      </c>
      <c r="BE33" s="34">
        <f>VLOOKUP($BC33&amp;"_"&amp;$AZ$7,データシート1!$A:$BT,MATCH("cb_"&amp;BE$12,データシート1!$A$1:$BT$1,0),0)</f>
        <v>3856.0000000000059</v>
      </c>
      <c r="BF33" s="34">
        <f>VLOOKUP($BC33&amp;"_"&amp;$AZ$7,データシート1!$A:$BT,MATCH("cb_"&amp;BF$12,データシート1!$A$1:$BT$1,0),0)</f>
        <v>22910.899999999998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26766.900000000005</v>
      </c>
      <c r="BL33" s="36"/>
      <c r="BM33" s="844" t="str">
        <f t="shared" si="4"/>
        <v>24461</v>
      </c>
      <c r="BN33" s="1031" t="str">
        <f t="shared" si="5"/>
        <v>玉城町</v>
      </c>
      <c r="BO33" s="34">
        <f>BE33*VLOOKUP(BO$12,別紙!$B$4:$E$10,MATCH("設備利用率",別紙!$B$4:$E$4,0),0)/100*8760/10^3</f>
        <v>4627.6627200000066</v>
      </c>
      <c r="BP33" s="34">
        <f>BF33*VLOOKUP(BP$12,別紙!$B$4:$E$10,MATCH("設備利用率",別紙!$B$4:$E$4,0),0)/100*8760/10^3</f>
        <v>30305.622083999995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34933.284804000003</v>
      </c>
      <c r="BV33" s="36"/>
      <c r="BW33" s="33" t="str">
        <f t="shared" si="7"/>
        <v>24461</v>
      </c>
      <c r="BX33" s="33" t="str">
        <f t="shared" si="8"/>
        <v>玉城町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188779.67858505351</v>
      </c>
      <c r="BZ33" s="36"/>
      <c r="CA33" s="33" t="str">
        <f t="shared" si="9"/>
        <v>24461</v>
      </c>
      <c r="CB33" s="33" t="str">
        <f t="shared" si="10"/>
        <v>玉城町</v>
      </c>
      <c r="CC33" s="223">
        <f t="shared" si="11"/>
        <v>2.4513563931697457E-2</v>
      </c>
      <c r="CD33" s="223">
        <f t="shared" si="16"/>
        <v>0.16053434517500773</v>
      </c>
      <c r="CE33" s="223">
        <f t="shared" si="17"/>
        <v>0</v>
      </c>
      <c r="CF33" s="223">
        <f t="shared" si="18"/>
        <v>0</v>
      </c>
      <c r="CG33" s="223">
        <f t="shared" si="19"/>
        <v>0</v>
      </c>
      <c r="CH33" s="223">
        <f t="shared" si="20"/>
        <v>0</v>
      </c>
      <c r="CI33" s="223">
        <f t="shared" si="12"/>
        <v>0.18504790910670518</v>
      </c>
      <c r="CK33" s="18" t="str">
        <f t="shared" si="13"/>
        <v>24461</v>
      </c>
      <c r="CL33" s="18" t="str">
        <f t="shared" si="14"/>
        <v>玉城町</v>
      </c>
      <c r="CM33" s="18">
        <f>VLOOKUP($CK33&amp;"_"&amp;$AZ$7,データシート1!$A:$BT,MATCH("ca_太陽光発電（10kW未満）",データシート1!$A$1:$BT$1,0),0)</f>
        <v>805</v>
      </c>
      <c r="CN33" s="18">
        <f>VLOOKUP($CK33&amp;"_"&amp;$AZ$5,データシート1!$A:$BT,MATCH("ab_家庭",データシート1!$A$1:$BT$1,0),0)</f>
        <v>5864</v>
      </c>
      <c r="CO33" s="223">
        <f t="shared" si="15"/>
        <v>0.13727830832196453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38422</v>
      </c>
      <c r="AY34" s="18" t="str">
        <f>IF(IFERROR(比較地域マスタ!$Z27,"")=0,"",IFERROR(比較地域マスタ!$Z27,""))</f>
        <v>内子町</v>
      </c>
      <c r="BC34" s="844" t="str">
        <f t="shared" si="0"/>
        <v>38422</v>
      </c>
      <c r="BD34" s="1031" t="str">
        <f t="shared" si="2"/>
        <v>内子町</v>
      </c>
      <c r="BE34" s="34">
        <f>VLOOKUP($BC34&amp;"_"&amp;$AZ$7,データシート1!$A:$BT,MATCH("cb_"&amp;BE$12,データシート1!$A$1:$BT$1,0),0)</f>
        <v>2053.1590000000015</v>
      </c>
      <c r="BF34" s="34">
        <f>VLOOKUP($BC34&amp;"_"&amp;$AZ$7,データシート1!$A:$BT,MATCH("cb_"&amp;BF$12,データシート1!$A$1:$BT$1,0),0)</f>
        <v>3712.8000000000006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1478</v>
      </c>
      <c r="BK34" s="34">
        <f t="shared" si="3"/>
        <v>7243.9590000000026</v>
      </c>
      <c r="BL34" s="36"/>
      <c r="BM34" s="844" t="str">
        <f t="shared" si="4"/>
        <v>38422</v>
      </c>
      <c r="BN34" s="1031" t="str">
        <f t="shared" si="5"/>
        <v>内子町</v>
      </c>
      <c r="BO34" s="34">
        <f>BE34*VLOOKUP(BO$12,別紙!$B$4:$E$10,MATCH("設備利用率",別紙!$B$4:$E$4,0),0)/100*8760/10^3</f>
        <v>2464.0371790800018</v>
      </c>
      <c r="BP34" s="34">
        <f>BF34*VLOOKUP(BP$12,別紙!$B$4:$E$10,MATCH("設備利用率",別紙!$B$4:$E$4,0),0)/100*8760/10^3</f>
        <v>4911.143328000001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10357.824000000001</v>
      </c>
      <c r="BU34" s="34">
        <f t="shared" si="6"/>
        <v>17733.004507080004</v>
      </c>
      <c r="BV34" s="36"/>
      <c r="BW34" s="33" t="str">
        <f t="shared" si="7"/>
        <v>38422</v>
      </c>
      <c r="BX34" s="33" t="str">
        <f t="shared" si="8"/>
        <v>内子町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79557.300640181507</v>
      </c>
      <c r="BZ34" s="36"/>
      <c r="CA34" s="33" t="str">
        <f t="shared" si="9"/>
        <v>38422</v>
      </c>
      <c r="CB34" s="33" t="str">
        <f t="shared" si="10"/>
        <v>内子町</v>
      </c>
      <c r="CC34" s="223">
        <f t="shared" si="11"/>
        <v>3.0971854993223663E-2</v>
      </c>
      <c r="CD34" s="223">
        <f t="shared" si="16"/>
        <v>6.1730894443137514E-2</v>
      </c>
      <c r="CE34" s="223">
        <f t="shared" si="17"/>
        <v>0</v>
      </c>
      <c r="CF34" s="223">
        <f t="shared" si="18"/>
        <v>0</v>
      </c>
      <c r="CG34" s="223">
        <f t="shared" si="19"/>
        <v>0</v>
      </c>
      <c r="CH34" s="223">
        <f t="shared" si="20"/>
        <v>0.13019325588792841</v>
      </c>
      <c r="CI34" s="223">
        <f t="shared" si="12"/>
        <v>0.22289600532428958</v>
      </c>
      <c r="CK34" s="18" t="str">
        <f t="shared" si="13"/>
        <v>38422</v>
      </c>
      <c r="CL34" s="18" t="str">
        <f t="shared" si="14"/>
        <v>内子町</v>
      </c>
      <c r="CM34" s="18">
        <f>VLOOKUP($CK34&amp;"_"&amp;$AZ$7,データシート1!$A:$BT,MATCH("ca_太陽光発電（10kW未満）",データシート1!$A$1:$BT$1,0),0)</f>
        <v>396</v>
      </c>
      <c r="CN34" s="18">
        <f>VLOOKUP($CK34&amp;"_"&amp;$AZ$5,データシート1!$A:$BT,MATCH("ab_家庭",データシート1!$A$1:$BT$1,0),0)</f>
        <v>7021</v>
      </c>
      <c r="CO34" s="223">
        <f t="shared" si="15"/>
        <v>5.6402221905711439E-2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03507</v>
      </c>
      <c r="AY35" s="18" t="str">
        <f>IF(IFERROR(比較地域マスタ!$Z28,"")=0,"",IFERROR(比較地域マスタ!$Z28,""))</f>
        <v>洋野町</v>
      </c>
      <c r="BC35" s="844" t="str">
        <f t="shared" si="0"/>
        <v>03507</v>
      </c>
      <c r="BD35" s="1031" t="str">
        <f t="shared" si="2"/>
        <v>洋野町</v>
      </c>
      <c r="BE35" s="34">
        <f>VLOOKUP($BC35&amp;"_"&amp;$AZ$7,データシート1!$A:$BT,MATCH("cb_"&amp;BE$12,データシート1!$A$1:$BT$1,0),0)</f>
        <v>1548.0000000000002</v>
      </c>
      <c r="BF35" s="34">
        <f>VLOOKUP($BC35&amp;"_"&amp;$AZ$7,データシート1!$A:$BT,MATCH("cb_"&amp;BF$12,データシート1!$A$1:$BT$1,0),0)</f>
        <v>98795.999999999898</v>
      </c>
      <c r="BG35" s="34">
        <f>VLOOKUP($BC35&amp;"_"&amp;$AZ$7,データシート1!$A:$BT,MATCH("cb_"&amp;BG$12,データシート1!$A$1:$BT$1,0),0)</f>
        <v>117</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100460.9999999999</v>
      </c>
      <c r="BL35" s="36"/>
      <c r="BM35" s="844" t="str">
        <f t="shared" si="4"/>
        <v>03507</v>
      </c>
      <c r="BN35" s="1031" t="str">
        <f t="shared" si="5"/>
        <v>洋野町</v>
      </c>
      <c r="BO35" s="34">
        <f>BE35*VLOOKUP(BO$12,別紙!$B$4:$E$10,MATCH("設備利用率",別紙!$B$4:$E$4,0),0)/100*8760/10^3</f>
        <v>1857.7857600000002</v>
      </c>
      <c r="BP35" s="34">
        <f>BF35*VLOOKUP(BP$12,別紙!$B$4:$E$10,MATCH("設備利用率",別紙!$B$4:$E$4,0),0)/100*8760/10^3</f>
        <v>130683.39695999987</v>
      </c>
      <c r="BQ35" s="34">
        <f>BG35*VLOOKUP(BQ$12,別紙!$B$4:$E$10,MATCH("設備利用率",別紙!$B$4:$E$4,0),0)/100*8760/10^3</f>
        <v>254.18015999999997</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132795.36287999986</v>
      </c>
      <c r="BV35" s="36"/>
      <c r="BW35" s="33" t="str">
        <f t="shared" si="7"/>
        <v>03507</v>
      </c>
      <c r="BX35" s="33" t="str">
        <f t="shared" si="8"/>
        <v>洋野町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62516.497123501904</v>
      </c>
      <c r="BZ35" s="36"/>
      <c r="CA35" s="33" t="str">
        <f t="shared" si="9"/>
        <v>03507</v>
      </c>
      <c r="CB35" s="33" t="str">
        <f t="shared" si="10"/>
        <v>洋野町</v>
      </c>
      <c r="CC35" s="223">
        <f t="shared" si="11"/>
        <v>2.9716728311407592E-2</v>
      </c>
      <c r="CD35" s="223">
        <f t="shared" si="16"/>
        <v>2.0903825865648491</v>
      </c>
      <c r="CE35" s="223">
        <f t="shared" si="17"/>
        <v>4.0658093734500956E-3</v>
      </c>
      <c r="CF35" s="223">
        <f t="shared" si="18"/>
        <v>0</v>
      </c>
      <c r="CG35" s="223">
        <f t="shared" si="19"/>
        <v>0</v>
      </c>
      <c r="CH35" s="223">
        <f t="shared" si="20"/>
        <v>0</v>
      </c>
      <c r="CI35" s="223">
        <f t="shared" si="12"/>
        <v>2.1241651242497066</v>
      </c>
      <c r="CK35" s="18" t="str">
        <f t="shared" si="13"/>
        <v>03507</v>
      </c>
      <c r="CL35" s="18" t="str">
        <f t="shared" si="14"/>
        <v>洋野町</v>
      </c>
      <c r="CM35" s="18">
        <f>VLOOKUP($CK35&amp;"_"&amp;$AZ$7,データシート1!$A:$BT,MATCH("ca_太陽光発電（10kW未満）",データシート1!$A$1:$BT$1,0),0)</f>
        <v>296</v>
      </c>
      <c r="CN35" s="18">
        <f>VLOOKUP($CK35&amp;"_"&amp;$AZ$5,データシート1!$A:$BT,MATCH("ab_家庭",データシート1!$A$1:$BT$1,0),0)</f>
        <v>6787</v>
      </c>
      <c r="CO35" s="223">
        <f t="shared" si="15"/>
        <v>4.3612789155738914E-2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31386</v>
      </c>
      <c r="AY36" s="18" t="str">
        <f>IF(IFERROR(比較地域マスタ!$Z29,"")=0,"",IFERROR(比較地域マスタ!$Z29,""))</f>
        <v>大山町</v>
      </c>
      <c r="BC36" s="844" t="str">
        <f t="shared" si="0"/>
        <v>31386</v>
      </c>
      <c r="BD36" s="1031" t="str">
        <f t="shared" si="2"/>
        <v>大山町</v>
      </c>
      <c r="BE36" s="34">
        <f>VLOOKUP($BC36&amp;"_"&amp;$AZ$7,データシート1!$A:$BT,MATCH("cb_"&amp;BE$12,データシート1!$A$1:$BT$1,0),0)</f>
        <v>1471.0000000000005</v>
      </c>
      <c r="BF36" s="34">
        <f>VLOOKUP($BC36&amp;"_"&amp;$AZ$7,データシート1!$A:$BT,MATCH("cb_"&amp;BF$12,データシート1!$A$1:$BT$1,0),0)</f>
        <v>35621.599999999999</v>
      </c>
      <c r="BG36" s="34">
        <f>VLOOKUP($BC36&amp;"_"&amp;$AZ$7,データシート1!$A:$BT,MATCH("cb_"&amp;BG$12,データシート1!$A$1:$BT$1,0),0)</f>
        <v>22500</v>
      </c>
      <c r="BH36" s="34">
        <f>VLOOKUP($BC36&amp;"_"&amp;$AZ$7,データシート1!$A:$BT,MATCH("cb_"&amp;BH$12,データシート1!$A$1:$BT$1,0),0)</f>
        <v>159.9</v>
      </c>
      <c r="BI36" s="34">
        <f>VLOOKUP($BC36&amp;"_"&amp;$AZ$7,データシート1!$A:$BT,MATCH("cb_"&amp;BI$12,データシート1!$A$1:$BT$1,0),0)</f>
        <v>0</v>
      </c>
      <c r="BJ36" s="34">
        <f>VLOOKUP($BC36&amp;"_"&amp;$AZ$7,データシート1!$A:$BT,MATCH("cb_"&amp;BJ$12,データシート1!$A$1:$BT$1,0),0)</f>
        <v>1110</v>
      </c>
      <c r="BK36" s="34">
        <f t="shared" si="3"/>
        <v>60862.5</v>
      </c>
      <c r="BL36" s="36"/>
      <c r="BM36" s="844" t="str">
        <f t="shared" si="4"/>
        <v>31386</v>
      </c>
      <c r="BN36" s="1031" t="str">
        <f t="shared" si="5"/>
        <v>大山町</v>
      </c>
      <c r="BO36" s="34">
        <f>BE36*VLOOKUP(BO$12,別紙!$B$4:$E$10,MATCH("設備利用率",別紙!$B$4:$E$4,0),0)/100*8760/10^3</f>
        <v>1765.3765200000005</v>
      </c>
      <c r="BP36" s="34">
        <f>BF36*VLOOKUP(BP$12,別紙!$B$4:$E$10,MATCH("設備利用率",別紙!$B$4:$E$4,0),0)/100*8760/10^3</f>
        <v>47118.827615999995</v>
      </c>
      <c r="BQ36" s="34">
        <f>BG36*VLOOKUP(BQ$12,別紙!$B$4:$E$10,MATCH("設備利用率",別紙!$B$4:$E$4,0),0)/100*8760/10^3</f>
        <v>48880.800000000003</v>
      </c>
      <c r="BR36" s="34">
        <f>BH36*VLOOKUP(BR$12,別紙!$B$4:$E$10,MATCH("設備利用率",別紙!$B$4:$E$4,0),0)/100*8760/10^3</f>
        <v>840.43439999999998</v>
      </c>
      <c r="BS36" s="34">
        <f>BI36*VLOOKUP(BS$12,別紙!$B$4:$E$10,MATCH("設備利用率",別紙!$B$4:$E$4,0),0)/100*8760/10^3</f>
        <v>0</v>
      </c>
      <c r="BT36" s="34">
        <f>BJ36*VLOOKUP(BT$12,別紙!$B$4:$E$10,MATCH("設備利用率",別紙!$B$4:$E$4,0),0)/100*8760/10^3</f>
        <v>7778.88</v>
      </c>
      <c r="BU36" s="34">
        <f t="shared" si="6"/>
        <v>106384.31853600001</v>
      </c>
      <c r="BV36" s="36"/>
      <c r="BW36" s="33" t="str">
        <f t="shared" si="7"/>
        <v>31386</v>
      </c>
      <c r="BX36" s="33" t="str">
        <f t="shared" si="8"/>
        <v>大山町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69069.605357016597</v>
      </c>
      <c r="BZ36" s="36"/>
      <c r="CA36" s="33" t="str">
        <f t="shared" si="9"/>
        <v>31386</v>
      </c>
      <c r="CB36" s="33" t="str">
        <f t="shared" si="10"/>
        <v>大山町</v>
      </c>
      <c r="CC36" s="223">
        <f t="shared" si="11"/>
        <v>2.5559383333303796E-2</v>
      </c>
      <c r="CD36" s="223">
        <f t="shared" si="16"/>
        <v>0.68219338119054884</v>
      </c>
      <c r="CE36" s="223">
        <f t="shared" si="17"/>
        <v>0.70770347893748797</v>
      </c>
      <c r="CF36" s="223">
        <f t="shared" si="18"/>
        <v>1.2167934008828422E-2</v>
      </c>
      <c r="CG36" s="223">
        <f t="shared" si="19"/>
        <v>0</v>
      </c>
      <c r="CH36" s="223">
        <f t="shared" si="20"/>
        <v>0.11262377944381528</v>
      </c>
      <c r="CI36" s="223">
        <f t="shared" si="12"/>
        <v>1.5402479569139844</v>
      </c>
      <c r="CK36" s="18" t="str">
        <f t="shared" si="13"/>
        <v>31386</v>
      </c>
      <c r="CL36" s="18" t="str">
        <f t="shared" si="14"/>
        <v>大山町</v>
      </c>
      <c r="CM36" s="18">
        <f>VLOOKUP($CK36&amp;"_"&amp;$AZ$7,データシート1!$A:$BT,MATCH("ca_太陽光発電（10kW未満）",データシート1!$A$1:$BT$1,0),0)</f>
        <v>280</v>
      </c>
      <c r="CN36" s="18">
        <f>VLOOKUP($CK36&amp;"_"&amp;$AZ$5,データシート1!$A:$BT,MATCH("ab_家庭",データシート1!$A$1:$BT$1,0),0)</f>
        <v>5630</v>
      </c>
      <c r="CO36" s="223">
        <f t="shared" si="15"/>
        <v>4.9733570159857902E-2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40402</v>
      </c>
      <c r="AY37" s="18" t="str">
        <f>IF(IFERROR(比較地域マスタ!$Z30,"")=0,"",IFERROR(比較地域マスタ!$Z30,""))</f>
        <v>鞍手町</v>
      </c>
      <c r="BC37" s="844" t="str">
        <f t="shared" si="0"/>
        <v>40402</v>
      </c>
      <c r="BD37" s="1031" t="str">
        <f t="shared" si="2"/>
        <v>鞍手町</v>
      </c>
      <c r="BE37" s="34">
        <f>VLOOKUP($BC37&amp;"_"&amp;$AZ$7,データシート1!$A:$BT,MATCH("cb_"&amp;BE$12,データシート1!$A$1:$BT$1,0),0)</f>
        <v>3104.8500000000031</v>
      </c>
      <c r="BF37" s="34">
        <f>VLOOKUP($BC37&amp;"_"&amp;$AZ$7,データシート1!$A:$BT,MATCH("cb_"&amp;BF$12,データシート1!$A$1:$BT$1,0),0)</f>
        <v>19162.499999999996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22267.35</v>
      </c>
      <c r="BL37" s="36"/>
      <c r="BM37" s="844" t="str">
        <f t="shared" si="4"/>
        <v>40402</v>
      </c>
      <c r="BN37" s="1031" t="str">
        <f t="shared" si="5"/>
        <v>鞍手町</v>
      </c>
      <c r="BO37" s="34">
        <f>BE37*VLOOKUP(BO$12,別紙!$B$4:$E$10,MATCH("設備利用率",別紙!$B$4:$E$4,0),0)/100*8760/10^3</f>
        <v>3726.1925820000038</v>
      </c>
      <c r="BP37" s="34">
        <f>BF37*VLOOKUP(BP$12,別紙!$B$4:$E$10,MATCH("設備利用率",別紙!$B$4:$E$4,0),0)/100*8760/10^3</f>
        <v>25347.388499999997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29073.581082000001</v>
      </c>
      <c r="BV37" s="36"/>
      <c r="BW37" s="33" t="str">
        <f t="shared" si="7"/>
        <v>40402</v>
      </c>
      <c r="BX37" s="33" t="str">
        <f t="shared" si="8"/>
        <v>鞍手町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168086.0034594048</v>
      </c>
      <c r="BZ37" s="36"/>
      <c r="CA37" s="33" t="str">
        <f t="shared" si="9"/>
        <v>40402</v>
      </c>
      <c r="CB37" s="33" t="str">
        <f t="shared" si="10"/>
        <v>鞍手町</v>
      </c>
      <c r="CC37" s="223">
        <f t="shared" si="11"/>
        <v>2.2168369199758699E-2</v>
      </c>
      <c r="CD37" s="223">
        <f t="shared" si="16"/>
        <v>0.1508001140982673</v>
      </c>
      <c r="CE37" s="223">
        <f t="shared" si="17"/>
        <v>0</v>
      </c>
      <c r="CF37" s="223">
        <f t="shared" si="18"/>
        <v>0</v>
      </c>
      <c r="CG37" s="223">
        <f t="shared" si="19"/>
        <v>0</v>
      </c>
      <c r="CH37" s="223">
        <f t="shared" si="20"/>
        <v>0</v>
      </c>
      <c r="CI37" s="223">
        <f t="shared" si="12"/>
        <v>0.172968483298026</v>
      </c>
      <c r="CK37" s="18" t="str">
        <f t="shared" si="13"/>
        <v>40402</v>
      </c>
      <c r="CL37" s="18" t="str">
        <f t="shared" si="14"/>
        <v>鞍手町</v>
      </c>
      <c r="CM37" s="18">
        <f>VLOOKUP($CK37&amp;"_"&amp;$AZ$7,データシート1!$A:$BT,MATCH("ca_太陽光発電（10kW未満）",データシート1!$A$1:$BT$1,0),0)</f>
        <v>653</v>
      </c>
      <c r="CN37" s="18">
        <f>VLOOKUP($CK37&amp;"_"&amp;$AZ$5,データシート1!$A:$BT,MATCH("ab_家庭",データシート1!$A$1:$BT$1,0),0)</f>
        <v>7421</v>
      </c>
      <c r="CO37" s="223">
        <f t="shared" si="15"/>
        <v>8.7993531869020342E-2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08364</v>
      </c>
      <c r="AY38" s="18" t="str">
        <f>IF(IFERROR(比較地域マスタ!$Z31,"")=0,"",IFERROR(比較地域マスタ!$Z31,""))</f>
        <v>大子町</v>
      </c>
      <c r="BC38" s="844" t="str">
        <f t="shared" si="0"/>
        <v>08364</v>
      </c>
      <c r="BD38" s="1031" t="str">
        <f t="shared" si="2"/>
        <v>大子町</v>
      </c>
      <c r="BE38" s="34">
        <f>VLOOKUP($BC38&amp;"_"&amp;$AZ$7,データシート1!$A:$BT,MATCH("cb_"&amp;BE$12,データシート1!$A$1:$BT$1,0),0)</f>
        <v>1052.2999999999997</v>
      </c>
      <c r="BF38" s="34">
        <f>VLOOKUP($BC38&amp;"_"&amp;$AZ$7,データシート1!$A:$BT,MATCH("cb_"&amp;BF$12,データシート1!$A$1:$BT$1,0),0)</f>
        <v>86607.1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3155.6</v>
      </c>
      <c r="BK38" s="34">
        <f t="shared" si="3"/>
        <v>90815.000000000015</v>
      </c>
      <c r="BL38" s="36"/>
      <c r="BM38" s="844" t="str">
        <f t="shared" si="4"/>
        <v>08364</v>
      </c>
      <c r="BN38" s="1031" t="str">
        <f t="shared" si="5"/>
        <v>大子町</v>
      </c>
      <c r="BO38" s="34">
        <f>BE38*VLOOKUP(BO$12,別紙!$B$4:$E$10,MATCH("設備利用率",別紙!$B$4:$E$4,0),0)/100*8760/10^3</f>
        <v>1262.8862759999993</v>
      </c>
      <c r="BP38" s="34">
        <f>BF38*VLOOKUP(BP$12,別紙!$B$4:$E$10,MATCH("設備利用率",別紙!$B$4:$E$4,0),0)/100*8760/10^3</f>
        <v>114560.407596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22114.444800000001</v>
      </c>
      <c r="BU38" s="34">
        <f t="shared" si="6"/>
        <v>137937.73867200001</v>
      </c>
      <c r="BV38" s="36"/>
      <c r="BW38" s="33" t="str">
        <f t="shared" si="7"/>
        <v>08364</v>
      </c>
      <c r="BX38" s="33" t="str">
        <f t="shared" si="8"/>
        <v>大子町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84345.289210616364</v>
      </c>
      <c r="BZ38" s="36"/>
      <c r="CA38" s="33" t="str">
        <f t="shared" si="9"/>
        <v>08364</v>
      </c>
      <c r="CB38" s="33" t="str">
        <f t="shared" si="10"/>
        <v>大子町</v>
      </c>
      <c r="CC38" s="223">
        <f t="shared" si="11"/>
        <v>1.4972813393839693E-2</v>
      </c>
      <c r="CD38" s="223">
        <f t="shared" si="16"/>
        <v>1.3582312499982574</v>
      </c>
      <c r="CE38" s="223">
        <f t="shared" si="17"/>
        <v>0</v>
      </c>
      <c r="CF38" s="223">
        <f t="shared" si="18"/>
        <v>0</v>
      </c>
      <c r="CG38" s="223">
        <f t="shared" si="19"/>
        <v>0</v>
      </c>
      <c r="CH38" s="223">
        <f t="shared" si="20"/>
        <v>0.26218944776842978</v>
      </c>
      <c r="CI38" s="223">
        <f t="shared" si="12"/>
        <v>1.6353935111605269</v>
      </c>
      <c r="CK38" s="18" t="str">
        <f t="shared" si="13"/>
        <v>08364</v>
      </c>
      <c r="CL38" s="18" t="str">
        <f t="shared" si="14"/>
        <v>大子町</v>
      </c>
      <c r="CM38" s="18">
        <f>VLOOKUP($CK38&amp;"_"&amp;$AZ$7,データシート1!$A:$BT,MATCH("ca_太陽光発電（10kW未満）",データシート1!$A$1:$BT$1,0),0)</f>
        <v>216</v>
      </c>
      <c r="CN38" s="18">
        <f>VLOOKUP($CK38&amp;"_"&amp;$AZ$5,データシート1!$A:$BT,MATCH("ab_家庭",データシート1!$A$1:$BT$1,0),0)</f>
        <v>7151</v>
      </c>
      <c r="CO38" s="223">
        <f t="shared" si="15"/>
        <v>3.0205565655153126E-2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45405</v>
      </c>
      <c r="AY39" s="18" t="str">
        <f>IF(IFERROR(比較地域マスタ!$Z32,"")=0,"",IFERROR(比較地域マスタ!$Z32,""))</f>
        <v>川南町</v>
      </c>
      <c r="BC39" s="844" t="str">
        <f t="shared" si="0"/>
        <v>45405</v>
      </c>
      <c r="BD39" s="1031" t="str">
        <f t="shared" si="2"/>
        <v>川南町</v>
      </c>
      <c r="BE39" s="34">
        <f>VLOOKUP($BC39&amp;"_"&amp;$AZ$7,データシート1!$A:$BT,MATCH("cb_"&amp;BE$12,データシート1!$A$1:$BT$1,0),0)</f>
        <v>5920.3650000000071</v>
      </c>
      <c r="BF39" s="34">
        <f>VLOOKUP($BC39&amp;"_"&amp;$AZ$7,データシート1!$A:$BT,MATCH("cb_"&amp;BF$12,データシート1!$A$1:$BT$1,0),0)</f>
        <v>45211.099999999969</v>
      </c>
      <c r="BG39" s="34">
        <f>VLOOKUP($BC39&amp;"_"&amp;$AZ$7,データシート1!$A:$BT,MATCH("cb_"&amp;BG$12,データシート1!$A$1:$BT$1,0),0)</f>
        <v>0</v>
      </c>
      <c r="BH39" s="34">
        <f>VLOOKUP($BC39&amp;"_"&amp;$AZ$7,データシート1!$A:$BT,MATCH("cb_"&amp;BH$12,データシート1!$A$1:$BT$1,0),0)</f>
        <v>47</v>
      </c>
      <c r="BI39" s="34">
        <f>VLOOKUP($BC39&amp;"_"&amp;$AZ$7,データシート1!$A:$BT,MATCH("cb_"&amp;BI$12,データシート1!$A$1:$BT$1,0),0)</f>
        <v>0</v>
      </c>
      <c r="BJ39" s="34">
        <f>VLOOKUP($BC39&amp;"_"&amp;$AZ$7,データシート1!$A:$BT,MATCH("cb_"&amp;BJ$12,データシート1!$A$1:$BT$1,0),0)</f>
        <v>17100</v>
      </c>
      <c r="BK39" s="34">
        <f t="shared" si="3"/>
        <v>68278.464999999967</v>
      </c>
      <c r="BL39" s="36"/>
      <c r="BM39" s="844" t="str">
        <f t="shared" si="4"/>
        <v>45405</v>
      </c>
      <c r="BN39" s="1031" t="str">
        <f t="shared" si="5"/>
        <v>川南町</v>
      </c>
      <c r="BO39" s="34">
        <f>BE39*VLOOKUP(BO$12,別紙!$B$4:$E$10,MATCH("設備利用率",別紙!$B$4:$E$4,0),0)/100*8760/10^3</f>
        <v>7105.148443800008</v>
      </c>
      <c r="BP39" s="34">
        <f>BF39*VLOOKUP(BP$12,別紙!$B$4:$E$10,MATCH("設備利用率",別紙!$B$4:$E$4,0),0)/100*8760/10^3</f>
        <v>59803.434635999954</v>
      </c>
      <c r="BQ39" s="34">
        <f>BG39*VLOOKUP(BQ$12,別紙!$B$4:$E$10,MATCH("設備利用率",別紙!$B$4:$E$4,0),0)/100*8760/10^3</f>
        <v>0</v>
      </c>
      <c r="BR39" s="34">
        <f>BH39*VLOOKUP(BR$12,別紙!$B$4:$E$10,MATCH("設備利用率",別紙!$B$4:$E$4,0),0)/100*8760/10^3</f>
        <v>247.03200000000001</v>
      </c>
      <c r="BS39" s="34">
        <f>BI39*VLOOKUP(BS$12,別紙!$B$4:$E$10,MATCH("設備利用率",別紙!$B$4:$E$4,0),0)/100*8760/10^3</f>
        <v>0</v>
      </c>
      <c r="BT39" s="34">
        <f>BJ39*VLOOKUP(BT$12,別紙!$B$4:$E$10,MATCH("設備利用率",別紙!$B$4:$E$4,0),0)/100*8760/10^3</f>
        <v>119836.8</v>
      </c>
      <c r="BU39" s="34">
        <f t="shared" si="6"/>
        <v>186992.41507979998</v>
      </c>
      <c r="BV39" s="36"/>
      <c r="BW39" s="33" t="str">
        <f t="shared" si="7"/>
        <v>45405</v>
      </c>
      <c r="BX39" s="33" t="str">
        <f t="shared" si="8"/>
        <v>川南町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138623.18641738602</v>
      </c>
      <c r="BZ39" s="36"/>
      <c r="CA39" s="33" t="str">
        <f t="shared" si="9"/>
        <v>45405</v>
      </c>
      <c r="CB39" s="33" t="str">
        <f t="shared" si="10"/>
        <v>川南町</v>
      </c>
      <c r="CC39" s="223">
        <f t="shared" si="11"/>
        <v>5.1255122807571572E-2</v>
      </c>
      <c r="CD39" s="223">
        <f t="shared" si="16"/>
        <v>0.43141004172228037</v>
      </c>
      <c r="CE39" s="223">
        <f t="shared" si="17"/>
        <v>0</v>
      </c>
      <c r="CF39" s="223">
        <f t="shared" si="18"/>
        <v>1.7820395446415552E-3</v>
      </c>
      <c r="CG39" s="223">
        <f t="shared" si="19"/>
        <v>0</v>
      </c>
      <c r="CH39" s="223">
        <f t="shared" si="20"/>
        <v>0.86447875782611616</v>
      </c>
      <c r="CI39" s="223">
        <f t="shared" si="12"/>
        <v>1.3489259619006098</v>
      </c>
      <c r="CK39" s="18" t="str">
        <f t="shared" si="13"/>
        <v>45405</v>
      </c>
      <c r="CL39" s="18" t="str">
        <f t="shared" si="14"/>
        <v>川南町</v>
      </c>
      <c r="CM39" s="18">
        <f>VLOOKUP($CK39&amp;"_"&amp;$AZ$7,データシート1!$A:$BT,MATCH("ca_太陽光発電（10kW未満）",データシート1!$A$1:$BT$1,0),0)</f>
        <v>1045</v>
      </c>
      <c r="CN39" s="18">
        <f>VLOOKUP($CK39&amp;"_"&amp;$AZ$5,データシート1!$A:$BT,MATCH("ab_家庭",データシート1!$A$1:$BT$1,0),0)</f>
        <v>7060</v>
      </c>
      <c r="CO39" s="223">
        <f t="shared" si="15"/>
        <v>0.14801699716713881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34462</v>
      </c>
      <c r="AY40" s="18" t="str">
        <f>IF(IFERROR(比較地域マスタ!$Z33,"")=0,"",IFERROR(比較地域マスタ!$Z33,""))</f>
        <v>世羅町</v>
      </c>
      <c r="BC40" s="844" t="str">
        <f t="shared" si="0"/>
        <v>34462</v>
      </c>
      <c r="BD40" s="1031" t="str">
        <f t="shared" si="2"/>
        <v>世羅町</v>
      </c>
      <c r="BE40" s="34">
        <f>VLOOKUP($BC40&amp;"_"&amp;$AZ$7,データシート1!$A:$BT,MATCH("cb_"&amp;BE$12,データシート1!$A$1:$BT$1,0),0)</f>
        <v>2797.7000000000012</v>
      </c>
      <c r="BF40" s="34">
        <f>VLOOKUP($BC40&amp;"_"&amp;$AZ$7,データシート1!$A:$BT,MATCH("cb_"&amp;BF$12,データシート1!$A$1:$BT$1,0),0)</f>
        <v>53415.100000000006</v>
      </c>
      <c r="BG40" s="34">
        <f>VLOOKUP($BC40&amp;"_"&amp;$AZ$7,データシート1!$A:$BT,MATCH("cb_"&amp;BG$12,データシート1!$A$1:$BT$1,0),0)</f>
        <v>0</v>
      </c>
      <c r="BH40" s="34">
        <f>VLOOKUP($BC40&amp;"_"&amp;$AZ$7,データシート1!$A:$BT,MATCH("cb_"&amp;BH$12,データシート1!$A$1:$BT$1,0),0)</f>
        <v>605</v>
      </c>
      <c r="BI40" s="34">
        <f>VLOOKUP($BC40&amp;"_"&amp;$AZ$7,データシート1!$A:$BT,MATCH("cb_"&amp;BI$12,データシート1!$A$1:$BT$1,0),0)</f>
        <v>0</v>
      </c>
      <c r="BJ40" s="34">
        <f>VLOOKUP($BC40&amp;"_"&amp;$AZ$7,データシート1!$A:$BT,MATCH("cb_"&amp;BJ$12,データシート1!$A$1:$BT$1,0),0)</f>
        <v>0</v>
      </c>
      <c r="BK40" s="34">
        <f t="shared" si="3"/>
        <v>56817.80000000001</v>
      </c>
      <c r="BL40" s="36"/>
      <c r="BM40" s="844" t="str">
        <f t="shared" si="4"/>
        <v>34462</v>
      </c>
      <c r="BN40" s="1031" t="str">
        <f t="shared" si="5"/>
        <v>世羅町</v>
      </c>
      <c r="BO40" s="34">
        <f>BE40*VLOOKUP(BO$12,別紙!$B$4:$E$10,MATCH("設備利用率",別紙!$B$4:$E$4,0),0)/100*8760/10^3</f>
        <v>3357.5757240000007</v>
      </c>
      <c r="BP40" s="34">
        <f>BF40*VLOOKUP(BP$12,別紙!$B$4:$E$10,MATCH("設備利用率",別紙!$B$4:$E$4,0),0)/100*8760/10^3</f>
        <v>70655.357676000014</v>
      </c>
      <c r="BQ40" s="34">
        <f>BG40*VLOOKUP(BQ$12,別紙!$B$4:$E$10,MATCH("設備利用率",別紙!$B$4:$E$4,0),0)/100*8760/10^3</f>
        <v>0</v>
      </c>
      <c r="BR40" s="34">
        <f>BH40*VLOOKUP(BR$12,別紙!$B$4:$E$10,MATCH("設備利用率",別紙!$B$4:$E$4,0),0)/100*8760/10^3</f>
        <v>3179.88</v>
      </c>
      <c r="BS40" s="34">
        <f>BI40*VLOOKUP(BS$12,別紙!$B$4:$E$10,MATCH("設備利用率",別紙!$B$4:$E$4,0),0)/100*8760/10^3</f>
        <v>0</v>
      </c>
      <c r="BT40" s="34">
        <f>BJ40*VLOOKUP(BT$12,別紙!$B$4:$E$10,MATCH("設備利用率",別紙!$B$4:$E$4,0),0)/100*8760/10^3</f>
        <v>0</v>
      </c>
      <c r="BU40" s="34">
        <f t="shared" si="6"/>
        <v>77192.813400000014</v>
      </c>
      <c r="BV40" s="36"/>
      <c r="BW40" s="33" t="str">
        <f t="shared" si="7"/>
        <v>34462</v>
      </c>
      <c r="BX40" s="33" t="str">
        <f t="shared" si="8"/>
        <v>世羅町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85537.392465273675</v>
      </c>
      <c r="BZ40" s="36"/>
      <c r="CA40" s="33" t="str">
        <f t="shared" si="9"/>
        <v>34462</v>
      </c>
      <c r="CB40" s="33" t="str">
        <f t="shared" si="10"/>
        <v>世羅町</v>
      </c>
      <c r="CC40" s="223">
        <f t="shared" si="11"/>
        <v>3.9252724770200399E-2</v>
      </c>
      <c r="CD40" s="223">
        <f t="shared" si="16"/>
        <v>0.82601720299908088</v>
      </c>
      <c r="CE40" s="223">
        <f t="shared" si="17"/>
        <v>0</v>
      </c>
      <c r="CF40" s="223">
        <f t="shared" si="18"/>
        <v>3.717532073813172E-2</v>
      </c>
      <c r="CG40" s="223">
        <f t="shared" si="19"/>
        <v>0</v>
      </c>
      <c r="CH40" s="223">
        <f t="shared" si="20"/>
        <v>0</v>
      </c>
      <c r="CI40" s="223">
        <f t="shared" si="12"/>
        <v>0.90244524850741292</v>
      </c>
      <c r="CK40" s="18" t="str">
        <f t="shared" si="13"/>
        <v>34462</v>
      </c>
      <c r="CL40" s="18" t="str">
        <f t="shared" si="14"/>
        <v>世羅町</v>
      </c>
      <c r="CM40" s="18">
        <f>VLOOKUP($CK40&amp;"_"&amp;$AZ$7,データシート1!$A:$BT,MATCH("ca_太陽光発電（10kW未満）",データシート1!$A$1:$BT$1,0),0)</f>
        <v>511</v>
      </c>
      <c r="CN40" s="18">
        <f>VLOOKUP($CK40&amp;"_"&amp;$AZ$5,データシート1!$A:$BT,MATCH("ab_家庭",データシート1!$A$1:$BT$1,0),0)</f>
        <v>6772</v>
      </c>
      <c r="CO40" s="223">
        <f t="shared" si="15"/>
        <v>7.5457767277023038E-2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27382</v>
      </c>
      <c r="AY41" s="18" t="str">
        <f>IF(IFERROR(比較地域マスタ!$Z34,"")=0,"",IFERROR(比較地域マスタ!$Z34,""))</f>
        <v>河南町</v>
      </c>
      <c r="BC41" s="844" t="str">
        <f t="shared" si="0"/>
        <v>27382</v>
      </c>
      <c r="BD41" s="1031" t="str">
        <f t="shared" si="2"/>
        <v>河南町</v>
      </c>
      <c r="BE41" s="34">
        <f>VLOOKUP($BC41&amp;"_"&amp;$AZ$7,データシート1!$A:$BT,MATCH("cb_"&amp;BE$12,データシート1!$A$1:$BT$1,0),0)</f>
        <v>2679.7000000000007</v>
      </c>
      <c r="BF41" s="34">
        <f>VLOOKUP($BC41&amp;"_"&amp;$AZ$7,データシート1!$A:$BT,MATCH("cb_"&amp;BF$12,データシート1!$A$1:$BT$1,0),0)</f>
        <v>7082.1999999999989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9761.9</v>
      </c>
      <c r="BL41" s="36"/>
      <c r="BM41" s="844" t="str">
        <f t="shared" si="4"/>
        <v>27382</v>
      </c>
      <c r="BN41" s="1031" t="str">
        <f t="shared" si="5"/>
        <v>河南町</v>
      </c>
      <c r="BO41" s="34">
        <f>BE41*VLOOKUP(BO$12,別紙!$B$4:$E$10,MATCH("設備利用率",別紙!$B$4:$E$4,0),0)/100*8760/10^3</f>
        <v>3215.9615640000002</v>
      </c>
      <c r="BP41" s="34">
        <f>BF41*VLOOKUP(BP$12,別紙!$B$4:$E$10,MATCH("設備利用率",別紙!$B$4:$E$4,0),0)/100*8760/10^3</f>
        <v>9368.050871999998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12584.012435999997</v>
      </c>
      <c r="BV41" s="36"/>
      <c r="BW41" s="33" t="str">
        <f t="shared" si="7"/>
        <v>27382</v>
      </c>
      <c r="BX41" s="33" t="str">
        <f t="shared" si="8"/>
        <v>河南町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68777.673181640304</v>
      </c>
      <c r="BZ41" s="36"/>
      <c r="CA41" s="33" t="str">
        <f t="shared" si="9"/>
        <v>27382</v>
      </c>
      <c r="CB41" s="33" t="str">
        <f t="shared" si="10"/>
        <v>河南町</v>
      </c>
      <c r="CC41" s="223">
        <f t="shared" si="11"/>
        <v>4.6758801442827493E-2</v>
      </c>
      <c r="CD41" s="223">
        <f t="shared" si="16"/>
        <v>0.13620773193735683</v>
      </c>
      <c r="CE41" s="223">
        <f t="shared" si="17"/>
        <v>0</v>
      </c>
      <c r="CF41" s="223">
        <f t="shared" si="18"/>
        <v>0</v>
      </c>
      <c r="CG41" s="223">
        <f t="shared" si="19"/>
        <v>0</v>
      </c>
      <c r="CH41" s="223">
        <f t="shared" si="20"/>
        <v>0</v>
      </c>
      <c r="CI41" s="223">
        <f t="shared" si="12"/>
        <v>0.18296653338018429</v>
      </c>
      <c r="CK41" s="18" t="str">
        <f t="shared" si="13"/>
        <v>27382</v>
      </c>
      <c r="CL41" s="18" t="str">
        <f t="shared" si="14"/>
        <v>河南町</v>
      </c>
      <c r="CM41" s="18">
        <f>VLOOKUP($CK41&amp;"_"&amp;$AZ$7,データシート1!$A:$BT,MATCH("ca_太陽光発電（10kW未満）",データシート1!$A$1:$BT$1,0),0)</f>
        <v>626</v>
      </c>
      <c r="CN41" s="18">
        <f>VLOOKUP($CK41&amp;"_"&amp;$AZ$5,データシート1!$A:$BT,MATCH("ab_家庭",データシート1!$A$1:$BT$1,0),0)</f>
        <v>6685</v>
      </c>
      <c r="CO41" s="223">
        <f t="shared" si="15"/>
        <v>9.364248317127899E-2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34368</v>
      </c>
      <c r="AY72" s="18" t="str">
        <f>IF(IFERROR(比較地域マスタ!$AE7,"")=0,"",IFERROR(比較地域マスタ!$AE7,""))</f>
        <v>安芸太田町</v>
      </c>
      <c r="AZ72" s="16"/>
      <c r="BA72" s="22">
        <v>1</v>
      </c>
      <c r="BB72" s="22">
        <v>1</v>
      </c>
      <c r="BC72" s="18" t="str">
        <f>AX72</f>
        <v>34368</v>
      </c>
      <c r="BD72" s="18" t="str">
        <f>AY72</f>
        <v>安芸太田町</v>
      </c>
      <c r="BE72" s="33">
        <f>VLOOKUP(BC72&amp;"_"&amp;$AZ$9,データシート3!A:AB,MATCH("ea_"&amp;"太陽光（建物系）"&amp;"_年間発電",データシート3!$A$1:$AB$1,0),0)/10^3+VLOOKUP(BC72&amp;"_"&amp;$AZ$9,データシート3!A:AB,MATCH("ea_"&amp;"太陽光（土地系）"&amp;"_年間発電",データシート3!$A$1:$AB$1,0),0)/10^3</f>
        <v>231435.85299999994</v>
      </c>
      <c r="BF72" s="33">
        <f>VLOOKUP(BC72&amp;"_"&amp;$AZ$9,データシート3!A:AB,MATCH("ea_"&amp;"風力（陸上）"&amp;"_年間発電",データシート3!$A$1:$AB$1,0),0)/10^3</f>
        <v>1574804.3219999999</v>
      </c>
      <c r="BG72" s="33">
        <f>VLOOKUP(BC72&amp;"_"&amp;$AZ$9,データシート3!A:AB,MATCH("ea_"&amp;"中小水（河川）"&amp;"_年間発電",データシート3!$A$1:$AB$1,0),0)/10^3+VLOOKUP(BC72&amp;"_"&amp;$AZ$9,データシート3!A:AB,MATCH("ea_"&amp;"中小水（農業用水路）"&amp;"_年間発電",データシート3!$A$1:$AB$1,0),0)/10^3</f>
        <v>47247.20199999999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1853487.3769999999</v>
      </c>
      <c r="BJ72" s="33">
        <f>(VLOOKUP($BC72&amp;"_"&amp;$AZ$8,データシート3!$A:$AN,MATCH("da_合計",データシート3!$A$1:$AN$1,0),0))/10^3</f>
        <v>33307.074356370664</v>
      </c>
      <c r="BK72" s="33">
        <f t="shared" ref="BK72:BK103" si="21">BI72-BJ72</f>
        <v>1820180.3026436293</v>
      </c>
      <c r="BL72" s="33">
        <f t="shared" ref="BL72:BL103" si="22">IF(BK72&gt;0,0,BK72)</f>
        <v>0</v>
      </c>
      <c r="BM72" s="33">
        <f t="shared" ref="BM72:BM103" si="23">IF(BK72&gt;0,BK72,0)</f>
        <v>1820180.3026436293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34214</v>
      </c>
      <c r="AY73" s="18" t="str">
        <f>IF(IFERROR(比較地域マスタ!$AE8,"")=0,"",IFERROR(比較地域マスタ!$AE8,""))</f>
        <v>安芸高田市</v>
      </c>
      <c r="AZ73" s="16"/>
      <c r="BA73" s="22">
        <v>2</v>
      </c>
      <c r="BB73" s="22">
        <v>1</v>
      </c>
      <c r="BC73" s="18" t="str">
        <f t="shared" ref="BC73:BC136" si="24">AX73</f>
        <v>34214</v>
      </c>
      <c r="BD73" s="18" t="str">
        <f t="shared" ref="BD73:BD136" si="25">AY73</f>
        <v>安芸高田市</v>
      </c>
      <c r="BE73" s="33">
        <f>VLOOKUP(BC73&amp;"_"&amp;$AZ$9,データシート3!A:AB,MATCH("ea_"&amp;"太陽光（建物系）"&amp;"_年間発電",データシート3!$A$1:$AB$1,0),0)/10^3+VLOOKUP(BC73&amp;"_"&amp;$AZ$9,データシート3!A:AB,MATCH("ea_"&amp;"太陽光（土地系）"&amp;"_年間発電",データシート3!$A$1:$AB$1,0),0)/10^3</f>
        <v>1753870.6920000003</v>
      </c>
      <c r="BF73" s="33">
        <f>VLOOKUP(BC73&amp;"_"&amp;$AZ$9,データシート3!A:AB,MATCH("ea_"&amp;"風力（陸上）"&amp;"_年間発電",データシート3!$A$1:$AB$1,0),0)/10^3</f>
        <v>1757604.0679999997</v>
      </c>
      <c r="BG73" s="33">
        <f>VLOOKUP(BC73&amp;"_"&amp;$AZ$9,データシート3!A:AB,MATCH("ea_"&amp;"中小水（河川）"&amp;"_年間発電",データシート3!$A$1:$AB$1,0),0)/10^3+VLOOKUP(BC73&amp;"_"&amp;$AZ$9,データシート3!A:AB,MATCH("ea_"&amp;"中小水（農業用水路）"&amp;"_年間発電",データシート3!$A$1:$AB$1,0),0)/10^3</f>
        <v>6406.732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3517881.4919999996</v>
      </c>
      <c r="BJ73" s="33">
        <f>(VLOOKUP($BC73&amp;"_"&amp;$AZ$8,データシート3!$A:$AN,MATCH("da_合計",データシート3!$A$1:$AN$1,0),0))/10^3</f>
        <v>237408.36935385008</v>
      </c>
      <c r="BK73" s="33">
        <f t="shared" si="21"/>
        <v>3280473.1226461497</v>
      </c>
      <c r="BL73" s="33">
        <f t="shared" si="22"/>
        <v>0</v>
      </c>
      <c r="BM73" s="33">
        <f t="shared" si="23"/>
        <v>3280473.1226461497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34215</v>
      </c>
      <c r="AY74" s="18" t="str">
        <f>IF(IFERROR(比較地域マスタ!$AE9,"")=0,"",IFERROR(比較地域マスタ!$AE9,""))</f>
        <v>江田島市</v>
      </c>
      <c r="AZ74" s="16"/>
      <c r="BA74" s="22">
        <v>3</v>
      </c>
      <c r="BB74" s="22">
        <v>1</v>
      </c>
      <c r="BC74" s="18" t="str">
        <f t="shared" si="24"/>
        <v>34215</v>
      </c>
      <c r="BD74" s="18" t="str">
        <f t="shared" si="25"/>
        <v>江田島市</v>
      </c>
      <c r="BE74" s="33">
        <f>VLOOKUP(BC74&amp;"_"&amp;$AZ$9,データシート3!A:AB,MATCH("ea_"&amp;"太陽光（建物系）"&amp;"_年間発電",データシート3!$A$1:$AB$1,0),0)/10^3+VLOOKUP(BC74&amp;"_"&amp;$AZ$9,データシート3!A:AB,MATCH("ea_"&amp;"太陽光（土地系）"&amp;"_年間発電",データシート3!$A$1:$AB$1,0),0)/10^3</f>
        <v>397768.23600000003</v>
      </c>
      <c r="BF74" s="33">
        <f>VLOOKUP(BC74&amp;"_"&amp;$AZ$9,データシート3!A:AB,MATCH("ea_"&amp;"風力（陸上）"&amp;"_年間発電",データシート3!$A$1:$AB$1,0),0)/10^3</f>
        <v>50433.06</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448201.29600000003</v>
      </c>
      <c r="BJ74" s="33">
        <f>(VLOOKUP($BC74&amp;"_"&amp;$AZ$8,データシート3!$A:$AN,MATCH("da_合計",データシート3!$A$1:$AN$1,0),0))/10^3</f>
        <v>126931.33378443611</v>
      </c>
      <c r="BK74" s="33">
        <f t="shared" si="21"/>
        <v>321269.96221556392</v>
      </c>
      <c r="BL74" s="33">
        <f t="shared" si="22"/>
        <v>0</v>
      </c>
      <c r="BM74" s="33">
        <f t="shared" si="23"/>
        <v>321269.96221556392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34431</v>
      </c>
      <c r="AY75" s="18" t="str">
        <f>IF(IFERROR(比較地域マスタ!$AE10,"")=0,"",IFERROR(比較地域マスタ!$AE10,""))</f>
        <v>大崎上島町</v>
      </c>
      <c r="AZ75" s="16"/>
      <c r="BA75" s="22">
        <v>4</v>
      </c>
      <c r="BB75" s="22">
        <v>1</v>
      </c>
      <c r="BC75" s="18" t="str">
        <f t="shared" si="24"/>
        <v>34431</v>
      </c>
      <c r="BD75" s="18" t="str">
        <f t="shared" si="25"/>
        <v>大崎上島町</v>
      </c>
      <c r="BE75" s="33">
        <f>VLOOKUP(BC75&amp;"_"&amp;$AZ$9,データシート3!A:AB,MATCH("ea_"&amp;"太陽光（建物系）"&amp;"_年間発電",データシート3!$A$1:$AB$1,0),0)/10^3+VLOOKUP(BC75&amp;"_"&amp;$AZ$9,データシート3!A:AB,MATCH("ea_"&amp;"太陽光（土地系）"&amp;"_年間発電",データシート3!$A$1:$AB$1,0),0)/10^3</f>
        <v>357278.734</v>
      </c>
      <c r="BF75" s="33">
        <f>VLOOKUP(BC75&amp;"_"&amp;$AZ$9,データシート3!A:AB,MATCH("ea_"&amp;"風力（陸上）"&amp;"_年間発電",データシート3!$A$1:$AB$1,0),0)/10^3</f>
        <v>4641.5209999999997</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361920.255</v>
      </c>
      <c r="BJ75" s="33">
        <f>(VLOOKUP($BC75&amp;"_"&amp;$AZ$8,データシート3!$A:$AN,MATCH("da_合計",データシート3!$A$1:$AN$1,0),0))/10^3</f>
        <v>131596.5124688427</v>
      </c>
      <c r="BK75" s="33">
        <f t="shared" si="21"/>
        <v>230323.7425311573</v>
      </c>
      <c r="BL75" s="33">
        <f t="shared" si="22"/>
        <v>0</v>
      </c>
      <c r="BM75" s="33">
        <f t="shared" si="23"/>
        <v>230323.7425311573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34211</v>
      </c>
      <c r="AY76" s="18" t="str">
        <f>IF(IFERROR(比較地域マスタ!$AE11,"")=0,"",IFERROR(比較地域マスタ!$AE11,""))</f>
        <v>大竹市</v>
      </c>
      <c r="AZ76" s="16"/>
      <c r="BA76" s="22">
        <v>5</v>
      </c>
      <c r="BB76" s="22">
        <v>1</v>
      </c>
      <c r="BC76" s="18" t="str">
        <f t="shared" si="24"/>
        <v>34211</v>
      </c>
      <c r="BD76" s="18" t="str">
        <f t="shared" si="25"/>
        <v>大竹市</v>
      </c>
      <c r="BE76" s="33">
        <f>VLOOKUP(BC76&amp;"_"&amp;$AZ$9,データシート3!A:AB,MATCH("ea_"&amp;"太陽光（建物系）"&amp;"_年間発電",データシート3!$A$1:$AB$1,0),0)/10^3+VLOOKUP(BC76&amp;"_"&amp;$AZ$9,データシート3!A:AB,MATCH("ea_"&amp;"太陽光（土地系）"&amp;"_年間発電",データシート3!$A$1:$AB$1,0),0)/10^3</f>
        <v>210208.296</v>
      </c>
      <c r="BF76" s="33">
        <f>VLOOKUP(BC76&amp;"_"&amp;$AZ$9,データシート3!A:AB,MATCH("ea_"&amp;"風力（陸上）"&amp;"_年間発電",データシート3!$A$1:$AB$1,0),0)/10^3</f>
        <v>49457.19000000001</v>
      </c>
      <c r="BG76" s="33">
        <f>VLOOKUP(BC76&amp;"_"&amp;$AZ$9,データシート3!A:AB,MATCH("ea_"&amp;"中小水（河川）"&amp;"_年間発電",データシート3!$A$1:$AB$1,0),0)/10^3+VLOOKUP(BC76&amp;"_"&amp;$AZ$9,データシート3!A:AB,MATCH("ea_"&amp;"中小水（農業用水路）"&amp;"_年間発電",データシート3!$A$1:$AB$1,0),0)/10^3</f>
        <v>3767.1350000000002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263432.62099999998</v>
      </c>
      <c r="BJ76" s="33">
        <f>(VLOOKUP($BC76&amp;"_"&amp;$AZ$8,データシート3!$A:$AN,MATCH("da_合計",データシート3!$A$1:$AN$1,0),0))/10^3</f>
        <v>359580.75674493524</v>
      </c>
      <c r="BK76" s="33">
        <f t="shared" si="21"/>
        <v>-96148.135744935251</v>
      </c>
      <c r="BL76" s="33">
        <f t="shared" si="22"/>
        <v>-96148.135744935251</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34205</v>
      </c>
      <c r="AY77" s="18" t="str">
        <f>IF(IFERROR(比較地域マスタ!$AE12,"")=0,"",IFERROR(比較地域マスタ!$AE12,""))</f>
        <v>尾道市</v>
      </c>
      <c r="AZ77" s="16"/>
      <c r="BA77" s="22">
        <v>6</v>
      </c>
      <c r="BB77" s="22">
        <v>1</v>
      </c>
      <c r="BC77" s="18" t="str">
        <f t="shared" si="24"/>
        <v>34205</v>
      </c>
      <c r="BD77" s="18" t="str">
        <f t="shared" si="25"/>
        <v>尾道市</v>
      </c>
      <c r="BE77" s="33">
        <f>VLOOKUP(BC77&amp;"_"&amp;$AZ$9,データシート3!A:AB,MATCH("ea_"&amp;"太陽光（建物系）"&amp;"_年間発電",データシート3!$A$1:$AB$1,0),0)/10^3+VLOOKUP(BC77&amp;"_"&amp;$AZ$9,データシート3!A:AB,MATCH("ea_"&amp;"太陽光（土地系）"&amp;"_年間発電",データシート3!$A$1:$AB$1,0),0)/10^3</f>
        <v>1991109.588</v>
      </c>
      <c r="BF77" s="33">
        <f>VLOOKUP(BC77&amp;"_"&amp;$AZ$9,データシート3!A:AB,MATCH("ea_"&amp;"風力（陸上）"&amp;"_年間発電",データシート3!$A$1:$AB$1,0),0)/10^3</f>
        <v>127972.944</v>
      </c>
      <c r="BG77" s="33">
        <f>VLOOKUP(BC77&amp;"_"&amp;$AZ$9,データシート3!A:AB,MATCH("ea_"&amp;"中小水（河川）"&amp;"_年間発電",データシート3!$A$1:$AB$1,0),0)/10^3+VLOOKUP(BC77&amp;"_"&amp;$AZ$9,データシート3!A:AB,MATCH("ea_"&amp;"中小水（農業用水路）"&amp;"_年間発電",データシート3!$A$1:$AB$1,0),0)/10^3</f>
        <v>3580.6619999999998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2122663.1940000001</v>
      </c>
      <c r="BJ77" s="33">
        <f>(VLOOKUP($BC77&amp;"_"&amp;$AZ$8,データシート3!$A:$AN,MATCH("da_合計",データシート3!$A$1:$AN$1,0),0))/10^3</f>
        <v>1125651.519703324</v>
      </c>
      <c r="BK77" s="33">
        <f t="shared" si="21"/>
        <v>997011.67429667618</v>
      </c>
      <c r="BL77" s="33">
        <f t="shared" si="22"/>
        <v>0</v>
      </c>
      <c r="BM77" s="33">
        <f t="shared" si="23"/>
        <v>997011.67429667618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34304</v>
      </c>
      <c r="AY78" s="18" t="str">
        <f>IF(IFERROR(比較地域マスタ!$AE13,"")=0,"",IFERROR(比較地域マスタ!$AE13,""))</f>
        <v>海田町</v>
      </c>
      <c r="AZ78" s="16"/>
      <c r="BA78" s="22">
        <v>7</v>
      </c>
      <c r="BB78" s="22">
        <v>1</v>
      </c>
      <c r="BC78" s="18" t="str">
        <f t="shared" si="24"/>
        <v>34304</v>
      </c>
      <c r="BD78" s="18" t="str">
        <f t="shared" si="25"/>
        <v>海田町</v>
      </c>
      <c r="BE78" s="33">
        <f>VLOOKUP(BC78&amp;"_"&amp;$AZ$9,データシート3!A:AB,MATCH("ea_"&amp;"太陽光（建物系）"&amp;"_年間発電",データシート3!$A$1:$AB$1,0),0)/10^3+VLOOKUP(BC78&amp;"_"&amp;$AZ$9,データシート3!A:AB,MATCH("ea_"&amp;"太陽光（土地系）"&amp;"_年間発電",データシート3!$A$1:$AB$1,0),0)/10^3</f>
        <v>111934.44600000001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111934.44600000001</v>
      </c>
      <c r="BJ78" s="33">
        <f>(VLOOKUP($BC78&amp;"_"&amp;$AZ$8,データシート3!$A:$AN,MATCH("da_合計",データシート3!$A$1:$AN$1,0),0))/10^3</f>
        <v>227236.24904017383</v>
      </c>
      <c r="BK78" s="33">
        <f t="shared" si="21"/>
        <v>-115301.80304017382</v>
      </c>
      <c r="BL78" s="33">
        <f t="shared" si="22"/>
        <v>-115301.80304017382</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34369</v>
      </c>
      <c r="AY79" s="18" t="str">
        <f>IF(IFERROR(比較地域マスタ!$AE14,"")=0,"",IFERROR(比較地域マスタ!$AE14,""))</f>
        <v>北広島町</v>
      </c>
      <c r="AZ79" s="16"/>
      <c r="BA79" s="22">
        <v>8</v>
      </c>
      <c r="BB79" s="22">
        <v>1</v>
      </c>
      <c r="BC79" s="18" t="str">
        <f t="shared" si="24"/>
        <v>34369</v>
      </c>
      <c r="BD79" s="18" t="str">
        <f t="shared" si="25"/>
        <v>北広島町</v>
      </c>
      <c r="BE79" s="33">
        <f>VLOOKUP(BC79&amp;"_"&amp;$AZ$9,データシート3!A:AB,MATCH("ea_"&amp;"太陽光（建物系）"&amp;"_年間発電",データシート3!$A$1:$AB$1,0),0)/10^3+VLOOKUP(BC79&amp;"_"&amp;$AZ$9,データシート3!A:AB,MATCH("ea_"&amp;"太陽光（土地系）"&amp;"_年間発電",データシート3!$A$1:$AB$1,0),0)/10^3</f>
        <v>1703058.4469999999</v>
      </c>
      <c r="BF79" s="33">
        <f>VLOOKUP(BC79&amp;"_"&amp;$AZ$9,データシート3!A:AB,MATCH("ea_"&amp;"風力（陸上）"&amp;"_年間発電",データシート3!$A$1:$AB$1,0),0)/10^3</f>
        <v>3512635.338</v>
      </c>
      <c r="BG79" s="33">
        <f>VLOOKUP(BC79&amp;"_"&amp;$AZ$9,データシート3!A:AB,MATCH("ea_"&amp;"中小水（河川）"&amp;"_年間発電",データシート3!$A$1:$AB$1,0),0)/10^3+VLOOKUP(BC79&amp;"_"&amp;$AZ$9,データシート3!A:AB,MATCH("ea_"&amp;"中小水（農業用水路）"&amp;"_年間発電",データシート3!$A$1:$AB$1,0),0)/10^3</f>
        <v>34571.07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5250264.8550000004</v>
      </c>
      <c r="BJ79" s="33">
        <f>(VLOOKUP($BC79&amp;"_"&amp;$AZ$8,データシート3!$A:$AN,MATCH("da_合計",データシート3!$A$1:$AN$1,0),0))/10^3</f>
        <v>229940.9360464357</v>
      </c>
      <c r="BK79" s="33">
        <f t="shared" si="21"/>
        <v>5020323.9189535649</v>
      </c>
      <c r="BL79" s="33">
        <f>IF(BK79&gt;0,0,BK79)</f>
        <v>0</v>
      </c>
      <c r="BM79" s="33">
        <f>IF(BK79&gt;0,BK79,0)</f>
        <v>5020323.9189535649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34307</v>
      </c>
      <c r="AY80" s="18" t="str">
        <f>IF(IFERROR(比較地域マスタ!$AE15,"")=0,"",IFERROR(比較地域マスタ!$AE15,""))</f>
        <v>熊野町</v>
      </c>
      <c r="AZ80" s="16"/>
      <c r="BA80" s="22">
        <v>9</v>
      </c>
      <c r="BB80" s="22">
        <v>1</v>
      </c>
      <c r="BC80" s="18" t="str">
        <f t="shared" si="24"/>
        <v>34307</v>
      </c>
      <c r="BD80" s="18" t="str">
        <f t="shared" si="25"/>
        <v>熊野町</v>
      </c>
      <c r="BE80" s="33">
        <f>VLOOKUP(BC80&amp;"_"&amp;$AZ$9,データシート3!A:AB,MATCH("ea_"&amp;"太陽光（建物系）"&amp;"_年間発電",データシート3!$A$1:$AB$1,0),0)/10^3+VLOOKUP(BC80&amp;"_"&amp;$AZ$9,データシート3!A:AB,MATCH("ea_"&amp;"太陽光（土地系）"&amp;"_年間発電",データシート3!$A$1:$AB$1,0),0)/10^3</f>
        <v>190881.28100000002</v>
      </c>
      <c r="BF80" s="33">
        <f>VLOOKUP(BC80&amp;"_"&amp;$AZ$9,データシート3!A:AB,MATCH("ea_"&amp;"風力（陸上）"&amp;"_年間発電",データシート3!$A$1:$AB$1,0),0)/10^3</f>
        <v>27154.102999999999</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218035.38400000002</v>
      </c>
      <c r="BJ80" s="33">
        <f>(VLOOKUP($BC80&amp;"_"&amp;$AZ$8,データシート3!$A:$AN,MATCH("da_合計",データシート3!$A$1:$AN$1,0),0))/10^3</f>
        <v>102968.46020004519</v>
      </c>
      <c r="BK80" s="33">
        <f t="shared" si="21"/>
        <v>115066.92379995483</v>
      </c>
      <c r="BL80" s="33">
        <f t="shared" si="22"/>
        <v>0</v>
      </c>
      <c r="BM80" s="33">
        <f t="shared" si="23"/>
        <v>115066.92379995483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34202</v>
      </c>
      <c r="AY81" s="18" t="str">
        <f>IF(IFERROR(比較地域マスタ!$AE16,"")=0,"",IFERROR(比較地域マスタ!$AE16,""))</f>
        <v>呉市</v>
      </c>
      <c r="AZ81" s="16"/>
      <c r="BA81" s="22">
        <v>10</v>
      </c>
      <c r="BB81" s="22">
        <v>1</v>
      </c>
      <c r="BC81" s="18" t="str">
        <f t="shared" si="24"/>
        <v>34202</v>
      </c>
      <c r="BD81" s="18" t="str">
        <f t="shared" si="25"/>
        <v>呉市</v>
      </c>
      <c r="BE81" s="33">
        <f>VLOOKUP(BC81&amp;"_"&amp;$AZ$9,データシート3!A:AB,MATCH("ea_"&amp;"太陽光（建物系）"&amp;"_年間発電",データシート3!$A$1:$AB$1,0),0)/10^3+VLOOKUP(BC81&amp;"_"&amp;$AZ$9,データシート3!A:AB,MATCH("ea_"&amp;"太陽光（土地系）"&amp;"_年間発電",データシート3!$A$1:$AB$1,0),0)/10^3</f>
        <v>1868851.706</v>
      </c>
      <c r="BF81" s="33">
        <f>VLOOKUP(BC81&amp;"_"&amp;$AZ$9,データシート3!A:AB,MATCH("ea_"&amp;"風力（陸上）"&amp;"_年間発電",データシート3!$A$1:$AB$1,0),0)/10^3</f>
        <v>334592.52500000002</v>
      </c>
      <c r="BG81" s="33">
        <f>VLOOKUP(BC81&amp;"_"&amp;$AZ$9,データシート3!A:AB,MATCH("ea_"&amp;"中小水（河川）"&amp;"_年間発電",データシート3!$A$1:$AB$1,0),0)/10^3+VLOOKUP(BC81&amp;"_"&amp;$AZ$9,データシート3!A:AB,MATCH("ea_"&amp;"中小水（農業用水路）"&amp;"_年間発電",データシート3!$A$1:$AB$1,0),0)/10^3</f>
        <v>14998.637000000001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2218442.8680000002</v>
      </c>
      <c r="BJ81" s="33">
        <f>(VLOOKUP($BC81&amp;"_"&amp;$AZ$8,データシート3!$A:$AN,MATCH("da_合計",データシート3!$A$1:$AN$1,0),0))/10^3</f>
        <v>1881180.9685484706</v>
      </c>
      <c r="BK81" s="33">
        <f t="shared" si="21"/>
        <v>337261.89945152961</v>
      </c>
      <c r="BL81" s="33">
        <f t="shared" si="22"/>
        <v>0</v>
      </c>
      <c r="BM81" s="33">
        <f t="shared" si="23"/>
        <v>337261.89945152961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34309</v>
      </c>
      <c r="AY82" s="18" t="str">
        <f>IF(IFERROR(比較地域マスタ!$AE17,"")=0,"",IFERROR(比較地域マスタ!$AE17,""))</f>
        <v>坂町</v>
      </c>
      <c r="AZ82" s="16"/>
      <c r="BA82" s="22">
        <v>11</v>
      </c>
      <c r="BB82" s="22">
        <v>1</v>
      </c>
      <c r="BC82" s="18" t="str">
        <f t="shared" si="24"/>
        <v>34309</v>
      </c>
      <c r="BD82" s="18" t="str">
        <f t="shared" si="25"/>
        <v>坂町</v>
      </c>
      <c r="BE82" s="33">
        <f>VLOOKUP(BC82&amp;"_"&amp;$AZ$9,データシート3!A:AB,MATCH("ea_"&amp;"太陽光（建物系）"&amp;"_年間発電",データシート3!$A$1:$AB$1,0),0)/10^3+VLOOKUP(BC82&amp;"_"&amp;$AZ$9,データシート3!A:AB,MATCH("ea_"&amp;"太陽光（土地系）"&amp;"_年間発電",データシート3!$A$1:$AB$1,0),0)/10^3</f>
        <v>93440.603000000003</v>
      </c>
      <c r="BF82" s="33">
        <f>VLOOKUP(BC82&amp;"_"&amp;$AZ$9,データシート3!A:AB,MATCH("ea_"&amp;"風力（陸上）"&amp;"_年間発電",データシート3!$A$1:$AB$1,0),0)/10^3</f>
        <v>1312.0640000000003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94752.667000000001</v>
      </c>
      <c r="BJ82" s="33">
        <f>(VLOOKUP($BC82&amp;"_"&amp;$AZ$8,データシート3!$A:$AN,MATCH("da_合計",データシート3!$A$1:$AN$1,0),0))/10^3</f>
        <v>170097.28518509996</v>
      </c>
      <c r="BK82" s="33">
        <f t="shared" si="21"/>
        <v>-75344.618185099956</v>
      </c>
      <c r="BL82" s="33">
        <f t="shared" si="22"/>
        <v>-75344.618185099956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34210</v>
      </c>
      <c r="AY83" s="18" t="str">
        <f>IF(IFERROR(比較地域マスタ!$AE18,"")=0,"",IFERROR(比較地域マスタ!$AE18,""))</f>
        <v>庄原市</v>
      </c>
      <c r="AZ83" s="16"/>
      <c r="BA83" s="22">
        <v>12</v>
      </c>
      <c r="BB83" s="22">
        <v>1</v>
      </c>
      <c r="BC83" s="18" t="str">
        <f t="shared" si="24"/>
        <v>34210</v>
      </c>
      <c r="BD83" s="18" t="str">
        <f t="shared" si="25"/>
        <v>庄原市</v>
      </c>
      <c r="BE83" s="33">
        <f>VLOOKUP(BC83&amp;"_"&amp;$AZ$9,データシート3!A:AB,MATCH("ea_"&amp;"太陽光（建物系）"&amp;"_年間発電",データシート3!$A$1:$AB$1,0),0)/10^3+VLOOKUP(BC83&amp;"_"&amp;$AZ$9,データシート3!A:AB,MATCH("ea_"&amp;"太陽光（土地系）"&amp;"_年間発電",データシート3!$A$1:$AB$1,0),0)/10^3</f>
        <v>2987603.9419999998</v>
      </c>
      <c r="BF83" s="33">
        <f>VLOOKUP(BC83&amp;"_"&amp;$AZ$9,データシート3!A:AB,MATCH("ea_"&amp;"風力（陸上）"&amp;"_年間発電",データシート3!$A$1:$AB$1,0),0)/10^3</f>
        <v>3538598.0529999994</v>
      </c>
      <c r="BG83" s="33">
        <f>VLOOKUP(BC83&amp;"_"&amp;$AZ$9,データシート3!A:AB,MATCH("ea_"&amp;"中小水（河川）"&amp;"_年間発電",データシート3!$A$1:$AB$1,0),0)/10^3+VLOOKUP(BC83&amp;"_"&amp;$AZ$9,データシート3!A:AB,MATCH("ea_"&amp;"中小水（農業用水路）"&amp;"_年間発電",データシート3!$A$1:$AB$1,0),0)/10^3</f>
        <v>67094.767999999996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6593296.7629999993</v>
      </c>
      <c r="BJ83" s="33">
        <f>(VLOOKUP($BC83&amp;"_"&amp;$AZ$8,データシート3!$A:$AN,MATCH("da_合計",データシート3!$A$1:$AN$1,0),0))/10^3</f>
        <v>207695.10149587152</v>
      </c>
      <c r="BK83" s="33">
        <f t="shared" si="21"/>
        <v>6385601.661504128</v>
      </c>
      <c r="BL83" s="33">
        <f t="shared" si="22"/>
        <v>0</v>
      </c>
      <c r="BM83" s="33">
        <f t="shared" si="23"/>
        <v>6385601.661504128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34545</v>
      </c>
      <c r="AY84" s="18" t="str">
        <f>IF(IFERROR(比較地域マスタ!$AE19,"")=0,"",IFERROR(比較地域マスタ!$AE19,""))</f>
        <v>神石高原町</v>
      </c>
      <c r="AZ84" s="16"/>
      <c r="BA84" s="22">
        <v>13</v>
      </c>
      <c r="BB84" s="22">
        <v>1</v>
      </c>
      <c r="BC84" s="18" t="str">
        <f t="shared" si="24"/>
        <v>34545</v>
      </c>
      <c r="BD84" s="18" t="str">
        <f t="shared" si="25"/>
        <v>神石高原町</v>
      </c>
      <c r="BE84" s="33">
        <f>VLOOKUP(BC84&amp;"_"&amp;$AZ$9,データシート3!A:AB,MATCH("ea_"&amp;"太陽光（建物系）"&amp;"_年間発電",データシート3!$A$1:$AB$1,0),0)/10^3+VLOOKUP(BC84&amp;"_"&amp;$AZ$9,データシート3!A:AB,MATCH("ea_"&amp;"太陽光（土地系）"&amp;"_年間発電",データシート3!$A$1:$AB$1,0),0)/10^3</f>
        <v>955746.72100000002</v>
      </c>
      <c r="BF84" s="33">
        <f>VLOOKUP(BC84&amp;"_"&amp;$AZ$9,データシート3!A:AB,MATCH("ea_"&amp;"風力（陸上）"&amp;"_年間発電",データシート3!$A$1:$AB$1,0),0)/10^3</f>
        <v>386638.74400000006</v>
      </c>
      <c r="BG84" s="33">
        <f>VLOOKUP(BC84&amp;"_"&amp;$AZ$9,データシート3!A:AB,MATCH("ea_"&amp;"中小水（河川）"&amp;"_年間発電",データシート3!$A$1:$AB$1,0),0)/10^3+VLOOKUP(BC84&amp;"_"&amp;$AZ$9,データシート3!A:AB,MATCH("ea_"&amp;"中小水（農業用水路）"&amp;"_年間発電",データシート3!$A$1:$AB$1,0),0)/10^3</f>
        <v>26600.111000000001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1368985.5760000001</v>
      </c>
      <c r="BJ84" s="33">
        <f>(VLOOKUP($BC84&amp;"_"&amp;$AZ$8,データシート3!$A:$AN,MATCH("da_合計",データシート3!$A$1:$AN$1,0),0))/10^3</f>
        <v>51630.363838640653</v>
      </c>
      <c r="BK84" s="33">
        <f t="shared" si="21"/>
        <v>1317355.2121613594</v>
      </c>
      <c r="BL84" s="33">
        <f t="shared" si="22"/>
        <v>0</v>
      </c>
      <c r="BM84" s="33">
        <f t="shared" si="23"/>
        <v>1317355.2121613594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34462</v>
      </c>
      <c r="AY85" s="18" t="str">
        <f>IF(IFERROR(比較地域マスタ!$AE20,"")=0,"",IFERROR(比較地域マスタ!$AE20,""))</f>
        <v>世羅町</v>
      </c>
      <c r="AZ85" s="16"/>
      <c r="BA85" s="22">
        <v>14</v>
      </c>
      <c r="BB85" s="22">
        <v>1</v>
      </c>
      <c r="BC85" s="18" t="str">
        <f t="shared" si="24"/>
        <v>34462</v>
      </c>
      <c r="BD85" s="18" t="str">
        <f t="shared" si="25"/>
        <v>世羅町</v>
      </c>
      <c r="BE85" s="33">
        <f>VLOOKUP(BC85&amp;"_"&amp;$AZ$9,データシート3!A:AB,MATCH("ea_"&amp;"太陽光（建物系）"&amp;"_年間発電",データシート3!$A$1:$AB$1,0),0)/10^3+VLOOKUP(BC85&amp;"_"&amp;$AZ$9,データシート3!A:AB,MATCH("ea_"&amp;"太陽光（土地系）"&amp;"_年間発電",データシート3!$A$1:$AB$1,0),0)/10^3</f>
        <v>1620458.8570000001</v>
      </c>
      <c r="BF85" s="33">
        <f>VLOOKUP(BC85&amp;"_"&amp;$AZ$9,データシート3!A:AB,MATCH("ea_"&amp;"風力（陸上）"&amp;"_年間発電",データシート3!$A$1:$AB$1,0),0)/10^3</f>
        <v>452387.46899999998</v>
      </c>
      <c r="BG85" s="33">
        <f>VLOOKUP(BC85&amp;"_"&amp;$AZ$9,データシート3!A:AB,MATCH("ea_"&amp;"中小水（河川）"&amp;"_年間発電",データシート3!$A$1:$AB$1,0),0)/10^3+VLOOKUP(BC85&amp;"_"&amp;$AZ$9,データシート3!A:AB,MATCH("ea_"&amp;"中小水（農業用水路）"&amp;"_年間発電",データシート3!$A$1:$AB$1,0),0)/10^3</f>
        <v>1533.2919999999997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2074379.618</v>
      </c>
      <c r="BJ85" s="33">
        <f>(VLOOKUP($BC85&amp;"_"&amp;$AZ$8,データシート3!$A:$AN,MATCH("da_合計",データシート3!$A$1:$AN$1,0),0))/10^3</f>
        <v>85537.392465273675</v>
      </c>
      <c r="BK85" s="33">
        <f t="shared" si="21"/>
        <v>1988842.2255347264</v>
      </c>
      <c r="BL85" s="33">
        <f t="shared" si="22"/>
        <v>0</v>
      </c>
      <c r="BM85" s="33">
        <f t="shared" si="23"/>
        <v>1988842.2255347264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34203</v>
      </c>
      <c r="AY86" s="18" t="str">
        <f>IF(IFERROR(比較地域マスタ!$AE21,"")=0,"",IFERROR(比較地域マスタ!$AE21,""))</f>
        <v>竹原市</v>
      </c>
      <c r="AZ86" s="16"/>
      <c r="BA86" s="22">
        <v>15</v>
      </c>
      <c r="BB86" s="22">
        <v>1</v>
      </c>
      <c r="BC86" s="18" t="str">
        <f t="shared" si="24"/>
        <v>34203</v>
      </c>
      <c r="BD86" s="18" t="str">
        <f t="shared" si="25"/>
        <v>竹原市</v>
      </c>
      <c r="BE86" s="33">
        <f>VLOOKUP(BC86&amp;"_"&amp;$AZ$9,データシート3!A:AB,MATCH("ea_"&amp;"太陽光（建物系）"&amp;"_年間発電",データシート3!$A$1:$AB$1,0),0)/10^3+VLOOKUP(BC86&amp;"_"&amp;$AZ$9,データシート3!A:AB,MATCH("ea_"&amp;"太陽光（土地系）"&amp;"_年間発電",データシート3!$A$1:$AB$1,0),0)/10^3</f>
        <v>376095.40300000005</v>
      </c>
      <c r="BF86" s="33">
        <f>VLOOKUP(BC86&amp;"_"&amp;$AZ$9,データシート3!A:AB,MATCH("ea_"&amp;"風力（陸上）"&amp;"_年間発電",データシート3!$A$1:$AB$1,0),0)/10^3</f>
        <v>248985.10399999996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625080.50699999998</v>
      </c>
      <c r="BJ86" s="33">
        <f>(VLOOKUP($BC86&amp;"_"&amp;$AZ$8,データシート3!$A:$AN,MATCH("da_合計",データシート3!$A$1:$AN$1,0),0))/10^3</f>
        <v>193224.78727465001</v>
      </c>
      <c r="BK86" s="33">
        <f t="shared" si="21"/>
        <v>431855.71972534998</v>
      </c>
      <c r="BL86" s="33">
        <f t="shared" si="22"/>
        <v>0</v>
      </c>
      <c r="BM86" s="33">
        <f t="shared" si="23"/>
        <v>431855.71972534998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34213</v>
      </c>
      <c r="AY87" s="18" t="str">
        <f>IF(IFERROR(比較地域マスタ!$AE22,"")=0,"",IFERROR(比較地域マスタ!$AE22,""))</f>
        <v>廿日市市</v>
      </c>
      <c r="AZ87" s="16"/>
      <c r="BA87" s="22">
        <v>16</v>
      </c>
      <c r="BB87" s="22">
        <v>1</v>
      </c>
      <c r="BC87" s="18" t="str">
        <f t="shared" si="24"/>
        <v>34213</v>
      </c>
      <c r="BD87" s="18" t="str">
        <f t="shared" si="25"/>
        <v>廿日市市</v>
      </c>
      <c r="BE87" s="33">
        <f>VLOOKUP(BC87&amp;"_"&amp;$AZ$9,データシート3!A:AB,MATCH("ea_"&amp;"太陽光（建物系）"&amp;"_年間発電",データシート3!$A$1:$AB$1,0),0)/10^3+VLOOKUP(BC87&amp;"_"&amp;$AZ$9,データシート3!A:AB,MATCH("ea_"&amp;"太陽光（土地系）"&amp;"_年間発電",データシート3!$A$1:$AB$1,0),0)/10^3</f>
        <v>774727.68700000003</v>
      </c>
      <c r="BF87" s="33">
        <f>VLOOKUP(BC87&amp;"_"&amp;$AZ$9,データシート3!A:AB,MATCH("ea_"&amp;"風力（陸上）"&amp;"_年間発電",データシート3!$A$1:$AB$1,0),0)/10^3</f>
        <v>1920238.179</v>
      </c>
      <c r="BG87" s="33">
        <f>VLOOKUP(BC87&amp;"_"&amp;$AZ$9,データシート3!A:AB,MATCH("ea_"&amp;"中小水（河川）"&amp;"_年間発電",データシート3!$A$1:$AB$1,0),0)/10^3+VLOOKUP(BC87&amp;"_"&amp;$AZ$9,データシート3!A:AB,MATCH("ea_"&amp;"中小水（農業用水路）"&amp;"_年間発電",データシート3!$A$1:$AB$1,0),0)/10^3</f>
        <v>27057.142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2722023.0079999999</v>
      </c>
      <c r="BJ87" s="33">
        <f>(VLOOKUP($BC87&amp;"_"&amp;$AZ$8,データシート3!$A:$AN,MATCH("da_合計",データシート3!$A$1:$AN$1,0),0))/10^3</f>
        <v>702942.82445385715</v>
      </c>
      <c r="BK87" s="33">
        <f t="shared" si="21"/>
        <v>2019080.1835461427</v>
      </c>
      <c r="BL87" s="33">
        <f t="shared" si="22"/>
        <v>0</v>
      </c>
      <c r="BM87" s="33">
        <f t="shared" si="23"/>
        <v>2019080.1835461427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34212</v>
      </c>
      <c r="AY88" s="18" t="str">
        <f>IF(IFERROR(比較地域マスタ!$AE23,"")=0,"",IFERROR(比較地域マスタ!$AE23,""))</f>
        <v>東広島市</v>
      </c>
      <c r="AZ88" s="16"/>
      <c r="BA88" s="22">
        <v>17</v>
      </c>
      <c r="BB88" s="22">
        <v>1</v>
      </c>
      <c r="BC88" s="18" t="str">
        <f t="shared" si="24"/>
        <v>34212</v>
      </c>
      <c r="BD88" s="18" t="str">
        <f t="shared" si="25"/>
        <v>東広島市</v>
      </c>
      <c r="BE88" s="33">
        <f>VLOOKUP(BC88&amp;"_"&amp;$AZ$9,データシート3!A:AB,MATCH("ea_"&amp;"太陽光（建物系）"&amp;"_年間発電",データシート3!$A$1:$AB$1,0),0)/10^3+VLOOKUP(BC88&amp;"_"&amp;$AZ$9,データシート3!A:AB,MATCH("ea_"&amp;"太陽光（土地系）"&amp;"_年間発電",データシート3!$A$1:$AB$1,0),0)/10^3</f>
        <v>4006473.8109999998</v>
      </c>
      <c r="BF88" s="33">
        <f>VLOOKUP(BC88&amp;"_"&amp;$AZ$9,データシート3!A:AB,MATCH("ea_"&amp;"風力（陸上）"&amp;"_年間発電",データシート3!$A$1:$AB$1,0),0)/10^3</f>
        <v>931318.78599999985</v>
      </c>
      <c r="BG88" s="33">
        <f>VLOOKUP(BC88&amp;"_"&amp;$AZ$9,データシート3!A:AB,MATCH("ea_"&amp;"中小水（河川）"&amp;"_年間発電",データシート3!$A$1:$AB$1,0),0)/10^3+VLOOKUP(BC88&amp;"_"&amp;$AZ$9,データシート3!A:AB,MATCH("ea_"&amp;"中小水（農業用水路）"&amp;"_年間発電",データシート3!$A$1:$AB$1,0),0)/10^3</f>
        <v>353.83699999999999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4938146.4339999994</v>
      </c>
      <c r="BJ88" s="33">
        <f>(VLOOKUP($BC88&amp;"_"&amp;$AZ$8,データシート3!$A:$AN,MATCH("da_合計",データシート3!$A$1:$AN$1,0),0))/10^3</f>
        <v>1934659.036922863</v>
      </c>
      <c r="BK88" s="33">
        <f t="shared" si="21"/>
        <v>3003487.3970771367</v>
      </c>
      <c r="BL88" s="33">
        <f t="shared" si="22"/>
        <v>0</v>
      </c>
      <c r="BM88" s="33">
        <f t="shared" si="23"/>
        <v>3003487.3970771367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34100</v>
      </c>
      <c r="AY89" s="18" t="str">
        <f>IF(IFERROR(比較地域マスタ!$AE24,"")=0,"",IFERROR(比較地域マスタ!$AE24,""))</f>
        <v>広島市</v>
      </c>
      <c r="AZ89" s="16"/>
      <c r="BA89" s="22">
        <v>18</v>
      </c>
      <c r="BB89" s="22">
        <v>1</v>
      </c>
      <c r="BC89" s="18" t="str">
        <f t="shared" si="24"/>
        <v>34100</v>
      </c>
      <c r="BD89" s="18" t="str">
        <f t="shared" si="25"/>
        <v>広島市</v>
      </c>
      <c r="BE89" s="33">
        <f>VLOOKUP(BC89&amp;"_"&amp;$AZ$9,データシート3!A:AB,MATCH("ea_"&amp;"太陽光（建物系）"&amp;"_年間発電",データシート3!$A$1:$AB$1,0),0)/10^3+VLOOKUP(BC89&amp;"_"&amp;$AZ$9,データシート3!A:AB,MATCH("ea_"&amp;"太陽光（土地系）"&amp;"_年間発電",データシート3!$A$1:$AB$1,0),0)/10^3</f>
        <v>4465654.9399999995</v>
      </c>
      <c r="BF89" s="33">
        <f>VLOOKUP(BC89&amp;"_"&amp;$AZ$9,データシート3!A:AB,MATCH("ea_"&amp;"風力（陸上）"&amp;"_年間発電",データシート3!$A$1:$AB$1,0),0)/10^3</f>
        <v>1104151.4750000001</v>
      </c>
      <c r="BG89" s="33">
        <f>VLOOKUP(BC89&amp;"_"&amp;$AZ$9,データシート3!A:AB,MATCH("ea_"&amp;"中小水（河川）"&amp;"_年間発電",データシート3!$A$1:$AB$1,0),0)/10^3+VLOOKUP(BC89&amp;"_"&amp;$AZ$9,データシート3!A:AB,MATCH("ea_"&amp;"中小水（農業用水路）"&amp;"_年間発電",データシート3!$A$1:$AB$1,0),0)/10^3</f>
        <v>42893.124000000003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5612699.5389999989</v>
      </c>
      <c r="BJ89" s="33">
        <f>(VLOOKUP($BC89&amp;"_"&amp;$AZ$8,データシート3!$A:$AN,MATCH("da_合計",データシート3!$A$1:$AN$1,0),0))/10^3</f>
        <v>9035586.7358448338</v>
      </c>
      <c r="BK89" s="33">
        <f t="shared" si="21"/>
        <v>-3422887.1968448348</v>
      </c>
      <c r="BL89" s="33">
        <f t="shared" si="22"/>
        <v>-3422887.1968448348</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34207</v>
      </c>
      <c r="AY90" s="18" t="str">
        <f>IF(IFERROR(比較地域マスタ!$AE25,"")=0,"",IFERROR(比較地域マスタ!$AE25,""))</f>
        <v>福山市</v>
      </c>
      <c r="AZ90" s="16"/>
      <c r="BA90" s="22">
        <v>19</v>
      </c>
      <c r="BB90" s="22">
        <v>1</v>
      </c>
      <c r="BC90" s="18" t="str">
        <f t="shared" si="24"/>
        <v>34207</v>
      </c>
      <c r="BD90" s="18" t="str">
        <f t="shared" si="25"/>
        <v>福山市</v>
      </c>
      <c r="BE90" s="33">
        <f>VLOOKUP(BC90&amp;"_"&amp;$AZ$9,データシート3!A:AB,MATCH("ea_"&amp;"太陽光（建物系）"&amp;"_年間発電",データシート3!$A$1:$AB$1,0),0)/10^3+VLOOKUP(BC90&amp;"_"&amp;$AZ$9,データシート3!A:AB,MATCH("ea_"&amp;"太陽光（土地系）"&amp;"_年間発電",データシート3!$A$1:$AB$1,0),0)/10^3</f>
        <v>3618744.1019999995</v>
      </c>
      <c r="BF90" s="33">
        <f>VLOOKUP(BC90&amp;"_"&amp;$AZ$9,データシート3!A:AB,MATCH("ea_"&amp;"風力（陸上）"&amp;"_年間発電",データシート3!$A$1:$AB$1,0),0)/10^3</f>
        <v>246734.465</v>
      </c>
      <c r="BG90" s="33">
        <f>VLOOKUP(BC90&amp;"_"&amp;$AZ$9,データシート3!A:AB,MATCH("ea_"&amp;"中小水（河川）"&amp;"_年間発電",データシート3!$A$1:$AB$1,0),0)/10^3+VLOOKUP(BC90&amp;"_"&amp;$AZ$9,データシート3!A:AB,MATCH("ea_"&amp;"中小水（農業用水路）"&amp;"_年間発電",データシート3!$A$1:$AB$1,0),0)/10^3</f>
        <v>15253.136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3880731.7029999993</v>
      </c>
      <c r="BJ90" s="33">
        <f>(VLOOKUP($BC90&amp;"_"&amp;$AZ$8,データシート3!$A:$AN,MATCH("da_合計",データシート3!$A$1:$AN$1,0),0))/10^3</f>
        <v>4112213.3542730962</v>
      </c>
      <c r="BK90" s="33">
        <f t="shared" si="21"/>
        <v>-231481.65127309691</v>
      </c>
      <c r="BL90" s="33">
        <f t="shared" si="22"/>
        <v>-231481.65127309691</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34208</v>
      </c>
      <c r="AY91" s="18" t="str">
        <f>IF(IFERROR(比較地域マスタ!$AE26,"")=0,"",IFERROR(比較地域マスタ!$AE26,""))</f>
        <v>府中市</v>
      </c>
      <c r="BA91" s="22">
        <v>20</v>
      </c>
      <c r="BB91" s="22">
        <v>1</v>
      </c>
      <c r="BC91" s="18" t="str">
        <f t="shared" si="24"/>
        <v>34208</v>
      </c>
      <c r="BD91" s="18" t="str">
        <f t="shared" si="25"/>
        <v>府中市</v>
      </c>
      <c r="BE91" s="33">
        <f>VLOOKUP(BC91&amp;"_"&amp;$AZ$9,データシート3!A:AB,MATCH("ea_"&amp;"太陽光（建物系）"&amp;"_年間発電",データシート3!$A$1:$AB$1,0),0)/10^3+VLOOKUP(BC91&amp;"_"&amp;$AZ$9,データシート3!A:AB,MATCH("ea_"&amp;"太陽光（土地系）"&amp;"_年間発電",データシート3!$A$1:$AB$1,0),0)/10^3</f>
        <v>636347.07299999997</v>
      </c>
      <c r="BF91" s="33">
        <f>VLOOKUP(BC91&amp;"_"&amp;$AZ$9,データシート3!A:AB,MATCH("ea_"&amp;"風力（陸上）"&amp;"_年間発電",データシート3!$A$1:$AB$1,0),0)/10^3</f>
        <v>146274.18599999999</v>
      </c>
      <c r="BG91" s="33">
        <f>VLOOKUP(BC91&amp;"_"&amp;$AZ$9,データシート3!A:AB,MATCH("ea_"&amp;"中小水（河川）"&amp;"_年間発電",データシート3!$A$1:$AB$1,0),0)/10^3+VLOOKUP(BC91&amp;"_"&amp;$AZ$9,データシート3!A:AB,MATCH("ea_"&amp;"中小水（農業用水路）"&amp;"_年間発電",データシート3!$A$1:$AB$1,0),0)/10^3</f>
        <v>5366.0420000000004</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787987.30099999998</v>
      </c>
      <c r="BJ91" s="33">
        <f>(VLOOKUP($BC91&amp;"_"&amp;$AZ$8,データシート3!$A:$AN,MATCH("da_合計",データシート3!$A$1:$AN$1,0),0))/10^3</f>
        <v>356797.85108148068</v>
      </c>
      <c r="BK91" s="33">
        <f t="shared" si="21"/>
        <v>431189.4499185193</v>
      </c>
      <c r="BL91" s="33">
        <f t="shared" si="22"/>
        <v>0</v>
      </c>
      <c r="BM91" s="33">
        <f t="shared" si="23"/>
        <v>431189.4499185193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34302</v>
      </c>
      <c r="AY92" s="18" t="str">
        <f>IF(IFERROR(比較地域マスタ!$AE27,"")=0,"",IFERROR(比較地域マスタ!$AE27,""))</f>
        <v>府中町</v>
      </c>
      <c r="AZ92" s="16"/>
      <c r="BA92" s="22">
        <v>21</v>
      </c>
      <c r="BB92" s="22">
        <v>1</v>
      </c>
      <c r="BC92" s="18" t="str">
        <f t="shared" si="24"/>
        <v>34302</v>
      </c>
      <c r="BD92" s="18" t="str">
        <f t="shared" si="25"/>
        <v>府中町</v>
      </c>
      <c r="BE92" s="33">
        <f>VLOOKUP(BC92&amp;"_"&amp;$AZ$9,データシート3!A:AB,MATCH("ea_"&amp;"太陽光（建物系）"&amp;"_年間発電",データシート3!$A$1:$AB$1,0),0)/10^3+VLOOKUP(BC92&amp;"_"&amp;$AZ$9,データシート3!A:AB,MATCH("ea_"&amp;"太陽光（土地系）"&amp;"_年間発電",データシート3!$A$1:$AB$1,0),0)/10^3</f>
        <v>145097.98699999999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145097.98699999999</v>
      </c>
      <c r="BJ92" s="33">
        <f>(VLOOKUP($BC92&amp;"_"&amp;$AZ$8,データシート3!$A:$AN,MATCH("da_合計",データシート3!$A$1:$AN$1,0),0))/10^3</f>
        <v>851204.23946586333</v>
      </c>
      <c r="BK92" s="33">
        <f>BI92-BJ92</f>
        <v>-706106.25246586336</v>
      </c>
      <c r="BL92" s="33">
        <f t="shared" si="22"/>
        <v>-706106.25246586336</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34204</v>
      </c>
      <c r="AY93" s="18" t="str">
        <f>IF(IFERROR(比較地域マスタ!$AE28,"")=0,"",IFERROR(比較地域マスタ!$AE28,""))</f>
        <v>三原市</v>
      </c>
      <c r="AZ93" s="16"/>
      <c r="BA93" s="22">
        <v>22</v>
      </c>
      <c r="BB93" s="22">
        <v>1</v>
      </c>
      <c r="BC93" s="18" t="str">
        <f t="shared" si="24"/>
        <v>34204</v>
      </c>
      <c r="BD93" s="18" t="str">
        <f t="shared" si="25"/>
        <v>三原市</v>
      </c>
      <c r="BE93" s="33">
        <f>VLOOKUP(BC93&amp;"_"&amp;$AZ$9,データシート3!A:AB,MATCH("ea_"&amp;"太陽光（建物系）"&amp;"_年間発電",データシート3!$A$1:$AB$1,0),0)/10^3+VLOOKUP(BC93&amp;"_"&amp;$AZ$9,データシート3!A:AB,MATCH("ea_"&amp;"太陽光（土地系）"&amp;"_年間発電",データシート3!$A$1:$AB$1,0),0)/10^3</f>
        <v>2383213.6750000003</v>
      </c>
      <c r="BF93" s="33">
        <f>VLOOKUP(BC93&amp;"_"&amp;$AZ$9,データシート3!A:AB,MATCH("ea_"&amp;"風力（陸上）"&amp;"_年間発電",データシート3!$A$1:$AB$1,0),0)/10^3</f>
        <v>433025.86700000003</v>
      </c>
      <c r="BG93" s="33">
        <f>VLOOKUP(BC93&amp;"_"&amp;$AZ$9,データシート3!A:AB,MATCH("ea_"&amp;"中小水（河川）"&amp;"_年間発電",データシート3!$A$1:$AB$1,0),0)/10^3+VLOOKUP(BC93&amp;"_"&amp;$AZ$9,データシート3!A:AB,MATCH("ea_"&amp;"中小水（農業用水路）"&amp;"_年間発電",データシート3!$A$1:$AB$1,0),0)/10^3</f>
        <v>14595.071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2830834.6130000004</v>
      </c>
      <c r="BJ93" s="33">
        <f>(VLOOKUP($BC93&amp;"_"&amp;$AZ$8,データシート3!$A:$AN,MATCH("da_合計",データシート3!$A$1:$AN$1,0),0))/10^3</f>
        <v>784047.8125539145</v>
      </c>
      <c r="BK93" s="33">
        <f t="shared" si="21"/>
        <v>2046786.8004460859</v>
      </c>
      <c r="BL93" s="33">
        <f t="shared" si="22"/>
        <v>0</v>
      </c>
      <c r="BM93" s="33">
        <f t="shared" si="23"/>
        <v>2046786.8004460859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34209</v>
      </c>
      <c r="AY94" s="18" t="str">
        <f>IF(IFERROR(比較地域マスタ!$AE29,"")=0,"",IFERROR(比較地域マスタ!$AE29,""))</f>
        <v>三次市</v>
      </c>
      <c r="AZ94" s="16"/>
      <c r="BA94" s="22">
        <v>23</v>
      </c>
      <c r="BB94" s="22">
        <v>1</v>
      </c>
      <c r="BC94" s="18" t="str">
        <f t="shared" si="24"/>
        <v>34209</v>
      </c>
      <c r="BD94" s="18" t="str">
        <f t="shared" si="25"/>
        <v>三次市</v>
      </c>
      <c r="BE94" s="33">
        <f>VLOOKUP(BC94&amp;"_"&amp;$AZ$9,データシート3!A:AB,MATCH("ea_"&amp;"太陽光（建物系）"&amp;"_年間発電",データシート3!$A$1:$AB$1,0),0)/10^3+VLOOKUP(BC94&amp;"_"&amp;$AZ$9,データシート3!A:AB,MATCH("ea_"&amp;"太陽光（土地系）"&amp;"_年間発電",データシート3!$A$1:$AB$1,0),0)/10^3</f>
        <v>2554330.3880000003</v>
      </c>
      <c r="BF94" s="33">
        <f>VLOOKUP(BC94&amp;"_"&amp;$AZ$9,データシート3!A:AB,MATCH("ea_"&amp;"風力（陸上）"&amp;"_年間発電",データシート3!$A$1:$AB$1,0),0)/10^3</f>
        <v>1311139.5060000001</v>
      </c>
      <c r="BG94" s="33">
        <f>VLOOKUP(BC94&amp;"_"&amp;$AZ$9,データシート3!A:AB,MATCH("ea_"&amp;"中小水（河川）"&amp;"_年間発電",データシート3!$A$1:$AB$1,0),0)/10^3+VLOOKUP(BC94&amp;"_"&amp;$AZ$9,データシート3!A:AB,MATCH("ea_"&amp;"中小水（農業用水路）"&amp;"_年間発電",データシート3!$A$1:$AB$1,0),0)/10^3</f>
        <v>21407.481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3886877.3750000005</v>
      </c>
      <c r="BJ94" s="33">
        <f>(VLOOKUP($BC94&amp;"_"&amp;$AZ$8,データシート3!$A:$AN,MATCH("da_合計",データシート3!$A$1:$AN$1,0),0))/10^3</f>
        <v>349951.41725850385</v>
      </c>
      <c r="BK94" s="33">
        <f t="shared" si="21"/>
        <v>3536925.9577414966</v>
      </c>
      <c r="BL94" s="33">
        <f t="shared" si="22"/>
        <v>0</v>
      </c>
      <c r="BM94" s="33">
        <f t="shared" si="23"/>
        <v>3536925.9577414966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世羅町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34462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10.568</v>
      </c>
      <c r="S7" s="910">
        <f t="shared" si="0"/>
        <v>9.59</v>
      </c>
      <c r="T7" s="910">
        <f t="shared" si="0"/>
        <v>9.9259999999999984</v>
      </c>
      <c r="U7" s="910">
        <f t="shared" si="0"/>
        <v>10.181000000000001</v>
      </c>
      <c r="V7" s="910">
        <f t="shared" si="0"/>
        <v>10.773999999999999</v>
      </c>
      <c r="W7" s="910">
        <f t="shared" si="0"/>
        <v>10.949</v>
      </c>
      <c r="X7" s="910">
        <f t="shared" si="0"/>
        <v>11.387</v>
      </c>
      <c r="Y7" s="910">
        <f t="shared" si="0"/>
        <v>9.9259999999999984</v>
      </c>
      <c r="Z7" s="910">
        <f>SUM(Z8:Z13)</f>
        <v>7.92</v>
      </c>
      <c r="AA7" s="910">
        <f>SUM(AA8:AA13)</f>
        <v>7.4019999999999992</v>
      </c>
      <c r="AB7" s="911">
        <f t="shared" si="0"/>
        <v>6.3680000000000003</v>
      </c>
    </row>
    <row r="8" spans="2:30" s="21" customFormat="1" ht="20.45" customHeight="1">
      <c r="B8" s="704"/>
      <c r="C8" s="705" t="s">
        <v>121</v>
      </c>
      <c r="D8" s="706"/>
      <c r="E8" s="705"/>
      <c r="F8" s="706"/>
      <c r="G8" s="707">
        <f>VLOOKUP($D$3&amp;"_"&amp;G$3,データシート1!$A:$BU,MATCH($G$2&amp;"_"&amp;$C8,データシート1!$A$1:$BU$1,0),0)</f>
        <v>1</v>
      </c>
      <c r="H8" s="708">
        <f>VLOOKUP($D$3&amp;"_"&amp;H$3,データシート1!$A:$BU,MATCH($G$2&amp;"_"&amp;$C8,データシート1!$A$1:$BU$1,0),0)</f>
        <v>1</v>
      </c>
      <c r="I8" s="708">
        <f>VLOOKUP($D$3&amp;"_"&amp;I$3,データシート1!$A:$BU,MATCH($G$2&amp;"_"&amp;$C8,データシート1!$A$1:$BU$1,0),0)</f>
        <v>1</v>
      </c>
      <c r="J8" s="708">
        <f>VLOOKUP($D$3&amp;"_"&amp;J$3,データシート1!$A:$BU,MATCH($G$2&amp;"_"&amp;$C8,データシート1!$A$1:$BU$1,0),0)</f>
        <v>1</v>
      </c>
      <c r="K8" s="709">
        <f>VLOOKUP($D$3&amp;"_"&amp;K$3,データシート1!$A:$BU,MATCH($G$2&amp;"_"&amp;$C8,データシート1!$A$1:$BU$1,0),0)</f>
        <v>1</v>
      </c>
      <c r="L8" s="709">
        <f>VLOOKUP($D$3&amp;"_"&amp;L$3,データシート1!$A:$BU,MATCH($G$2&amp;"_"&amp;$C8,データシート1!$A$1:$BU$1,0),0)</f>
        <v>1</v>
      </c>
      <c r="M8" s="709">
        <f>VLOOKUP($D$3&amp;"_"&amp;M$3,データシート1!$A:$BU,MATCH($G$2&amp;"_"&amp;$C8,データシート1!$A$1:$BU$1,0),0)</f>
        <v>1</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5.149</v>
      </c>
      <c r="S8" s="913">
        <f>VLOOKUP($D$3&amp;"_"&amp;S$3,データシート1!$A:$BU,MATCH($R$2&amp;"_"&amp;$C8,データシート1!$A$1:$BU$1,0),0)</f>
        <v>4.6070000000000002</v>
      </c>
      <c r="T8" s="913">
        <f>VLOOKUP($D$3&amp;"_"&amp;T$3,データシート1!$A:$BU,MATCH($R$2&amp;"_"&amp;$C8,データシート1!$A$1:$BU$1,0),0)</f>
        <v>4.0359999999999996</v>
      </c>
      <c r="U8" s="913">
        <f>VLOOKUP($D$3&amp;"_"&amp;U$3,データシート1!$A:$BU,MATCH($R$2&amp;"_"&amp;$C8,データシート1!$A$1:$BU$1,0),0)</f>
        <v>4.4829999999999997</v>
      </c>
      <c r="V8" s="913">
        <f>VLOOKUP($D$3&amp;"_"&amp;V$3,データシート1!$A:$BU,MATCH($R$2&amp;"_"&amp;$C8,データシート1!$A$1:$BU$1,0),0)</f>
        <v>5.0119999999999996</v>
      </c>
      <c r="W8" s="913">
        <f>VLOOKUP($D$3&amp;"_"&amp;W$3,データシート1!$A:$BU,MATCH($R$2&amp;"_"&amp;$C8,データシート1!$A$1:$BU$1,0),0)</f>
        <v>4.7610000000000001</v>
      </c>
      <c r="X8" s="913">
        <f>VLOOKUP($D$3&amp;"_"&amp;X$3,データシート1!$A:$BU,MATCH($R$2&amp;"_"&amp;$C8,データシート1!$A$1:$BU$1,0),0)</f>
        <v>4.9080000000000004</v>
      </c>
      <c r="Y8" s="913">
        <f>VLOOKUP($D$3&amp;"_"&amp;Y$3,データシート1!$A:$BU,MATCH($R$2&amp;"_"&amp;$C8,データシート1!$A$1:$BU$1,0),0)</f>
        <v>4.5359999999999996</v>
      </c>
      <c r="Z8" s="913">
        <f>VLOOKUP($D$3&amp;"_"&amp;Z$3,データシート1!$A:$BU,MATCH($R$2&amp;"_"&amp;$C8,データシート1!$A$1:$BU$1,0),0)</f>
        <v>4.1210000000000004</v>
      </c>
      <c r="AA8" s="913">
        <f>VLOOKUP($D$3&amp;"_"&amp;AA$3,データシート1!$A:$BU,MATCH($R$2&amp;"_"&amp;$C8,データシート1!$A$1:$BU$1,0),0)</f>
        <v>4.5839999999999996</v>
      </c>
      <c r="AB8" s="914">
        <f>VLOOKUP($D$3&amp;"_"&amp;AB$3,データシート1!$A:$BU,MATCH($R$2&amp;"_"&amp;$C8,データシート1!$A$1:$BU$1,0),0)</f>
        <v>3.387</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5.4189999999999996</v>
      </c>
      <c r="S10" s="916">
        <f>VLOOKUP($D$3&amp;"_"&amp;S$3,データシート1!$A:$BU,MATCH($R$2&amp;"_"&amp;$C10,データシート1!$A$1:$BU$1,0),0)</f>
        <v>4.9829999999999997</v>
      </c>
      <c r="T10" s="916">
        <f>VLOOKUP($D$3&amp;"_"&amp;T$3,データシート1!$A:$BU,MATCH($R$2&amp;"_"&amp;$C10,データシート1!$A$1:$BU$1,0),0)</f>
        <v>5.89</v>
      </c>
      <c r="U10" s="916">
        <f>VLOOKUP($D$3&amp;"_"&amp;U$3,データシート1!$A:$BU,MATCH($R$2&amp;"_"&amp;$C10,データシート1!$A$1:$BU$1,0),0)</f>
        <v>5.6980000000000004</v>
      </c>
      <c r="V10" s="916">
        <f>VLOOKUP($D$3&amp;"_"&amp;V$3,データシート1!$A:$BU,MATCH($R$2&amp;"_"&amp;$C10,データシート1!$A$1:$BU$1,0),0)</f>
        <v>5.7619999999999996</v>
      </c>
      <c r="W10" s="916">
        <f>VLOOKUP($D$3&amp;"_"&amp;W$3,データシート1!$A:$BU,MATCH($R$2&amp;"_"&amp;$C10,データシート1!$A$1:$BU$1,0),0)</f>
        <v>6.1879999999999997</v>
      </c>
      <c r="X10" s="916">
        <f>VLOOKUP($D$3&amp;"_"&amp;X$3,データシート1!$A:$BU,MATCH($R$2&amp;"_"&amp;$C10,データシート1!$A$1:$BU$1,0),0)</f>
        <v>6.4790000000000001</v>
      </c>
      <c r="Y10" s="916">
        <f>VLOOKUP($D$3&amp;"_"&amp;Y$3,データシート1!$A:$BU,MATCH($R$2&amp;"_"&amp;$C10,データシート1!$A$1:$BU$1,0),0)</f>
        <v>5.39</v>
      </c>
      <c r="Z10" s="916">
        <f>VLOOKUP($D$3&amp;"_"&amp;Z$3,データシート1!$A:$BU,MATCH($R$2&amp;"_"&amp;$C10,データシート1!$A$1:$BU$1,0),0)</f>
        <v>3.7989999999999999</v>
      </c>
      <c r="AA10" s="916">
        <f>VLOOKUP($D$3&amp;"_"&amp;AA$3,データシート1!$A:$BU,MATCH($R$2&amp;"_"&amp;$C10,データシート1!$A$1:$BU$1,0),0)</f>
        <v>2.8180000000000001</v>
      </c>
      <c r="AB10" s="917">
        <f>VLOOKUP($D$3&amp;"_"&amp;AB$3,データシート1!$A:$BU,MATCH($R$2&amp;"_"&amp;$C10,データシート1!$A$1:$BU$1,0),0)</f>
        <v>2.9809999999999999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1</v>
      </c>
      <c r="H14" s="734">
        <f>VLOOKUP($D$3&amp;"_"&amp;H$3,データシート2!$A:$SI,MATCH($G$2&amp;"_"&amp;$B14,データシート2!$A$1:$SI$1,0),0)</f>
        <v>1</v>
      </c>
      <c r="I14" s="734">
        <f>VLOOKUP($D$3&amp;"_"&amp;I$3,データシート2!$A:$SI,MATCH($G$2&amp;"_"&amp;$B14,データシート2!$A$1:$SI$1,0),0)</f>
        <v>1</v>
      </c>
      <c r="J14" s="734">
        <f>VLOOKUP($D$3&amp;"_"&amp;J$3,データシート2!$A:$SI,MATCH($G$2&amp;"_"&amp;$B14,データシート2!$A$1:$SI$1,0),0)</f>
        <v>1</v>
      </c>
      <c r="K14" s="735">
        <f>VLOOKUP($D$3&amp;"_"&amp;K$3,データシート2!$A:$SI,MATCH($G$2&amp;"_"&amp;$B14,データシート2!$A$1:$SI$1,0),0)</f>
        <v>1</v>
      </c>
      <c r="L14" s="735">
        <f>VLOOKUP($D$3&amp;"_"&amp;L$3,データシート2!$A:$SI,MATCH($G$2&amp;"_"&amp;$B14,データシート2!$A$1:$SI$1,0),0)</f>
        <v>1</v>
      </c>
      <c r="M14" s="735">
        <f>VLOOKUP($D$3&amp;"_"&amp;M$3,データシート2!$A:$SI,MATCH($G$2&amp;"_"&amp;$B14,データシート2!$A$1:$SI$1,0),0)</f>
        <v>1</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5.149</v>
      </c>
      <c r="S14" s="925">
        <f>VLOOKUP($D$3&amp;"_"&amp;S$3,データシート2!$A:$SI,MATCH($R$2&amp;"_"&amp;$B14,データシート2!$A$1:$SI$1,0),0)</f>
        <v>4.6070000000000002</v>
      </c>
      <c r="T14" s="925">
        <f>VLOOKUP($D$3&amp;"_"&amp;T$3,データシート2!$A:$SI,MATCH($R$2&amp;"_"&amp;$B14,データシート2!$A$1:$SI$1,0),0)</f>
        <v>4.0359999999999996</v>
      </c>
      <c r="U14" s="925">
        <f>VLOOKUP($D$3&amp;"_"&amp;U$3,データシート2!$A:$SI,MATCH($R$2&amp;"_"&amp;$B14,データシート2!$A$1:$SI$1,0),0)</f>
        <v>4.4829999999999997</v>
      </c>
      <c r="V14" s="925">
        <f>VLOOKUP($D$3&amp;"_"&amp;V$3,データシート2!$A:$SI,MATCH($R$2&amp;"_"&amp;$B14,データシート2!$A$1:$SI$1,0),0)</f>
        <v>5.0119999999999996</v>
      </c>
      <c r="W14" s="925">
        <f>VLOOKUP($D$3&amp;"_"&amp;W$3,データシート2!$A:$SI,MATCH($R$2&amp;"_"&amp;$B14,データシート2!$A$1:$SI$1,0),0)</f>
        <v>4.7610000000000001</v>
      </c>
      <c r="X14" s="925">
        <f>VLOOKUP($D$3&amp;"_"&amp;X$3,データシート2!$A:$SI,MATCH($R$2&amp;"_"&amp;$B14,データシート2!$A$1:$SI$1,0),0)</f>
        <v>4.9080000000000004</v>
      </c>
      <c r="Y14" s="925">
        <f>VLOOKUP($D$3&amp;"_"&amp;Y$3,データシート2!$A:$SI,MATCH($R$2&amp;"_"&amp;$B14,データシート2!$A$1:$SI$1,0),0)</f>
        <v>4.5359999999999996</v>
      </c>
      <c r="Z14" s="925">
        <f>VLOOKUP($D$3&amp;"_"&amp;Z$3,データシート2!$A:$SI,MATCH($R$2&amp;"_"&amp;$B14,データシート2!$A$1:$SI$1,0),0)</f>
        <v>4.1210000000000004</v>
      </c>
      <c r="AA14" s="925">
        <f>VLOOKUP($D$3&amp;"_"&amp;AA$3,データシート2!$A:$SI,MATCH($R$2&amp;"_"&amp;$B14,データシート2!$A$1:$SI$1,0),0)</f>
        <v>4.5839999999999996</v>
      </c>
      <c r="AB14" s="926">
        <f>VLOOKUP($D$3&amp;"_"&amp;AB$3,データシート2!$A:$SI,MATCH($R$2&amp;"_"&amp;$B14,データシート2!$A$1:$SI$1,0),0)</f>
        <v>3.387</v>
      </c>
    </row>
    <row r="15" spans="2:30" s="745" customFormat="1" ht="16.5" customHeight="1">
      <c r="B15" s="737"/>
      <c r="C15" s="738">
        <v>1</v>
      </c>
      <c r="D15" s="739" t="s">
        <v>524</v>
      </c>
      <c r="E15" s="738"/>
      <c r="F15" s="740"/>
      <c r="G15" s="741">
        <f>VLOOKUP($D$3&amp;"_"&amp;G$3,データシート2!$A:$SI,MATCH($G$2&amp;"_"&amp;$C15,データシート2!$A$1:$SI$1,0),0)</f>
        <v>1</v>
      </c>
      <c r="H15" s="742">
        <f>VLOOKUP($D$3&amp;"_"&amp;H$3,データシート2!$A:$SI,MATCH($G$2&amp;"_"&amp;$C15,データシート2!$A$1:$SI$1,0),0)</f>
        <v>1</v>
      </c>
      <c r="I15" s="742">
        <f>VLOOKUP($D$3&amp;"_"&amp;I$3,データシート2!$A:$SI,MATCH($G$2&amp;"_"&amp;$C15,データシート2!$A$1:$SI$1,0),0)</f>
        <v>1</v>
      </c>
      <c r="J15" s="742">
        <f>VLOOKUP($D$3&amp;"_"&amp;J$3,データシート2!$A:$SI,MATCH($G$2&amp;"_"&amp;$C15,データシート2!$A$1:$SI$1,0),0)</f>
        <v>1</v>
      </c>
      <c r="K15" s="743">
        <f>VLOOKUP($D$3&amp;"_"&amp;K$3,データシート2!$A:$SI,MATCH($G$2&amp;"_"&amp;$C15,データシート2!$A$1:$SI$1,0),0)</f>
        <v>1</v>
      </c>
      <c r="L15" s="743">
        <f>VLOOKUP($D$3&amp;"_"&amp;L$3,データシート2!$A:$SI,MATCH($G$2&amp;"_"&amp;$C15,データシート2!$A$1:$SI$1,0),0)</f>
        <v>1</v>
      </c>
      <c r="M15" s="743">
        <f>VLOOKUP($D$3&amp;"_"&amp;M$3,データシート2!$A:$SI,MATCH($G$2&amp;"_"&amp;$C15,データシート2!$A$1:$SI$1,0),0)</f>
        <v>1</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5.149</v>
      </c>
      <c r="S15" s="928">
        <f>VLOOKUP($D$3&amp;"_"&amp;S$3,データシート2!$A:$SI,MATCH($R$2&amp;"_"&amp;$C15,データシート2!$A$1:$SI$1,0),0)</f>
        <v>4.6070000000000002</v>
      </c>
      <c r="T15" s="928">
        <f>VLOOKUP($D$3&amp;"_"&amp;T$3,データシート2!$A:$SI,MATCH($R$2&amp;"_"&amp;$C15,データシート2!$A$1:$SI$1,0),0)</f>
        <v>4.0359999999999996</v>
      </c>
      <c r="U15" s="928">
        <f>VLOOKUP($D$3&amp;"_"&amp;U$3,データシート2!$A:$SI,MATCH($R$2&amp;"_"&amp;$C15,データシート2!$A$1:$SI$1,0),0)</f>
        <v>4.4829999999999997</v>
      </c>
      <c r="V15" s="928">
        <f>VLOOKUP($D$3&amp;"_"&amp;V$3,データシート2!$A:$SI,MATCH($R$2&amp;"_"&amp;$C15,データシート2!$A$1:$SI$1,0),0)</f>
        <v>5.0119999999999996</v>
      </c>
      <c r="W15" s="928">
        <f>VLOOKUP($D$3&amp;"_"&amp;W$3,データシート2!$A:$SI,MATCH($R$2&amp;"_"&amp;$C15,データシート2!$A$1:$SI$1,0),0)</f>
        <v>4.7610000000000001</v>
      </c>
      <c r="X15" s="928">
        <f>VLOOKUP($D$3&amp;"_"&amp;X$3,データシート2!$A:$SI,MATCH($R$2&amp;"_"&amp;$C15,データシート2!$A$1:$SI$1,0),0)</f>
        <v>4.9080000000000004</v>
      </c>
      <c r="Y15" s="928">
        <f>VLOOKUP($D$3&amp;"_"&amp;Y$3,データシート2!$A:$SI,MATCH($R$2&amp;"_"&amp;$C15,データシート2!$A$1:$SI$1,0),0)</f>
        <v>4.5359999999999996</v>
      </c>
      <c r="Z15" s="928">
        <f>VLOOKUP($D$3&amp;"_"&amp;Z$3,データシート2!$A:$SI,MATCH($R$2&amp;"_"&amp;$C15,データシート2!$A$1:$SI$1,0),0)</f>
        <v>4.1210000000000004</v>
      </c>
      <c r="AA15" s="928">
        <f>VLOOKUP($D$3&amp;"_"&amp;AA$3,データシート2!$A:$SI,MATCH($R$2&amp;"_"&amp;$C15,データシート2!$A$1:$SI$1,0),0)</f>
        <v>4.5839999999999996</v>
      </c>
      <c r="AB15" s="929">
        <f>VLOOKUP($D$3&amp;"_"&amp;AB$3,データシート2!$A:$SI,MATCH($R$2&amp;"_"&amp;$C15,データシート2!$A$1:$SI$1,0),0)</f>
        <v>3.387</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5.4189999999999996</v>
      </c>
      <c r="S26" s="925">
        <f>VLOOKUP($D$3&amp;"_"&amp;S$3,データシート2!$A:$SI,MATCH($R$2&amp;"_"&amp;$B26,データシート2!$A$1:$SI$1,0),0)</f>
        <v>4.9829999999999997</v>
      </c>
      <c r="T26" s="925">
        <f>VLOOKUP($D$3&amp;"_"&amp;T$3,データシート2!$A:$SI,MATCH($R$2&amp;"_"&amp;$B26,データシート2!$A$1:$SI$1,0),0)</f>
        <v>5.89</v>
      </c>
      <c r="U26" s="925">
        <f>VLOOKUP($D$3&amp;"_"&amp;U$3,データシート2!$A:$SI,MATCH($R$2&amp;"_"&amp;$B26,データシート2!$A$1:$SI$1,0),0)</f>
        <v>5.6980000000000004</v>
      </c>
      <c r="V26" s="925">
        <f>VLOOKUP($D$3&amp;"_"&amp;V$3,データシート2!$A:$SI,MATCH($R$2&amp;"_"&amp;$B26,データシート2!$A$1:$SI$1,0),0)</f>
        <v>5.7619999999999996</v>
      </c>
      <c r="W26" s="925">
        <f>VLOOKUP($D$3&amp;"_"&amp;W$3,データシート2!$A:$SI,MATCH($R$2&amp;"_"&amp;$B26,データシート2!$A$1:$SI$1,0),0)</f>
        <v>6.1879999999999997</v>
      </c>
      <c r="X26" s="925">
        <f>VLOOKUP($D$3&amp;"_"&amp;X$3,データシート2!$A:$SI,MATCH($R$2&amp;"_"&amp;$B26,データシート2!$A$1:$SI$1,0),0)</f>
        <v>6.4790000000000001</v>
      </c>
      <c r="Y26" s="925">
        <f>VLOOKUP($D$3&amp;"_"&amp;Y$3,データシート2!$A:$SI,MATCH($R$2&amp;"_"&amp;$B26,データシート2!$A$1:$SI$1,0),0)</f>
        <v>5.39</v>
      </c>
      <c r="Z26" s="925">
        <f>VLOOKUP($D$3&amp;"_"&amp;Z$3,データシート2!$A:$SI,MATCH($R$2&amp;"_"&amp;$B26,データシート2!$A$1:$SI$1,0),0)</f>
        <v>3.7989999999999999</v>
      </c>
      <c r="AA26" s="925">
        <f>VLOOKUP($D$3&amp;"_"&amp;AA$3,データシート2!$A:$SI,MATCH($R$2&amp;"_"&amp;$B26,データシート2!$A$1:$SI$1,0),0)</f>
        <v>2.8180000000000001</v>
      </c>
      <c r="AB26" s="926">
        <f>VLOOKUP($D$3&amp;"_"&amp;AB$3,データシート2!$A:$SI,MATCH($R$2&amp;"_"&amp;$B26,データシート2!$A$1:$SI$1,0),0)</f>
        <v>2.9809999999999999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5.4189999999999996</v>
      </c>
      <c r="S51" s="938">
        <f>VLOOKUP($D$3&amp;"_"&amp;S$3,データシート2!$A:$SI,MATCH($R$2&amp;"_"&amp;$C51,データシート2!$A$1:$SI$1,0),0)</f>
        <v>4.9829999999999997</v>
      </c>
      <c r="T51" s="938">
        <f>VLOOKUP($D$3&amp;"_"&amp;T$3,データシート2!$A:$SI,MATCH($R$2&amp;"_"&amp;$C51,データシート2!$A$1:$SI$1,0),0)</f>
        <v>5.89</v>
      </c>
      <c r="U51" s="938">
        <f>VLOOKUP($D$3&amp;"_"&amp;U$3,データシート2!$A:$SI,MATCH($R$2&amp;"_"&amp;$C51,データシート2!$A$1:$SI$1,0),0)</f>
        <v>5.6980000000000004</v>
      </c>
      <c r="V51" s="938">
        <f>VLOOKUP($D$3&amp;"_"&amp;V$3,データシート2!$A:$SI,MATCH($R$2&amp;"_"&amp;$C51,データシート2!$A$1:$SI$1,0),0)</f>
        <v>5.7619999999999996</v>
      </c>
      <c r="W51" s="938">
        <f>VLOOKUP($D$3&amp;"_"&amp;W$3,データシート2!$A:$SI,MATCH($R$2&amp;"_"&amp;$C51,データシート2!$A$1:$SI$1,0),0)</f>
        <v>6.1879999999999997</v>
      </c>
      <c r="X51" s="938">
        <f>VLOOKUP($D$3&amp;"_"&amp;X$3,データシート2!$A:$SI,MATCH($R$2&amp;"_"&amp;$C51,データシート2!$A$1:$SI$1,0),0)</f>
        <v>6.4790000000000001</v>
      </c>
      <c r="Y51" s="938">
        <f>VLOOKUP($D$3&amp;"_"&amp;Y$3,データシート2!$A:$SI,MATCH($R$2&amp;"_"&amp;$C51,データシート2!$A$1:$SI$1,0),0)</f>
        <v>5.39</v>
      </c>
      <c r="Z51" s="938">
        <f>VLOOKUP($D$3&amp;"_"&amp;Z$3,データシート2!$A:$SI,MATCH($R$2&amp;"_"&amp;$C51,データシート2!$A$1:$SI$1,0),0)</f>
        <v>3.7989999999999999</v>
      </c>
      <c r="AA51" s="938">
        <f>VLOOKUP($D$3&amp;"_"&amp;AA$3,データシート2!$A:$SI,MATCH($R$2&amp;"_"&amp;$C51,データシート2!$A$1:$SI$1,0),0)</f>
        <v>2.8180000000000001</v>
      </c>
      <c r="AB51" s="939">
        <f>VLOOKUP($D$3&amp;"_"&amp;AB$3,データシート2!$A:$SI,MATCH($R$2&amp;"_"&amp;$C51,データシート2!$A$1:$SI$1,0),0)</f>
        <v>2.9809999999999999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2025-03-04T09:58:14Z</dcterms:created>
  <dcterms:modified xsi:type="dcterms:W3CDTF">2025-03-04T09:58:15Z</dcterms:modified>
  <cp:category/>
  <cp:contentStatus/>
</cp:coreProperties>
</file>