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80A792-E710-4641-92F6-BD40882BAF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<sst xmlns="http://schemas.openxmlformats.org/spreadsheetml/2006/main" count="16726" uniqueCount="2420">
  <si>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</si>
  <si>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</si>
  <si>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</si>
  <si>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</si>
  <si>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</si>
  <si>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</si>
  <si>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</si>
  <si>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</si>
  <si>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</si>
  <si>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</si>
  <si>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</si>
  <si>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</si>
  <si>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</si>
  <si>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</si>
  <si>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</si>
  <si>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</si>
  <si>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</si>
  <si>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</si>
  <si>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</si>
  <si>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</si>
  <si>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</si>
  <si>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</si>
  <si>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</si>
  <si>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</si>
  <si>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</si>
  <si>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</si>
  <si>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</si>
  <si>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</si>
  <si>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</si>
  <si>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</si>
  <si>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</si>
  <si>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</si>
  <si>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</si>
  <si>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</si>
  <si>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</si>
  <si>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</si>
  <si>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</si>
  <si>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</si>
  <si>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</si>
  <si>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</si>
  <si>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</si>
  <si>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</si>
  <si>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</si>
  <si>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</si>
  <si>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</si>
  <si>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</si>
  <si>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</si>
  <si>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</si>
  <si>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</si>
  <si>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</si>
  <si>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</si>
  <si>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</si>
  <si>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</si>
  <si>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</si>
  <si>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</si>
  <si>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</si>
  <si>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</si>
  <si>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</si>
  <si>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</si>
  <si>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</si>
  <si>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</si>
  <si>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</si>
  <si>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</si>
  <si>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</si>
  <si>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</si>
  <si>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</si>
  <si>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</si>
  <si>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</si>
  <si>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</si>
  <si>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</si>
  <si>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</si>
  <si>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</si>
  <si>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</si>
  <si>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</si>
  <si>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</si>
  <si>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</si>
  <si>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</si>
  <si>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</si>
  <si>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</si>
  <si>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</si>
  <si>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</si>
  <si>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</si>
  <si>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</si>
  <si>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</si>
  <si>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</si>
  <si>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</si>
  <si>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</si>
  <si>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</si>
  <si>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</si>
  <si>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</si>
  <si>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</si>
  <si>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</si>
  <si>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</si>
  <si>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</si>
  <si>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</si>
  <si>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</si>
  <si>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</si>
  <si>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</si>
  <si>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</si>
  <si>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</si>
  <si>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</si>
  <si>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</si>
  <si>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</si>
  <si>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</si>
  <si>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</si>
  <si>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</si>
  <si>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</si>
  <si>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</si>
  <si>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</si>
  <si>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</si>
  <si>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</si>
  <si>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</si>
  <si>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</si>
  <si>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</si>
  <si>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</si>
  <si>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</si>
  <si>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</si>
  <si>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</si>
  <si>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</si>
  <si>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</si>
  <si>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</si>
  <si>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</si>
  <si>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</si>
  <si>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</si>
  <si>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</si>
  <si>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</si>
  <si>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</si>
  <si>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</si>
  <si>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</si>
  <si>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</si>
  <si>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</si>
  <si>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</si>
  <si>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</si>
  <si>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</si>
  <si>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</si>
  <si>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</si>
  <si>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</si>
  <si>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</si>
  <si>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</si>
  <si>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</si>
  <si>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</si>
  <si>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</si>
  <si>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</si>
  <si>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</si>
  <si>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</si>
  <si>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</si>
  <si>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</si>
  <si>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</si>
  <si>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</si>
  <si>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</si>
  <si>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</si>
  <si>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</si>
  <si>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</si>
  <si>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</si>
  <si>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</si>
  <si>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</si>
  <si>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</si>
  <si>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</si>
  <si>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</si>
  <si>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</si>
  <si>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</si>
  <si>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</si>
  <si>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</si>
  <si>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</si>
  <si>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</si>
  <si>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</si>
  <si>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</si>
  <si>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</si>
  <si>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</si>
  <si>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</si>
  <si>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</si>
  <si>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</si>
  <si>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</si>
  <si>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</si>
  <si>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</si>
  <si>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</si>
  <si>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</si>
  <si>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</si>
  <si>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</si>
  <si>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</si>
  <si>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</si>
  <si>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</si>
  <si>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</si>
  <si>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</si>
  <si>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</si>
  <si>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</si>
  <si>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</si>
  <si>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</si>
  <si>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</si>
  <si>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</si>
  <si>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</si>
  <si>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</si>
  <si>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</si>
  <si>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</si>
  <si>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</si>
  <si>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</si>
  <si>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</si>
  <si>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</si>
  <si>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</si>
  <si>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</si>
  <si>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</si>
  <si>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</si>
  <si>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</si>
  <si>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</si>
  <si>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</si>
  <si>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</si>
  <si>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</si>
  <si>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</si>
  <si>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</si>
  <si>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</si>
  <si>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</si>
  <si>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</si>
  <si>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</si>
  <si>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</si>
  <si>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</si>
  <si>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</si>
  <si>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</si>
  <si>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</si>
  <si>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</si>
  <si>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</si>
  <si>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</si>
  <si>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</si>
  <si>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</si>
  <si>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</si>
  <si>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</si>
  <si>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</si>
  <si>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</si>
  <si>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</si>
  <si>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</si>
  <si>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</si>
  <si>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</si>
  <si>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</si>
  <si>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</si>
  <si>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</si>
  <si>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</si>
  <si>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</si>
  <si>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</si>
  <si>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</si>
  <si>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</si>
  <si>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</si>
  <si>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</si>
  <si>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</si>
  <si>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</si>
  <si>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</si>
  <si>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</si>
  <si>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</si>
  <si>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</si>
  <si>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</si>
  <si>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</si>
  <si>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</si>
  <si>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</si>
  <si>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</si>
  <si>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</si>
  <si>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</si>
  <si>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</si>
  <si>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</si>
  <si>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</si>
  <si>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</si>
  <si>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</si>
  <si>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</si>
  <si>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</si>
  <si>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</si>
  <si>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</si>
  <si>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</si>
  <si>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</si>
  <si>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</si>
  <si>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</si>
  <si>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</si>
  <si>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</si>
  <si>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</si>
  <si>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</si>
  <si>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</si>
  <si>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</si>
  <si>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</si>
  <si>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</si>
  <si>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</si>
  <si>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</si>
  <si>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</si>
  <si>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</si>
  <si>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</si>
  <si>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</si>
  <si>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</si>
  <si>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</si>
  <si>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</si>
  <si>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</si>
  <si>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</si>
  <si>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</si>
  <si>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</si>
  <si>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</si>
  <si>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</si>
  <si>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</si>
  <si>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</si>
  <si>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</si>
  <si>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</si>
  <si>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</si>
  <si>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</si>
  <si>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</si>
  <si>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</si>
  <si>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</si>
  <si>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</si>
  <si>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</si>
  <si>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</si>
  <si>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</si>
  <si>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</si>
  <si>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</si>
  <si>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</si>
  <si>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</si>
  <si>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</si>
  <si>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</si>
  <si>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</si>
  <si>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</si>
  <si>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</si>
  <si>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</si>
  <si>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</si>
  <si>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</si>
  <si>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</si>
  <si>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</si>
  <si>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</si>
  <si>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</si>
  <si>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</si>
  <si>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</si>
  <si>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</si>
  <si>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</si>
  <si>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</si>
  <si>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</si>
  <si>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</si>
  <si>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</si>
  <si>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</si>
  <si>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</si>
  <si>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</si>
  <si>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</si>
  <si>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</si>
  <si>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</si>
  <si>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</si>
  <si>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</si>
  <si>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</si>
  <si>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</si>
  <si>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</si>
  <si>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</si>
  <si>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</si>
  <si>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</si>
  <si>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</si>
  <si>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</si>
  <si>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</si>
  <si>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</si>
  <si>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</si>
  <si>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</si>
  <si>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</si>
  <si>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</si>
  <si>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</si>
  <si>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</si>
  <si>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</si>
  <si>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</si>
  <si>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</si>
  <si>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</si>
  <si>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</si>
  <si>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</si>
  <si>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</si>
  <si>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</si>
  <si>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</si>
  <si>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</si>
  <si>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</si>
  <si>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</si>
  <si>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</si>
  <si>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</si>
  <si>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</si>
  <si>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</si>
  <si>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</si>
  <si>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</si>
  <si>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</si>
  <si>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</si>
  <si>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</si>
  <si>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</si>
  <si>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</si>
  <si>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</si>
  <si>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</si>
  <si>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</si>
  <si>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</si>
  <si>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</si>
  <si>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</si>
  <si>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</si>
  <si>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</si>
  <si>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</si>
  <si>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</si>
  <si>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</si>
  <si>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</si>
  <si>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</si>
  <si>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</si>
  <si>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</si>
  <si>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</si>
  <si>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</si>
  <si>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</si>
  <si>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</si>
  <si>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</si>
  <si>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</si>
  <si>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</si>
  <si>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</si>
  <si>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</si>
  <si>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</si>
  <si>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</si>
  <si>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</si>
  <si>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</si>
  <si>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</si>
  <si>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</si>
  <si>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</si>
  <si>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</si>
  <si>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</si>
  <si>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</si>
  <si>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</si>
  <si>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</si>
  <si>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</si>
  <si>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</si>
  <si>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</si>
  <si>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</si>
  <si>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</si>
  <si>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</si>
  <si>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</si>
  <si>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</si>
  <si>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</si>
  <si>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</si>
  <si>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</si>
  <si>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</si>
  <si>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</si>
  <si>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</si>
  <si>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</si>
  <si>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</si>
  <si>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</si>
  <si>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</si>
  <si>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</si>
  <si>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</si>
  <si>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</si>
  <si>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</si>
  <si>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</si>
  <si>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</si>
  <si>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</si>
  <si>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</si>
  <si>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</si>
  <si>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</si>
  <si>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</si>
  <si>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</si>
  <si>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</si>
  <si>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</si>
  <si>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</si>
  <si>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</si>
  <si>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</si>
  <si>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</si>
  <si>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</si>
  <si>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</si>
  <si>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</si>
  <si>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</si>
  <si>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</si>
  <si>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</si>
  <si>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</si>
  <si>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</si>
  <si>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</si>
  <si>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</si>
  <si>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</si>
  <si>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</si>
  <si>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</si>
  <si>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</si>
  <si>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</si>
  <si>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</si>
  <si>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</si>
  <si>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</si>
  <si>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</si>
  <si>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</si>
  <si>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</si>
  <si>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</si>
  <si>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</si>
  <si>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</si>
  <si>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</si>
  <si>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</si>
  <si>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</si>
  <si>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</si>
  <si>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</si>
  <si>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</si>
  <si>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</si>
  <si>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</si>
  <si>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</si>
  <si>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</si>
  <si>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</si>
  <si>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</si>
  <si>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</si>
  <si>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</si>
  <si>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</si>
  <si>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</si>
  <si>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</si>
  <si>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</si>
  <si>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</si>
  <si>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</si>
  <si>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</si>
  <si>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</si>
  <si>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</si>
  <si>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</si>
  <si>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</si>
  <si>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</si>
  <si>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</si>
  <si>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</si>
  <si>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</si>
  <si>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</si>
  <si>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</si>
  <si>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</si>
  <si>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</si>
  <si>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</si>
  <si>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</si>
  <si>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</si>
  <si>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</si>
  <si>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</si>
  <si>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</si>
  <si>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</si>
  <si>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</si>
  <si>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</si>
  <si>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</si>
  <si>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</si>
  <si>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</si>
  <si>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</si>
  <si>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</si>
  <si>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</si>
  <si>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</si>
  <si>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</si>
  <si>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</si>
  <si>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</si>
  <si>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</si>
  <si>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</si>
  <si>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</si>
  <si>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</si>
  <si>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</si>
  <si>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</si>
  <si>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</si>
  <si>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</si>
  <si>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</si>
  <si>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</si>
  <si>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</si>
  <si>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</si>
  <si>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</si>
  <si>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</si>
  <si>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</si>
  <si>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</si>
  <si>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</si>
  <si>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</si>
  <si>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</si>
  <si>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</si>
  <si>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</si>
  <si>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</si>
  <si>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</si>
  <si>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</si>
  <si>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</si>
  <si>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</si>
  <si>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</si>
  <si>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</si>
  <si>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</si>
  <si>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</si>
  <si>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</si>
  <si>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</si>
  <si>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</si>
  <si>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</si>
  <si>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</si>
  <si>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</si>
  <si>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</si>
  <si>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</si>
  <si>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</si>
  <si>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</si>
  <si>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</si>
  <si>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</si>
  <si>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</si>
  <si>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</si>
  <si>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</si>
  <si>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</si>
  <si>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</si>
  <si>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</si>
  <si>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</si>
  <si>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</si>
  <si>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</si>
  <si>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</si>
  <si>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</si>
  <si>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</si>
  <si>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</si>
  <si>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</si>
  <si>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</si>
  <si>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</si>
  <si>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</si>
  <si>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</si>
  <si>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</si>
  <si>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</si>
  <si>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</si>
  <si>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</si>
  <si>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</si>
  <si>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</si>
  <si>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</si>
  <si>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</si>
  <si>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</si>
  <si>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</si>
  <si>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</si>
  <si>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</si>
  <si>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</si>
  <si>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</si>
  <si>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</si>
  <si>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</si>
  <si>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</si>
  <si>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</si>
  <si>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</si>
  <si>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</si>
  <si>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</si>
  <si>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</si>
  <si>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</si>
  <si>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</si>
  <si>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</si>
  <si>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</si>
  <si>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</si>
  <si>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</si>
  <si>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</si>
  <si>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</si>
  <si>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</si>
  <si>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</si>
  <si>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</si>
  <si>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</si>
  <si>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</si>
  <si>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</si>
  <si>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</si>
  <si>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</si>
  <si>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</si>
  <si>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</si>
  <si>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</si>
  <si>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</si>
  <si>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</si>
  <si>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</si>
  <si>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</si>
  <si>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</si>
  <si>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</si>
  <si>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</si>
  <si>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</si>
  <si>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</si>
  <si>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</si>
  <si>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</si>
  <si>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</si>
  <si>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</si>
  <si>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</si>
  <si>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</si>
  <si>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</si>
  <si>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</si>
  <si>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</si>
  <si>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</si>
  <si>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</si>
  <si>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</si>
  <si>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</si>
  <si>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</si>
  <si>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</si>
  <si>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</si>
  <si>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</si>
  <si>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</si>
  <si>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</si>
  <si>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</si>
  <si>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</si>
  <si>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</si>
  <si>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</si>
  <si>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</si>
  <si>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</si>
  <si>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</si>
  <si>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</si>
  <si>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</si>
  <si>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</si>
  <si>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</si>
  <si>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</si>
  <si>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</si>
  <si>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</si>
  <si>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</si>
  <si>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</si>
  <si>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</si>
  <si>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</si>
  <si>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</si>
  <si>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</si>
  <si>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</si>
  <si>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</si>
  <si>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</si>
  <si>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</si>
  <si>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</si>
  <si>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</si>
  <si>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</si>
  <si>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</si>
  <si>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</si>
  <si>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</si>
  <si>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</si>
  <si>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</si>
  <si>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</si>
  <si>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</si>
  <si>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</si>
  <si>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</si>
  <si>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</si>
  <si>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</si>
  <si>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</si>
  <si>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</si>
  <si>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</si>
  <si>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</si>
  <si>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</si>
  <si>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</si>
  <si>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</si>
  <si>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</si>
  <si>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</si>
  <si>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</si>
  <si>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</si>
  <si>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</si>
  <si>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</si>
  <si>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</si>
  <si>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</si>
  <si>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</si>
  <si>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</si>
  <si>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</si>
  <si>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</si>
  <si>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</si>
  <si>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</si>
  <si>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</si>
  <si>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</si>
  <si>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</si>
  <si>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</si>
  <si>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</si>
  <si>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</si>
  <si>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</si>
  <si>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</si>
  <si>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</si>
  <si>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</si>
  <si>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</si>
  <si>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</si>
  <si>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</si>
  <si>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</si>
  <si>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</si>
  <si>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</si>
  <si>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</si>
  <si>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</si>
  <si>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</si>
  <si>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</si>
  <si>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</si>
  <si>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</si>
  <si>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</si>
  <si>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</si>
  <si>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</si>
  <si>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</si>
  <si>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</si>
  <si>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</si>
  <si>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</si>
  <si>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</si>
  <si>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</si>
  <si>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</si>
  <si>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</si>
  <si>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</si>
  <si>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</si>
  <si>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</si>
  <si>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</si>
  <si>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</si>
  <si>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</si>
  <si>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</si>
  <si>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</si>
  <si>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</si>
  <si>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</si>
  <si>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</si>
  <si>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</si>
  <si>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</si>
  <si>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</si>
  <si>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</si>
  <si>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</si>
  <si>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</si>
  <si>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</si>
  <si>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</si>
  <si>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</si>
  <si>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</si>
  <si>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</si>
  <si>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</si>
  <si>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</si>
  <si>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</si>
  <si>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</si>
  <si>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</si>
  <si>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</si>
  <si>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</si>
  <si>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</si>
  <si>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</si>
  <si>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</si>
  <si>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</si>
  <si>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</si>
  <si>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</si>
  <si>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</si>
  <si>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</si>
  <si>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</si>
  <si>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</si>
  <si>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</si>
  <si>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</si>
  <si>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</si>
  <si>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</si>
  <si>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</si>
  <si>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</si>
  <si>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</si>
  <si>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</si>
  <si>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</si>
  <si>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</si>
  <si>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</si>
  <si>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</si>
  <si>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</si>
  <si>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</si>
  <si>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</si>
  <si>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</si>
  <si>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</si>
  <si>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</si>
  <si>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</si>
  <si>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</si>
  <si>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</si>
  <si>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</si>
  <si>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</si>
  <si>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</si>
  <si>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</si>
  <si>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</si>
  <si>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</si>
  <si>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</si>
  <si>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</si>
  <si>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</si>
  <si>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</si>
  <si>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</si>
  <si>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</si>
  <si>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</si>
  <si>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</si>
  <si>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</si>
  <si>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</si>
  <si>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</si>
  <si>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</si>
  <si>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</si>
  <si>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</si>
  <si>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</si>
  <si>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</si>
  <si>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</si>
  <si>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</si>
  <si>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</si>
  <si>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</si>
  <si>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</si>
  <si>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</si>
  <si>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</si>
  <si>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</si>
  <si>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</si>
  <si>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</si>
  <si>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</si>
  <si>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</si>
  <si>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</si>
  <si>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</si>
  <si>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</si>
  <si>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</si>
  <si>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</si>
  <si>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</si>
  <si>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</si>
  <si>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</si>
  <si>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</si>
  <si>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</si>
  <si>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</si>
  <si>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</si>
  <si>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</si>
  <si>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</si>
  <si>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</si>
  <si>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</si>
  <si>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</si>
  <si>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</si>
  <si>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</si>
  <si>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</si>
  <si>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</si>
  <si>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</si>
  <si>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</si>
  <si>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</si>
  <si>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</si>
  <si>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</si>
  <si>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</si>
  <si>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</si>
  <si>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</si>
  <si>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</si>
  <si>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</si>
  <si>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</si>
  <si>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</si>
  <si>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</si>
  <si>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</si>
  <si>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</si>
  <si>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</si>
  <si>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</si>
  <si>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</si>
  <si>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</si>
  <si>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</si>
  <si>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</si>
  <si>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</si>
  <si>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</si>
  <si>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</si>
  <si>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</si>
  <si>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</si>
  <si>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</si>
  <si>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</si>
  <si>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</si>
  <si>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</si>
  <si>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</si>
  <si>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</si>
  <si>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</si>
  <si>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</si>
  <si>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</si>
  <si>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</si>
  <si>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</si>
  <si>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</si>
  <si>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</si>
  <si>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</si>
  <si>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</si>
  <si>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</si>
  <si>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</si>
  <si>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</si>
  <si>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</si>
  <si>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</si>
  <si>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</si>
  <si>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</si>
  <si>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</si>
  <si>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</si>
  <si>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</si>
  <si>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</si>
  <si>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</si>
  <si>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</si>
  <si>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</si>
  <si>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</si>
  <si>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</si>
  <si>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</si>
  <si>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</si>
  <si>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</si>
  <si>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</si>
  <si>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</si>
  <si>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</si>
  <si>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</si>
  <si>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</si>
  <si>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</si>
  <si>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</si>
  <si>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</si>
  <si>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</si>
  <si>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</si>
  <si>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</si>
  <si>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</si>
  <si>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</si>
  <si>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</si>
  <si>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</si>
  <si>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</si>
  <si>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</si>
  <si>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</si>
  <si>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</si>
  <si>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</si>
  <si>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</si>
  <si>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</si>
  <si>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</si>
  <si>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</si>
  <si>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</si>
  <si>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</si>
  <si>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</si>
  <si>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</si>
  <si>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</si>
  <si>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</si>
  <si>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</si>
  <si>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</si>
  <si>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</si>
  <si>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</si>
  <si>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</si>
  <si>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</si>
  <si>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</si>
  <si>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</si>
  <si>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</si>
  <si>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</si>
  <si>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</si>
  <si>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</si>
  <si>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</si>
  <si>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</si>
  <si>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</si>
  <si>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</si>
  <si>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</si>
  <si>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</si>
  <si>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</si>
  <si>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</si>
  <si>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</si>
  <si>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</si>
  <si>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</si>
  <si>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</si>
  <si>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</si>
  <si>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</si>
  <si>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</si>
  <si>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</si>
  <si>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</si>
  <si>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</si>
  <si>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</si>
  <si>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</si>
  <si>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</si>
  <si>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</si>
  <si>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</si>
  <si>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</si>
  <si>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</si>
  <si>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</si>
  <si>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</si>
  <si>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</si>
  <si>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</si>
  <si>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</si>
  <si>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</si>
  <si>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</si>
  <si>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</si>
  <si>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</si>
  <si>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</si>
  <si>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</si>
  <si>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</si>
  <si>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</si>
  <si>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</si>
  <si>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</si>
  <si>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</si>
  <si>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</si>
  <si>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</si>
  <si>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</si>
  <si>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</si>
  <si>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</si>
  <si>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</si>
  <si>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</si>
  <si>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</si>
  <si>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</si>
  <si>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</si>
  <si>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</si>
  <si>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</si>
  <si>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</si>
  <si>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</si>
  <si>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</si>
  <si>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</si>
  <si>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</si>
  <si>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</si>
  <si>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</si>
  <si>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</si>
  <si>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</si>
  <si>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</si>
  <si>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</si>
  <si>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</si>
  <si>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</si>
  <si>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</si>
  <si>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</si>
  <si>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</si>
  <si>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</si>
  <si>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</si>
  <si>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</si>
  <si>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</si>
  <si>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</si>
  <si>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</si>
  <si>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</si>
  <si>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</si>
  <si>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</si>
  <si>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</si>
  <si>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</si>
  <si>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</si>
  <si>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</si>
  <si>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</si>
  <si>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</si>
  <si>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</si>
  <si>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</si>
  <si>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</si>
  <si>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</si>
  <si>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</si>
  <si>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</si>
  <si>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</si>
  <si>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</si>
  <si>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</si>
  <si>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</si>
  <si>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</si>
  <si>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</si>
  <si>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</si>
  <si>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</si>
  <si>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</si>
  <si>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</si>
  <si>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</si>
  <si>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</si>
  <si>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</si>
  <si>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</si>
  <si>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</si>
  <si>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</si>
  <si>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</si>
  <si>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</si>
  <si>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</si>
  <si>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</si>
  <si>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</si>
  <si>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</si>
  <si>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</si>
  <si>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</si>
  <si>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</si>
  <si>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</si>
  <si>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</si>
  <si>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</si>
  <si>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</si>
  <si>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</si>
  <si>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</si>
  <si>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</si>
  <si>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</si>
  <si>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</si>
  <si>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</si>
  <si>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</si>
  <si>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</si>
  <si>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</si>
  <si>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</si>
  <si>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</si>
  <si>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</si>
  <si>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</si>
  <si>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</si>
  <si>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</si>
  <si>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</si>
  <si>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</si>
  <si>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</si>
  <si>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</si>
  <si>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</si>
  <si>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</si>
  <si>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</si>
  <si>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</si>
  <si>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</si>
  <si>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</si>
  <si>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</si>
  <si>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</si>
  <si>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</si>
  <si>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</si>
  <si>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</si>
  <si>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</si>
  <si>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</si>
  <si>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</si>
  <si>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</si>
  <si>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</si>
  <si>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</si>
  <si>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</si>
  <si>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</si>
  <si>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</si>
  <si>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</si>
  <si>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</si>
  <si>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</si>
  <si>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</si>
  <si>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</si>
  <si>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</si>
  <si>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</si>
  <si>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</si>
  <si>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</si>
  <si>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</si>
  <si>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</si>
  <si>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</si>
  <si>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</si>
  <si>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</si>
  <si>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</si>
  <si>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</si>
  <si>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</si>
  <si>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</si>
  <si>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</si>
  <si>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</si>
  <si>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</si>
  <si>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</si>
  <si>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</si>
  <si>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</si>
  <si>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</si>
  <si>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</si>
  <si>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</si>
  <si>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</si>
  <si>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</si>
  <si>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</si>
  <si>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</si>
  <si>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</si>
  <si>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</si>
  <si>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</si>
  <si>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</si>
  <si>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</si>
  <si>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</si>
  <si>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</si>
  <si>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</si>
  <si>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</si>
  <si>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</si>
  <si>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</si>
  <si>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</si>
  <si>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</si>
  <si>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</si>
  <si>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</si>
  <si>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</si>
  <si>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</si>
  <si>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</si>
  <si>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</si>
  <si>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</si>
  <si>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</si>
  <si>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</si>
  <si>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</si>
  <si>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</si>
  <si>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</si>
  <si>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</si>
  <si>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</si>
  <si>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</si>
  <si>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</si>
  <si>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</si>
  <si>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</si>
  <si>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</si>
  <si>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</si>
  <si>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</si>
  <si>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</si>
  <si>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</si>
  <si>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</si>
  <si>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</si>
  <si>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</si>
  <si>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</si>
  <si>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</si>
  <si>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</si>
  <si>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</si>
  <si>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</si>
  <si>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</si>
  <si>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</si>
  <si>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</si>
  <si>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</si>
  <si>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</si>
  <si>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</si>
  <si>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</si>
  <si>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</si>
  <si>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</si>
  <si>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</si>
  <si>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</si>
  <si>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</si>
  <si>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</si>
  <si>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</si>
  <si>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</si>
  <si>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</si>
  <si>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</si>
  <si>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</si>
  <si>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</si>
  <si>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</si>
  <si>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</si>
  <si>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</si>
  <si>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</si>
  <si>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</si>
  <si>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</si>
  <si>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</si>
  <si>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</si>
  <si>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</si>
  <si>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</si>
  <si>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</si>
  <si>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</si>
  <si>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</si>
  <si>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</si>
  <si>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</si>
  <si>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</si>
  <si>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</si>
  <si>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</si>
  <si>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</si>
  <si>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</si>
  <si>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</si>
  <si>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</si>
  <si>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</si>
  <si>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</si>
  <si>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</si>
  <si>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</si>
  <si>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</si>
  <si>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</si>
  <si>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</si>
  <si>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</si>
  <si>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</si>
  <si>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</si>
  <si>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</si>
  <si>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</si>
  <si>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</si>
  <si>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</si>
  <si>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</si>
  <si>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</si>
  <si>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</si>
  <si>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</si>
  <si>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</si>
  <si>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</si>
  <si>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</si>
  <si>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</si>
  <si>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</si>
  <si>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</si>
  <si>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</si>
  <si>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</si>
  <si>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</si>
  <si>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</si>
  <si>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</si>
  <si>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</si>
  <si>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</si>
  <si>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</si>
  <si>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</si>
  <si>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</si>
  <si>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</si>
  <si>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</si>
  <si>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</si>
  <si>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</si>
  <si>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</si>
  <si>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</si>
  <si>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</si>
  <si>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</si>
  <si>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</si>
  <si>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</si>
  <si>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</si>
  <si>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</si>
  <si>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</si>
  <si>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</si>
  <si>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</si>
  <si>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</si>
  <si>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</si>
  <si>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</si>
  <si>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</si>
  <si>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</si>
  <si>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</si>
  <si>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</si>
  <si>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</si>
  <si>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</si>
  <si>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</si>
  <si>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</si>
  <si>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</si>
  <si>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</si>
  <si>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</si>
  <si>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</si>
  <si>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</si>
  <si>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</si>
  <si>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</si>
  <si>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</si>
  <si>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</si>
  <si>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</si>
  <si>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</si>
  <si>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</si>
  <si>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</si>
  <si>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</si>
  <si>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</si>
  <si>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</si>
  <si>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</si>
  <si>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</si>
  <si>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</si>
  <si>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</si>
  <si>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</si>
  <si>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</si>
  <si>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</si>
  <si>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</si>
  <si>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</si>
  <si>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</si>
  <si>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</si>
  <si>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</si>
  <si>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</si>
  <si>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</si>
  <si>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</si>
  <si>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</si>
  <si>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</si>
  <si>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</si>
  <si>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</si>
  <si>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</si>
  <si>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</si>
  <si>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</si>
  <si>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</si>
  <si>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</si>
  <si>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</si>
  <si>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</si>
  <si>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</si>
  <si>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</si>
  <si>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</si>
  <si>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</si>
  <si>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</si>
  <si>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</si>
  <si>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</si>
  <si>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</si>
  <si>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</si>
  <si>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</si>
  <si>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</si>
  <si>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</si>
  <si>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</si>
  <si>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</si>
  <si>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</si>
  <si>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</si>
  <si>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</si>
  <si>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</si>
  <si>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</si>
  <si>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</si>
  <si>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</si>
  <si>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</si>
  <si>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</si>
  <si>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</si>
  <si>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</si>
  <si>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</si>
  <si>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</si>
  <si>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</si>
  <si>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</si>
  <si>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</si>
  <si>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</si>
  <si>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</si>
  <si>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</si>
  <si>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</si>
  <si>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</si>
  <si>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</si>
  <si>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</si>
  <si>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</si>
  <si>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</si>
  <si>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</si>
  <si>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</si>
  <si>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</si>
  <si>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</si>
  <si>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</si>
  <si>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</si>
  <si>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</si>
  <si>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</si>
  <si>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</si>
  <si>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</si>
  <si>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</si>
  <si>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</si>
  <si>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</si>
  <si>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</si>
  <si>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</si>
  <si>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</si>
  <si>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</si>
  <si>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</si>
  <si>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</si>
  <si>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</si>
  <si>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</si>
  <si>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</si>
  <si>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</si>
  <si>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</si>
  <si>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</si>
  <si>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</si>
  <si>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</si>
  <si>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</si>
  <si>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</si>
  <si>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</si>
  <si>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</si>
  <si>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</si>
  <si>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</si>
  <si>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</si>
  <si>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</si>
  <si>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</si>
  <si>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</si>
  <si>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</si>
  <si>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</si>
  <si>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</si>
  <si>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</si>
  <si>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</si>
  <si>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</si>
  <si>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</si>
  <si>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</si>
  <si>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</si>
  <si>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</si>
  <si>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</si>
  <si>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</si>
  <si>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</si>
  <si>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</si>
  <si>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</si>
  <si>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</si>
  <si>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</si>
  <si>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</si>
  <si>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</si>
  <si>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</si>
  <si>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</si>
  <si>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</si>
  <si>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</si>
  <si>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</si>
  <si>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</si>
  <si>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</si>
  <si>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</si>
  <si>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</si>
  <si>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</si>
  <si>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</si>
  <si>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</si>
  <si>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</si>
  <si>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</si>
  <si>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</si>
  <si>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</si>
  <si>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</si>
  <si>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</si>
  <si>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</si>
  <si>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</si>
  <si>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</si>
  <si>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</si>
  <si>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</si>
  <si>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</si>
  <si>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</si>
  <si>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</si>
  <si>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</si>
  <si>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</si>
  <si>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</si>
  <si>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</si>
  <si>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</si>
  <si>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</si>
  <si>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</si>
  <si>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</si>
  <si>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</si>
  <si>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</si>
  <si>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</si>
  <si>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</si>
  <si>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</si>
  <si>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</si>
  <si>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</si>
  <si>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</si>
  <si>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</si>
  <si>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</si>
  <si>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</si>
  <si>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</si>
  <si>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</si>
  <si>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</si>
  <si>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</si>
  <si>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</si>
  <si>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</si>
  <si>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</si>
  <si>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</si>
  <si>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</si>
  <si>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</si>
  <si>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</si>
  <si>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</si>
  <si>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</si>
  <si>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</si>
  <si>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</si>
  <si>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</si>
  <si>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</si>
  <si>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</si>
  <si>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</si>
  <si>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</si>
  <si>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</si>
  <si>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</si>
  <si>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</si>
  <si>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</si>
  <si>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</si>
  <si>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</si>
  <si>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</si>
  <si>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</si>
  <si>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</si>
  <si>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</si>
  <si>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</si>
  <si>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</si>
  <si>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</si>
  <si>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</si>
  <si>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</si>
  <si>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</si>
  <si>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</si>
  <si>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</si>
  <si>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</si>
  <si>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</si>
  <si>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</si>
  <si>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</si>
  <si>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</si>
  <si>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</si>
  <si>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</si>
  <si>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</si>
  <si>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</si>
  <si>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</si>
  <si>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</si>
  <si>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</si>
  <si>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</si>
  <si>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</si>
  <si>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</si>
  <si>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</si>
  <si>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</si>
  <si>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</si>
  <si>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</si>
  <si>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</si>
  <si>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</si>
  <si>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</si>
  <si>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</si>
  <si>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</si>
  <si>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</si>
  <si>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</si>
  <si>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</si>
  <si>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</si>
  <si>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</si>
  <si>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</si>
  <si>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</si>
  <si>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</si>
  <si>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</si>
  <si>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</si>
  <si>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</si>
  <si>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</si>
  <si>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</si>
  <si>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</si>
  <si>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</si>
  <si>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</si>
  <si>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</si>
  <si>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</si>
  <si>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</si>
  <si>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</si>
  <si>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</si>
  <si>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</si>
  <si>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</si>
  <si>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</si>
  <si>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</si>
  <si>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</si>
  <si>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</si>
  <si>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</si>
  <si>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</si>
  <si>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</si>
  <si>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</si>
  <si>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</si>
  <si>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</si>
  <si>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</si>
  <si>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</si>
  <si>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</si>
  <si>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</si>
  <si>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</si>
  <si>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</si>
  <si>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</si>
  <si>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</si>
  <si>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</si>
  <si>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</si>
  <si>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</si>
  <si>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</si>
  <si>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</si>
  <si>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</si>
  <si>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</si>
  <si>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</si>
  <si>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</si>
  <si>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</si>
  <si>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</si>
  <si>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</si>
  <si>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</si>
  <si>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</si>
  <si>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</si>
  <si>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</si>
  <si>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</si>
  <si>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</si>
  <si>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</si>
  <si>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</si>
  <si>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</si>
  <si>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</si>
  <si>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</si>
  <si>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</si>
  <si>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</si>
  <si>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</si>
  <si>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</si>
  <si>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</si>
  <si>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</si>
  <si>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</si>
  <si>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</si>
  <si>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</si>
  <si>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</si>
  <si>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</si>
  <si>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</si>
  <si>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</si>
  <si>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</si>
  <si>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</si>
  <si>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</si>
  <si>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</si>
  <si>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</si>
  <si>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</si>
  <si>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</si>
  <si>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</si>
  <si>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</si>
  <si>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</si>
  <si>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</si>
  <si>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</si>
  <si>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</si>
  <si>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</si>
  <si>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</si>
  <si>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</si>
  <si>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</si>
  <si>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</si>
  <si>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</si>
  <si>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</si>
  <si>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</si>
  <si>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01545_令和6年度</t>
  </si>
  <si>
    <t>01545</t>
  </si>
  <si>
    <t>斜里町</t>
  </si>
  <si>
    <t>01545_令和4年度</t>
  </si>
  <si>
    <t>33216</t>
  </si>
  <si>
    <t>浅口市</t>
  </si>
  <si>
    <t>33216_令和4年度</t>
  </si>
  <si>
    <t>33216_令和6年度</t>
  </si>
  <si>
    <t>33211</t>
  </si>
  <si>
    <t>備前市</t>
  </si>
  <si>
    <t>33211_令和4年度</t>
  </si>
  <si>
    <t>33211_令和6年度</t>
  </si>
  <si>
    <t>朝日町</t>
  </si>
  <si>
    <t>33215</t>
  </si>
  <si>
    <t>美作市</t>
  </si>
  <si>
    <t>33215_令和4年度</t>
  </si>
  <si>
    <t>33215_令和6年度</t>
  </si>
  <si>
    <t>美里町</t>
  </si>
  <si>
    <t>明和町</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</si>
  <si>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</si>
  <si>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</si>
  <si>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</si>
  <si>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</si>
  <si>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</si>
  <si>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</si>
  <si>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</si>
  <si>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</si>
  <si>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</si>
  <si>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</si>
  <si>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</si>
  <si>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</si>
  <si>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</si>
  <si>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</si>
  <si>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</si>
  <si>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</si>
  <si>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</si>
  <si>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</si>
  <si>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</si>
  <si>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</si>
  <si>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</si>
  <si>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</si>
  <si>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</si>
  <si>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</si>
  <si>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</si>
  <si>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</si>
  <si>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</si>
  <si>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</si>
  <si>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</si>
  <si>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</si>
  <si>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</si>
  <si>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</si>
  <si>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</si>
  <si>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</si>
  <si>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</si>
  <si>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</si>
  <si>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</si>
  <si>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</si>
  <si>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</si>
  <si>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</si>
  <si>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</si>
  <si>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</si>
  <si>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</si>
  <si>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</si>
  <si>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</si>
  <si>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</si>
  <si>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</si>
  <si>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</si>
  <si>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</si>
  <si>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</si>
  <si>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</si>
  <si>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</si>
  <si>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</si>
  <si>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</si>
  <si>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</si>
  <si>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</si>
  <si>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</si>
  <si>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</si>
  <si>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</si>
  <si>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</si>
  <si>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</si>
  <si>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</si>
  <si>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</si>
  <si>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</si>
  <si>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</si>
  <si>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</si>
  <si>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</si>
  <si>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</si>
  <si>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</si>
  <si>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</si>
  <si>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</si>
  <si>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</si>
  <si>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</si>
  <si>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</si>
  <si>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</si>
  <si>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</si>
  <si>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</si>
  <si>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</si>
  <si>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</si>
  <si>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</si>
  <si>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</si>
  <si>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</si>
  <si>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</si>
  <si>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</si>
  <si>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</si>
  <si>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</si>
  <si>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</si>
  <si>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</si>
  <si>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</si>
  <si>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</si>
  <si>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</si>
  <si>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</si>
  <si>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</si>
  <si>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</si>
  <si>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</si>
  <si>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</si>
  <si>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</si>
  <si>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</si>
  <si>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</si>
  <si>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</si>
  <si>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</si>
  <si>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</si>
  <si>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</si>
  <si>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</si>
  <si>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</si>
  <si>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</si>
  <si>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</si>
  <si>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</si>
  <si>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</si>
  <si>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</si>
  <si>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</si>
  <si>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</si>
  <si>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</si>
  <si>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</si>
  <si>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</si>
  <si>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</si>
  <si>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</si>
  <si>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</si>
  <si>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</si>
  <si>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</si>
  <si>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</si>
  <si>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</si>
  <si>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</si>
  <si>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</si>
  <si>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</si>
  <si>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</si>
  <si>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</si>
  <si>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</si>
  <si>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</si>
  <si>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</si>
  <si>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</si>
  <si>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</si>
  <si>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</si>
  <si>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</si>
  <si>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</si>
  <si>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</si>
  <si>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</si>
  <si>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</si>
  <si>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</si>
  <si>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</si>
  <si>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</si>
  <si>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</si>
  <si>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</si>
  <si>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</si>
  <si>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</si>
  <si>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</si>
  <si>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</si>
  <si>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</si>
  <si>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</si>
  <si>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</si>
  <si>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</si>
  <si>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</si>
  <si>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</si>
  <si>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</si>
  <si>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</si>
  <si>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</si>
  <si>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</si>
  <si>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</si>
  <si>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</si>
  <si>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</si>
  <si>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</si>
  <si>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</si>
  <si>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</si>
  <si>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</si>
  <si>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</si>
  <si>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</si>
  <si>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</si>
  <si>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</si>
  <si>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</si>
  <si>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</si>
  <si>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</si>
  <si>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</si>
  <si>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</si>
  <si>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</si>
  <si>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</si>
  <si>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</si>
  <si>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</si>
  <si>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</si>
  <si>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</si>
  <si>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</si>
  <si>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</si>
  <si>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</si>
  <si>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</si>
  <si>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</si>
  <si>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</si>
  <si>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</si>
  <si>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</si>
  <si>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</si>
  <si>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</si>
  <si>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</si>
  <si>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</si>
  <si>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</si>
  <si>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</si>
  <si>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</si>
  <si>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</si>
  <si>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</si>
  <si>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</si>
  <si>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</si>
  <si>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</si>
  <si>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</si>
  <si>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</si>
  <si>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</si>
  <si>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</si>
  <si>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</si>
  <si>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</si>
  <si>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</si>
  <si>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</si>
  <si>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</si>
  <si>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</si>
  <si>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</si>
  <si>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</si>
  <si>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</si>
  <si>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</si>
  <si>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</si>
  <si>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</si>
  <si>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</si>
  <si>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</si>
  <si>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</si>
  <si>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</si>
  <si>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</si>
  <si>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</si>
  <si>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</si>
  <si>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</si>
  <si>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</si>
  <si>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</si>
  <si>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</si>
  <si>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</si>
  <si>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</si>
  <si>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</si>
  <si>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</si>
  <si>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</si>
  <si>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</si>
  <si>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</si>
  <si>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</si>
  <si>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</si>
  <si>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</si>
  <si>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</si>
  <si>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</si>
  <si>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</si>
  <si>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</si>
  <si>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</si>
  <si>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</si>
  <si>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</si>
  <si>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</si>
  <si>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</si>
  <si>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</si>
  <si>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</si>
  <si>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</si>
  <si>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</si>
  <si>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</si>
  <si>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</si>
  <si>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</si>
  <si>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</si>
  <si>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</si>
  <si>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</si>
  <si>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</si>
  <si>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</si>
  <si>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</si>
  <si>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</si>
  <si>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</si>
  <si>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</si>
  <si>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</si>
  <si>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</si>
  <si>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</si>
  <si>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</si>
  <si>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</si>
  <si>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</si>
  <si>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</si>
  <si>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</si>
  <si>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</si>
  <si>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</si>
  <si>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</si>
  <si>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</si>
  <si>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</si>
  <si>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</si>
  <si>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</si>
  <si>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</si>
  <si>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</si>
  <si>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</si>
  <si>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</si>
  <si>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</si>
  <si>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</si>
  <si>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</si>
  <si>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</si>
  <si>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</si>
  <si>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</si>
  <si>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</si>
  <si>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</si>
  <si>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</si>
  <si>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</si>
  <si>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</si>
  <si>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</si>
  <si>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</si>
  <si>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</si>
  <si>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</si>
  <si>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</si>
  <si>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</si>
  <si>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</si>
  <si>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</si>
  <si>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</si>
  <si>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</si>
  <si>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</si>
  <si>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</si>
  <si>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</si>
  <si>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</si>
  <si>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</si>
  <si>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</si>
  <si>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</si>
  <si>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</si>
  <si>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</si>
  <si>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</si>
  <si>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</si>
  <si>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</si>
  <si>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</si>
  <si>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</si>
  <si>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</si>
  <si>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</si>
  <si>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</si>
  <si>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</si>
  <si>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</si>
  <si>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</si>
  <si>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</si>
  <si>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</si>
  <si>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</si>
  <si>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</si>
  <si>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</si>
  <si>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</si>
  <si>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</si>
  <si>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</si>
  <si>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</si>
  <si>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</si>
  <si>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</si>
  <si>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</si>
  <si>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</si>
  <si>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</si>
  <si>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</si>
  <si>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</si>
  <si>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</si>
  <si>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</si>
  <si>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</si>
  <si>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</si>
  <si>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</si>
  <si>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</si>
  <si>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</si>
  <si>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</si>
  <si>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</si>
  <si>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</si>
  <si>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</si>
  <si>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</si>
  <si>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</si>
  <si>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</si>
  <si>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</si>
  <si>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</si>
  <si>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</si>
  <si>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</si>
  <si>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</si>
  <si>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</si>
  <si>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</si>
  <si>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</si>
  <si>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</si>
  <si>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</si>
  <si>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</si>
  <si>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</si>
  <si>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</si>
  <si>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</si>
  <si>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</si>
  <si>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</si>
  <si>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</si>
  <si>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</si>
  <si>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</si>
  <si>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</si>
  <si>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</si>
  <si>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</si>
  <si>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</si>
  <si>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</si>
  <si>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</si>
  <si>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</si>
  <si>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</si>
  <si>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</si>
  <si>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</si>
  <si>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</si>
  <si>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</si>
  <si>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</si>
  <si>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</si>
  <si>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</si>
  <si>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</si>
  <si>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</si>
  <si>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</si>
  <si>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</si>
  <si>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</si>
  <si>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</si>
  <si>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</si>
  <si>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</si>
  <si>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</si>
  <si>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</si>
  <si>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</si>
  <si>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</si>
  <si>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</si>
  <si>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</si>
  <si>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</si>
  <si>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</si>
  <si>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</si>
  <si>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</si>
  <si>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</si>
  <si>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</si>
  <si>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</si>
  <si>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</si>
  <si>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</si>
  <si>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</si>
  <si>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</si>
  <si>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</si>
  <si>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</si>
  <si>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</si>
  <si>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</si>
  <si>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</si>
  <si>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</si>
  <si>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</si>
  <si>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</si>
  <si>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</si>
  <si>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</si>
  <si>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</si>
  <si>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</si>
  <si>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</si>
  <si>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</si>
  <si>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</si>
  <si>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</si>
  <si>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</si>
  <si>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</si>
  <si>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</si>
  <si>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</si>
  <si>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</si>
  <si>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</si>
  <si>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</si>
  <si>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</si>
  <si>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</si>
  <si>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</si>
  <si>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</si>
  <si>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</si>
  <si>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</si>
  <si>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</si>
  <si>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</si>
  <si>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</si>
  <si>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</si>
  <si>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</si>
  <si>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</si>
  <si>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</si>
  <si>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</si>
  <si>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</si>
  <si>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</si>
  <si>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</si>
  <si>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</si>
  <si>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</si>
  <si>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</si>
  <si>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</si>
  <si>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</si>
  <si>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</si>
  <si>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</si>
  <si>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</si>
  <si>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</si>
  <si>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</si>
  <si>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</si>
  <si>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</si>
  <si>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</si>
  <si>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</si>
  <si>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</si>
  <si>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</si>
  <si>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</si>
  <si>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</si>
  <si>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</si>
  <si>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</si>
  <si>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</si>
  <si>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</si>
  <si>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</si>
  <si>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</si>
  <si>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</si>
  <si>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</si>
  <si>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</si>
  <si>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</si>
  <si>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</si>
  <si>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</si>
  <si>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</si>
  <si>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</si>
  <si>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</si>
  <si>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</si>
  <si>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</si>
  <si>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</si>
  <si>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</si>
  <si>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</si>
  <si>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</si>
  <si>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</si>
  <si>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</si>
  <si>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</si>
  <si>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</si>
  <si>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</si>
  <si>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</si>
  <si>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</si>
  <si>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</si>
  <si>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</si>
  <si>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</si>
  <si>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</si>
  <si>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</si>
  <si>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</si>
  <si>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</si>
  <si>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</si>
  <si>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</si>
  <si>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</si>
  <si>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</si>
  <si>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</si>
  <si>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</si>
  <si>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</si>
  <si>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</si>
  <si>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</si>
  <si>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</si>
  <si>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</si>
  <si>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</si>
  <si>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</si>
  <si>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</si>
  <si>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</si>
  <si>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</si>
  <si>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</si>
  <si>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</si>
  <si>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</si>
  <si>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</si>
  <si>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</si>
  <si>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</si>
  <si>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</si>
  <si>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</si>
  <si>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</si>
  <si>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</si>
  <si>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</si>
  <si>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</si>
  <si>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</si>
  <si>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</si>
  <si>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</si>
  <si>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</si>
  <si>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</si>
  <si>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</si>
  <si>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</si>
  <si>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</si>
  <si>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</si>
  <si>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</si>
  <si>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</si>
  <si>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</si>
  <si>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</si>
  <si>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</si>
  <si>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</si>
  <si>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</si>
  <si>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</si>
  <si>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</si>
  <si>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</si>
  <si>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</si>
  <si>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</si>
  <si>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</si>
  <si>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</si>
  <si>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</si>
  <si>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</si>
  <si>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</si>
  <si>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</si>
  <si>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</si>
  <si>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</si>
  <si>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</si>
  <si>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</si>
  <si>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</si>
  <si>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</si>
  <si>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</si>
  <si>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</si>
  <si>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</si>
  <si>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</si>
  <si>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</si>
  <si>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</si>
  <si>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</si>
  <si>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</si>
  <si>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</si>
  <si>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</si>
  <si>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</si>
  <si>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</si>
  <si>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</si>
  <si>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</si>
  <si>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</si>
  <si>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</si>
  <si>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</si>
  <si>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</si>
  <si>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</si>
  <si>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</si>
  <si>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</si>
  <si>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</si>
  <si>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</si>
  <si>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</si>
  <si>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</si>
  <si>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</si>
  <si>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</si>
  <si>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</si>
  <si>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</si>
  <si>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</si>
  <si>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</si>
  <si>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</si>
  <si>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</si>
  <si>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</si>
  <si>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</si>
  <si>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</si>
  <si>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</si>
  <si>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</si>
  <si>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</si>
  <si>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</si>
  <si>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</si>
  <si>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</si>
  <si>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</si>
  <si>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</si>
  <si>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</si>
  <si>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</si>
  <si>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</si>
  <si>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</si>
  <si>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</si>
  <si>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</si>
  <si>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</si>
  <si>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</si>
  <si>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</si>
  <si>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</si>
  <si>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</si>
  <si>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</si>
  <si>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</si>
  <si>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</si>
  <si>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</si>
  <si>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</si>
  <si>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</si>
  <si>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</si>
  <si>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</si>
  <si>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</si>
  <si>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</si>
  <si>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</si>
  <si>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</si>
  <si>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</si>
  <si>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</si>
  <si>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</si>
  <si>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</si>
  <si>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</si>
  <si>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</si>
  <si>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</si>
  <si>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</si>
  <si>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</si>
  <si>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</si>
  <si>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</si>
  <si>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</si>
  <si>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</si>
  <si>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</si>
  <si>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</si>
  <si>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</si>
  <si>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</si>
  <si>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</si>
  <si>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</si>
  <si>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</si>
  <si>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</si>
  <si>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</si>
  <si>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</si>
  <si>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</si>
  <si>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</si>
  <si>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</si>
  <si>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</si>
  <si>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</si>
  <si>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</si>
  <si>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</si>
  <si>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</si>
  <si>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</si>
  <si>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</si>
  <si>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</si>
  <si>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</si>
  <si>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</si>
  <si>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</si>
  <si>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</si>
  <si>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</si>
  <si>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</si>
  <si>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</si>
  <si>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</si>
  <si>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</si>
  <si>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</si>
  <si>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</si>
  <si>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</si>
  <si>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</si>
  <si>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</si>
  <si>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</si>
  <si>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</si>
  <si>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</si>
  <si>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</si>
  <si>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</si>
  <si>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</si>
  <si>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</si>
  <si>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</si>
  <si>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</si>
  <si>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</si>
  <si>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</si>
  <si>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</si>
  <si>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</si>
  <si>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</si>
  <si>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</si>
  <si>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</si>
  <si>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</si>
  <si>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</si>
  <si>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</si>
  <si>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</si>
  <si>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</si>
  <si>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</si>
  <si>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</si>
  <si>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</si>
  <si>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</si>
  <si>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</si>
  <si>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</si>
  <si>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</si>
  <si>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</si>
  <si>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</si>
  <si>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</si>
  <si>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</si>
  <si>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</si>
  <si>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</si>
  <si>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</si>
  <si>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</si>
  <si>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</si>
  <si>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</si>
  <si>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</si>
  <si>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</si>
  <si>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</si>
  <si>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</si>
  <si>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</si>
  <si>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</si>
  <si>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</si>
  <si>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</si>
  <si>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</si>
  <si>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</si>
  <si>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</si>
  <si>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</si>
  <si>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</si>
  <si>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</si>
  <si>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</si>
  <si>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</si>
  <si>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</si>
  <si>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</si>
  <si>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</si>
  <si>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</si>
  <si>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</si>
  <si>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</si>
  <si>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</si>
  <si>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</si>
  <si>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</si>
  <si>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</si>
  <si>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</si>
  <si>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</si>
  <si>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</si>
  <si>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</si>
  <si>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</si>
  <si>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</si>
  <si>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</si>
  <si>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</si>
  <si>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</si>
  <si>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</si>
  <si>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</si>
  <si>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</si>
  <si>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</si>
  <si>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</si>
  <si>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</si>
  <si>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</si>
  <si>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33681_令和7年度</t>
  </si>
  <si>
    <t>33681_令和8年度</t>
  </si>
  <si>
    <t>33681_令和9年度</t>
  </si>
  <si>
    <t>33681_令和10年度</t>
  </si>
  <si>
    <t>33681_令和11年度</t>
  </si>
  <si>
    <t>33681_令和12年度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</si>
</sst>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0.70132911198733516</c:v>
                </c:pt>
                <c:pt idx="1">
                  <c:v>0.79936618545689064</c:v>
                </c:pt>
                <c:pt idx="2">
                  <c:v>0.95097584088733145</c:v>
                </c:pt>
                <c:pt idx="3">
                  <c:v>1.3893103880104909</c:v>
                </c:pt>
                <c:pt idx="4">
                  <c:v>1.0858655775965189</c:v>
                </c:pt>
                <c:pt idx="5">
                  <c:v>1.198273488541534</c:v>
                </c:pt>
                <c:pt idx="6">
                  <c:v>1.8684012248178059</c:v>
                </c:pt>
                <c:pt idx="7">
                  <c:v>1.4056767642024912</c:v>
                </c:pt>
                <c:pt idx="8">
                  <c:v>2.1503036000055586</c:v>
                </c:pt>
                <c:pt idx="9">
                  <c:v>1.0891711816370044</c:v>
                </c:pt>
                <c:pt idx="10">
                  <c:v>1.8630665267467525</c:v>
                </c:pt>
                <c:pt idx="11">
                  <c:v>1.6060306692358779</c:v>
                </c:pt>
                <c:pt idx="12">
                  <c:v>1.635044295365107</c:v>
                </c:pt>
                <c:pt idx="13">
                  <c:v>1.508474589833108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37.448655326093125</c:v>
                </c:pt>
                <c:pt idx="1">
                  <c:v>37.338088789455632</c:v>
                </c:pt>
                <c:pt idx="2">
                  <c:v>36.331025907299072</c:v>
                </c:pt>
                <c:pt idx="3">
                  <c:v>36.322370293123889</c:v>
                </c:pt>
                <c:pt idx="4">
                  <c:v>35.516714147517135</c:v>
                </c:pt>
                <c:pt idx="5">
                  <c:v>34.728295314034668</c:v>
                </c:pt>
                <c:pt idx="6">
                  <c:v>34.229715611834635</c:v>
                </c:pt>
                <c:pt idx="7">
                  <c:v>33.329786406593279</c:v>
                </c:pt>
                <c:pt idx="8">
                  <c:v>32.580196283965968</c:v>
                </c:pt>
                <c:pt idx="9">
                  <c:v>31.799979092742173</c:v>
                </c:pt>
                <c:pt idx="10">
                  <c:v>31.058439507997665</c:v>
                </c:pt>
                <c:pt idx="11">
                  <c:v>28.382497370208529</c:v>
                </c:pt>
                <c:pt idx="12">
                  <c:v>28.309869573882949</c:v>
                </c:pt>
                <c:pt idx="13">
                  <c:v>28.288973060335454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24.294433425030839</c:v>
                </c:pt>
                <c:pt idx="1">
                  <c:v>25.981008176093191</c:v>
                </c:pt>
                <c:pt idx="2">
                  <c:v>22.819913716163231</c:v>
                </c:pt>
                <c:pt idx="3">
                  <c:v>25.764334095813709</c:v>
                </c:pt>
                <c:pt idx="4">
                  <c:v>26.23463425075397</c:v>
                </c:pt>
                <c:pt idx="5">
                  <c:v>24.249442820457041</c:v>
                </c:pt>
                <c:pt idx="6">
                  <c:v>25.699435743802798</c:v>
                </c:pt>
                <c:pt idx="7">
                  <c:v>22.476320191292285</c:v>
                </c:pt>
                <c:pt idx="8">
                  <c:v>22.137513344072428</c:v>
                </c:pt>
                <c:pt idx="9">
                  <c:v>17.477180899188706</c:v>
                </c:pt>
                <c:pt idx="10">
                  <c:v>14.922714012276305</c:v>
                </c:pt>
                <c:pt idx="11">
                  <c:v>16.397455675151541</c:v>
                </c:pt>
                <c:pt idx="12">
                  <c:v>16.572568448429372</c:v>
                </c:pt>
                <c:pt idx="13">
                  <c:v>16.566489734169394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18.108458312916369</c:v>
                </c:pt>
                <c:pt idx="1">
                  <c:v>20.468602742235859</c:v>
                </c:pt>
                <c:pt idx="2">
                  <c:v>19.46277623533193</c:v>
                </c:pt>
                <c:pt idx="3">
                  <c:v>18.801829058193121</c:v>
                </c:pt>
                <c:pt idx="4">
                  <c:v>18.582026622243909</c:v>
                </c:pt>
                <c:pt idx="5">
                  <c:v>18.092655751852099</c:v>
                </c:pt>
                <c:pt idx="6">
                  <c:v>16.460032205056351</c:v>
                </c:pt>
                <c:pt idx="7">
                  <c:v>16.444670849971367</c:v>
                </c:pt>
                <c:pt idx="8">
                  <c:v>15.556520330245142</c:v>
                </c:pt>
                <c:pt idx="9">
                  <c:v>14.465317511300173</c:v>
                </c:pt>
                <c:pt idx="10">
                  <c:v>13.13682451345621</c:v>
                </c:pt>
                <c:pt idx="11">
                  <c:v>11.06776158780924</c:v>
                </c:pt>
                <c:pt idx="12">
                  <c:v>12.570298499069903</c:v>
                </c:pt>
                <c:pt idx="13">
                  <c:v>11.970085137261183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156.73600957873268</c:v>
                </c:pt>
                <c:pt idx="1">
                  <c:v>190.71138324766514</c:v>
                </c:pt>
                <c:pt idx="2">
                  <c:v>189.32802119216208</c:v>
                </c:pt>
                <c:pt idx="3">
                  <c:v>238.55972437103833</c:v>
                </c:pt>
                <c:pt idx="4">
                  <c:v>229.81372281267659</c:v>
                </c:pt>
                <c:pt idx="5">
                  <c:v>227.99974539342318</c:v>
                </c:pt>
                <c:pt idx="6">
                  <c:v>239.25347255360006</c:v>
                </c:pt>
                <c:pt idx="7">
                  <c:v>239.38868235419895</c:v>
                </c:pt>
                <c:pt idx="8">
                  <c:v>246.79497241744417</c:v>
                </c:pt>
                <c:pt idx="9">
                  <c:v>223.11746676440802</c:v>
                </c:pt>
                <c:pt idx="10">
                  <c:v>241.5799881017297</c:v>
                </c:pt>
                <c:pt idx="11">
                  <c:v>183.98046243360798</c:v>
                </c:pt>
                <c:pt idx="12">
                  <c:v>185.03678910917927</c:v>
                </c:pt>
                <c:pt idx="13">
                  <c:v>177.5257322935233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7224</c:v>
                </c:pt>
                <c:pt idx="1">
                  <c:v>7241</c:v>
                </c:pt>
                <c:pt idx="2">
                  <c:v>7314</c:v>
                </c:pt>
                <c:pt idx="3">
                  <c:v>7354</c:v>
                </c:pt>
                <c:pt idx="4">
                  <c:v>7366</c:v>
                </c:pt>
                <c:pt idx="5">
                  <c:v>7369</c:v>
                </c:pt>
                <c:pt idx="6">
                  <c:v>7355</c:v>
                </c:pt>
                <c:pt idx="7">
                  <c:v>7348</c:v>
                </c:pt>
                <c:pt idx="8">
                  <c:v>7314</c:v>
                </c:pt>
                <c:pt idx="9">
                  <c:v>7293</c:v>
                </c:pt>
                <c:pt idx="10">
                  <c:v>7199</c:v>
                </c:pt>
                <c:pt idx="11">
                  <c:v>7194</c:v>
                </c:pt>
                <c:pt idx="12">
                  <c:v>7109</c:v>
                </c:pt>
                <c:pt idx="13">
                  <c:v>7038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4505</c:v>
                </c:pt>
                <c:pt idx="1">
                  <c:v>4374</c:v>
                </c:pt>
                <c:pt idx="2">
                  <c:v>4312</c:v>
                </c:pt>
                <c:pt idx="3">
                  <c:v>4279</c:v>
                </c:pt>
                <c:pt idx="4">
                  <c:v>4216</c:v>
                </c:pt>
                <c:pt idx="5">
                  <c:v>4182</c:v>
                </c:pt>
                <c:pt idx="6">
                  <c:v>4115</c:v>
                </c:pt>
                <c:pt idx="7">
                  <c:v>4112</c:v>
                </c:pt>
                <c:pt idx="8">
                  <c:v>4047</c:v>
                </c:pt>
                <c:pt idx="9">
                  <c:v>3996</c:v>
                </c:pt>
                <c:pt idx="10">
                  <c:v>3918</c:v>
                </c:pt>
                <c:pt idx="11">
                  <c:v>3900</c:v>
                </c:pt>
                <c:pt idx="12">
                  <c:v>3879</c:v>
                </c:pt>
                <c:pt idx="13">
                  <c:v>3846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5400</c:v>
                </c:pt>
                <c:pt idx="1">
                  <c:v>5366</c:v>
                </c:pt>
                <c:pt idx="2">
                  <c:v>5365</c:v>
                </c:pt>
                <c:pt idx="3">
                  <c:v>5472</c:v>
                </c:pt>
                <c:pt idx="4">
                  <c:v>5550</c:v>
                </c:pt>
                <c:pt idx="5">
                  <c:v>5582</c:v>
                </c:pt>
                <c:pt idx="6">
                  <c:v>5578</c:v>
                </c:pt>
                <c:pt idx="7">
                  <c:v>5632</c:v>
                </c:pt>
                <c:pt idx="8">
                  <c:v>5537</c:v>
                </c:pt>
                <c:pt idx="9">
                  <c:v>5454</c:v>
                </c:pt>
                <c:pt idx="10">
                  <c:v>5348</c:v>
                </c:pt>
                <c:pt idx="11">
                  <c:v>5293</c:v>
                </c:pt>
                <c:pt idx="12">
                  <c:v>5227</c:v>
                </c:pt>
                <c:pt idx="13">
                  <c:v>5196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117</c:v>
                </c:pt>
                <c:pt idx="6">
                  <c:v>117</c:v>
                </c:pt>
                <c:pt idx="7">
                  <c:v>117</c:v>
                </c:pt>
                <c:pt idx="8">
                  <c:v>117</c:v>
                </c:pt>
                <c:pt idx="9">
                  <c:v>117</c:v>
                </c:pt>
                <c:pt idx="10">
                  <c:v>117</c:v>
                </c:pt>
                <c:pt idx="11">
                  <c:v>212</c:v>
                </c:pt>
                <c:pt idx="12">
                  <c:v>212</c:v>
                </c:pt>
                <c:pt idx="13">
                  <c:v>212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438</c:v>
                </c:pt>
                <c:pt idx="1">
                  <c:v>438</c:v>
                </c:pt>
                <c:pt idx="2">
                  <c:v>438</c:v>
                </c:pt>
                <c:pt idx="3">
                  <c:v>438</c:v>
                </c:pt>
                <c:pt idx="4">
                  <c:v>438</c:v>
                </c:pt>
                <c:pt idx="5">
                  <c:v>341</c:v>
                </c:pt>
                <c:pt idx="6">
                  <c:v>341</c:v>
                </c:pt>
                <c:pt idx="7">
                  <c:v>341</c:v>
                </c:pt>
                <c:pt idx="8">
                  <c:v>341</c:v>
                </c:pt>
                <c:pt idx="9">
                  <c:v>341</c:v>
                </c:pt>
                <c:pt idx="10">
                  <c:v>341</c:v>
                </c:pt>
                <c:pt idx="11">
                  <c:v>255</c:v>
                </c:pt>
                <c:pt idx="12">
                  <c:v>255</c:v>
                </c:pt>
                <c:pt idx="13">
                  <c:v>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325.52269999999999</c:v>
                </c:pt>
                <c:pt idx="1">
                  <c:v>415.98329999999999</c:v>
                </c:pt>
                <c:pt idx="2">
                  <c:v>410.45460000000003</c:v>
                </c:pt>
                <c:pt idx="3">
                  <c:v>518.48649999999998</c:v>
                </c:pt>
                <c:pt idx="4">
                  <c:v>478.63560000000001</c:v>
                </c:pt>
                <c:pt idx="5">
                  <c:v>510.17129999999997</c:v>
                </c:pt>
                <c:pt idx="6">
                  <c:v>519.67240000000004</c:v>
                </c:pt>
                <c:pt idx="7">
                  <c:v>502.83350000000002</c:v>
                </c:pt>
                <c:pt idx="8">
                  <c:v>570.84490000000005</c:v>
                </c:pt>
                <c:pt idx="9">
                  <c:v>592.82230000000004</c:v>
                </c:pt>
                <c:pt idx="10">
                  <c:v>628.25019999999995</c:v>
                </c:pt>
                <c:pt idx="11">
                  <c:v>490.8295</c:v>
                </c:pt>
                <c:pt idx="12">
                  <c:v>543.19110000000001</c:v>
                </c:pt>
                <c:pt idx="13">
                  <c:v>567.83900000000006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26.565000000000001</c:v>
                </c:pt>
                <c:pt idx="1">
                  <c:v>25.355</c:v>
                </c:pt>
                <c:pt idx="2">
                  <c:v>28.58</c:v>
                </c:pt>
                <c:pt idx="3">
                  <c:v>29.253</c:v>
                </c:pt>
                <c:pt idx="4">
                  <c:v>27.576000000000001</c:v>
                </c:pt>
                <c:pt idx="5">
                  <c:v>37.558</c:v>
                </c:pt>
                <c:pt idx="6">
                  <c:v>43.100999999999999</c:v>
                </c:pt>
                <c:pt idx="7">
                  <c:v>42.386000000000003</c:v>
                </c:pt>
                <c:pt idx="8">
                  <c:v>36.701000000000001</c:v>
                </c:pt>
                <c:pt idx="9">
                  <c:v>31.324000000000002</c:v>
                </c:pt>
                <c:pt idx="10">
                  <c:v>28.129000000000001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26.565000000000001</c:v>
                </c:pt>
                <c:pt idx="1">
                  <c:v>25.355</c:v>
                </c:pt>
                <c:pt idx="2">
                  <c:v>28.58</c:v>
                </c:pt>
                <c:pt idx="3">
                  <c:v>29.253</c:v>
                </c:pt>
                <c:pt idx="4">
                  <c:v>27.576000000000001</c:v>
                </c:pt>
                <c:pt idx="5">
                  <c:v>37.558</c:v>
                </c:pt>
                <c:pt idx="6">
                  <c:v>43.100999999999999</c:v>
                </c:pt>
                <c:pt idx="7">
                  <c:v>42.386000000000003</c:v>
                </c:pt>
                <c:pt idx="8">
                  <c:v>36.701000000000001</c:v>
                </c:pt>
                <c:pt idx="9">
                  <c:v>31.324000000000002</c:v>
                </c:pt>
                <c:pt idx="10">
                  <c:v>28.129000000000001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19.46277623533193</c:v>
                </c:pt>
                <c:pt idx="1">
                  <c:v>18.801829058193121</c:v>
                </c:pt>
                <c:pt idx="2">
                  <c:v>18.582026622243909</c:v>
                </c:pt>
                <c:pt idx="3">
                  <c:v>18.092655751852099</c:v>
                </c:pt>
                <c:pt idx="4">
                  <c:v>16.460032205056351</c:v>
                </c:pt>
                <c:pt idx="5">
                  <c:v>16.444670849971367</c:v>
                </c:pt>
                <c:pt idx="6">
                  <c:v>15.556520330245142</c:v>
                </c:pt>
                <c:pt idx="7">
                  <c:v>14.465317511300173</c:v>
                </c:pt>
                <c:pt idx="8">
                  <c:v>13.13682451345621</c:v>
                </c:pt>
                <c:pt idx="9">
                  <c:v>11.06776158780924</c:v>
                </c:pt>
                <c:pt idx="10">
                  <c:v>12.570298499069903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189.32802119216208</c:v>
                </c:pt>
                <c:pt idx="1">
                  <c:v>238.55972437103833</c:v>
                </c:pt>
                <c:pt idx="2">
                  <c:v>229.81372281267659</c:v>
                </c:pt>
                <c:pt idx="3">
                  <c:v>227.99974539342318</c:v>
                </c:pt>
                <c:pt idx="4">
                  <c:v>239.25347255360006</c:v>
                </c:pt>
                <c:pt idx="5">
                  <c:v>239.38868235419895</c:v>
                </c:pt>
                <c:pt idx="6">
                  <c:v>246.79497241744417</c:v>
                </c:pt>
                <c:pt idx="7">
                  <c:v>223.11746676440802</c:v>
                </c:pt>
                <c:pt idx="8">
                  <c:v>241.5799881017297</c:v>
                </c:pt>
                <c:pt idx="9">
                  <c:v>183.98046243360798</c:v>
                </c:pt>
                <c:pt idx="10">
                  <c:v>185.03678910917927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0.14031203533806202</c:v>
                </c:pt>
                <c:pt idx="1">
                  <c:v>0.10628365733926105</c:v>
                </c:pt>
                <c:pt idx="2">
                  <c:v>0.12436159011834048</c:v>
                </c:pt>
                <c:pt idx="3">
                  <c:v>0.12830277485408026</c:v>
                </c:pt>
                <c:pt idx="4">
                  <c:v>0.11525851518757847</c:v>
                </c:pt>
                <c:pt idx="5">
                  <c:v>0.15689129340053456</c:v>
                </c:pt>
                <c:pt idx="6">
                  <c:v>0.17464294178204051</c:v>
                </c:pt>
                <c:pt idx="7">
                  <c:v>0.18997168000636994</c:v>
                </c:pt>
                <c:pt idx="8">
                  <c:v>0.15192069628112223</c:v>
                </c:pt>
                <c:pt idx="9">
                  <c:v>0.17025720875825998</c:v>
                </c:pt>
                <c:pt idx="10">
                  <c:v>0.15201841825845097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28.129000000000001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28.129000000000001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3.08</c:v>
                </c:pt>
                <c:pt idx="6">
                  <c:v>0</c:v>
                </c:pt>
                <c:pt idx="7">
                  <c:v>2.9670000000000001</c:v>
                </c:pt>
                <c:pt idx="8">
                  <c:v>0</c:v>
                </c:pt>
                <c:pt idx="9">
                  <c:v>0</c:v>
                </c:pt>
                <c:pt idx="10">
                  <c:v>0</c:v>
                </c:pt>
                <c:pt idx="11">
                  <c:v>0</c:v>
                </c:pt>
                <c:pt idx="12">
                  <c:v>13.404</c:v>
                </c:pt>
                <c:pt idx="13">
                  <c:v>0</c:v>
                </c:pt>
                <c:pt idx="14">
                  <c:v>0</c:v>
                </c:pt>
                <c:pt idx="15">
                  <c:v>0</c:v>
                </c:pt>
                <c:pt idx="16">
                  <c:v>8.6780000000000008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158.2727746901129</c:v>
                </c:pt>
                <c:pt idx="2">
                  <c:v>1.944912623010755</c:v>
                </c:pt>
                <c:pt idx="3">
                  <c:v>11.071945564919609</c:v>
                </c:pt>
                <c:pt idx="4">
                  <c:v>13.39989388326399</c:v>
                </c:pt>
                <c:pt idx="5">
                  <c:v>28.521946738095831</c:v>
                </c:pt>
                <c:pt idx="7">
                  <c:v>39.447504088781216</c:v>
                </c:pt>
                <c:pt idx="8">
                  <c:v>0.83522827126514099</c:v>
                </c:pt>
                <c:pt idx="9">
                  <c:v>0</c:v>
                </c:pt>
                <c:pt idx="10">
                  <c:v>0.5074082662627688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171.28963287804328</c:v>
                </c:pt>
                <c:pt idx="4" formatCode="#,##0">
                  <c:v>13.39989388326399</c:v>
                </c:pt>
                <c:pt idx="5" formatCode="#,##0">
                  <c:v>28.521946738095831</c:v>
                </c:pt>
                <c:pt idx="6" formatCode="#,##0">
                  <c:v>40.28273236004636</c:v>
                </c:pt>
                <c:pt idx="10" formatCode="#,##0">
                  <c:v>0.5074082662627688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28.129000000000001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28.129000000000001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吉備中央町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3.08</c:v>
                </c:pt>
                <c:pt idx="1">
                  <c:v>0</c:v>
                </c:pt>
                <c:pt idx="2">
                  <c:v>2.9670000000000001</c:v>
                </c:pt>
                <c:pt idx="3">
                  <c:v>0</c:v>
                </c:pt>
                <c:pt idx="4">
                  <c:v>0</c:v>
                </c:pt>
                <c:pt idx="5">
                  <c:v>0</c:v>
                </c:pt>
                <c:pt idx="6">
                  <c:v>0</c:v>
                </c:pt>
                <c:pt idx="7">
                  <c:v>6.702</c:v>
                </c:pt>
                <c:pt idx="8">
                  <c:v>0</c:v>
                </c:pt>
                <c:pt idx="9">
                  <c:v>0</c:v>
                </c:pt>
                <c:pt idx="10">
                  <c:v>0</c:v>
                </c:pt>
                <c:pt idx="11">
                  <c:v>8.6780000000000008</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吉備中央町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吉備中央町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吉備中央町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45,978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1640.1000000000013</c:v>
                </c:pt>
                <c:pt idx="1">
                  <c:v>44337.800000000039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60,617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1968.3168120000016</c:v>
                </c:pt>
                <c:pt idx="1">
                  <c:v>58648.268328000056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吉備中央町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42.834544704000002</c:v>
                </c:pt>
                <c:pt idx="1">
                  <c:v>6.349912451999999</c:v>
                </c:pt>
                <c:pt idx="2">
                  <c:v>9.2359044000000001E-2</c:v>
                </c:pt>
                <c:pt idx="3">
                  <c:v>0</c:v>
                </c:pt>
                <c:pt idx="4">
                  <c:v>3.6942220099999998</c:v>
                </c:pt>
                <c:pt idx="5">
                  <c:v>13.28289191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997,978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吉備中央町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911421</c:v>
                </c:pt>
                <c:pt idx="1">
                  <c:v>86100</c:v>
                </c:pt>
                <c:pt idx="2">
                  <c:v>457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13926.1</c:v>
                </c:pt>
                <c:pt idx="1">
                  <c:v>17352.2</c:v>
                </c:pt>
                <c:pt idx="2">
                  <c:v>20869.899999999991</c:v>
                </c:pt>
                <c:pt idx="3">
                  <c:v>27594</c:v>
                </c:pt>
                <c:pt idx="4">
                  <c:v>33908</c:v>
                </c:pt>
                <c:pt idx="5">
                  <c:v>36822.100000000028</c:v>
                </c:pt>
                <c:pt idx="6">
                  <c:v>43490.600000000028</c:v>
                </c:pt>
                <c:pt idx="7">
                  <c:v>43802.300000000039</c:v>
                </c:pt>
                <c:pt idx="8">
                  <c:v>44337.800000000039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619</c:v>
                </c:pt>
                <c:pt idx="1">
                  <c:v>739.19999999999993</c:v>
                </c:pt>
                <c:pt idx="2">
                  <c:v>854.19999999999993</c:v>
                </c:pt>
                <c:pt idx="3">
                  <c:v>929</c:v>
                </c:pt>
                <c:pt idx="4">
                  <c:v>997.99999999999955</c:v>
                </c:pt>
                <c:pt idx="5">
                  <c:v>1163.5</c:v>
                </c:pt>
                <c:pt idx="6">
                  <c:v>1300.7</c:v>
                </c:pt>
                <c:pt idx="7">
                  <c:v>1534.0000000000005</c:v>
                </c:pt>
                <c:pt idx="8">
                  <c:v>1640.1000000000013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0.15956758828322265</c:v>
                </c:pt>
                <c:pt idx="1">
                  <c:v>0.20129092538630639</c:v>
                </c:pt>
                <c:pt idx="2">
                  <c:v>0.22660277075525911</c:v>
                </c:pt>
                <c:pt idx="3">
                  <c:v>0.32116483984910799</c:v>
                </c:pt>
                <c:pt idx="4">
                  <c:v>0.37052246980726866</c:v>
                </c:pt>
                <c:pt idx="5">
                  <c:v>0.45754020772265452</c:v>
                </c:pt>
                <c:pt idx="6">
                  <c:v>0.53777317919255485</c:v>
                </c:pt>
                <c:pt idx="7">
                  <c:v>0.59310283070879344</c:v>
                </c:pt>
                <c:pt idx="8">
                  <c:v>0.6013937487981208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223.08703931611791</c:v>
                </c:pt>
                <c:pt idx="2">
                  <c:v>1.097695768933842</c:v>
                </c:pt>
                <c:pt idx="3">
                  <c:v>5.6289877276248408</c:v>
                </c:pt>
                <c:pt idx="4">
                  <c:v>18.582026622243909</c:v>
                </c:pt>
                <c:pt idx="5">
                  <c:v>26.23463425075397</c:v>
                </c:pt>
                <c:pt idx="7">
                  <c:v>34.542042485662314</c:v>
                </c:pt>
                <c:pt idx="8">
                  <c:v>0.97467166185481802</c:v>
                </c:pt>
                <c:pt idx="9">
                  <c:v>0</c:v>
                </c:pt>
                <c:pt idx="10">
                  <c:v>1.0858655775965189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229.81372281267659</c:v>
                </c:pt>
                <c:pt idx="4" formatCode="#,##0">
                  <c:v>18.582026622243909</c:v>
                </c:pt>
                <c:pt idx="5" formatCode="#,##0">
                  <c:v>26.23463425075397</c:v>
                </c:pt>
                <c:pt idx="6" formatCode="#,##0">
                  <c:v>35.516714147517135</c:v>
                </c:pt>
                <c:pt idx="10" formatCode="#,##0">
                  <c:v>1.0858655775965189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109</c:v>
                </c:pt>
                <c:pt idx="1">
                  <c:v>131</c:v>
                </c:pt>
                <c:pt idx="2">
                  <c:v>150</c:v>
                </c:pt>
                <c:pt idx="3">
                  <c:v>162</c:v>
                </c:pt>
                <c:pt idx="4">
                  <c:v>174</c:v>
                </c:pt>
                <c:pt idx="5">
                  <c:v>204</c:v>
                </c:pt>
                <c:pt idx="6">
                  <c:v>227</c:v>
                </c:pt>
                <c:pt idx="7">
                  <c:v>267</c:v>
                </c:pt>
                <c:pt idx="8">
                  <c:v>283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100793.50718417289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60616.585140000061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1368800.4500000002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1189848.4640000002</c:v>
                </c:pt>
                <c:pt idx="1">
                  <c:v>176386.45699999999</c:v>
                </c:pt>
                <c:pt idx="2">
                  <c:v>2565.529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60616.585140000061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172.44694161589703</c:v>
                </c:pt>
                <c:pt idx="2">
                  <c:v>0.59667533670021766</c:v>
                </c:pt>
                <c:pt idx="3">
                  <c:v>4.4821153409260353</c:v>
                </c:pt>
                <c:pt idx="4">
                  <c:v>11.970085137261183</c:v>
                </c:pt>
                <c:pt idx="5">
                  <c:v>16.566489734169394</c:v>
                </c:pt>
                <c:pt idx="7">
                  <c:v>27.670427625113518</c:v>
                </c:pt>
                <c:pt idx="8">
                  <c:v>0.61854543522193439</c:v>
                </c:pt>
                <c:pt idx="9">
                  <c:v>0</c:v>
                </c:pt>
                <c:pt idx="10">
                  <c:v>1.508474589833108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177.5257322935233</c:v>
                </c:pt>
                <c:pt idx="4">
                  <c:v>11.970085137261183</c:v>
                </c:pt>
                <c:pt idx="5">
                  <c:v>16.566489734169394</c:v>
                </c:pt>
                <c:pt idx="6">
                  <c:v>28.288973060335454</c:v>
                </c:pt>
                <c:pt idx="10">
                  <c:v>1.508474589833108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吉備中央町</c:v>
                </c:pt>
              </c:strCache>
            </c:strRef>
          </c:cat>
          <c:val>
            <c:numRef>
              <c:f>①CO2排出量の現状把握!$AX$43:$AX$45</c:f>
              <c:numCache>
                <c:formatCode>0%</c:formatCode>
                <c:ptCount val="3"/>
                <c:pt idx="0">
                  <c:v>0.42072759503743129</c:v>
                </c:pt>
                <c:pt idx="1">
                  <c:v>0.76215004413621379</c:v>
                </c:pt>
                <c:pt idx="2">
                  <c:v>0.75267496327500216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吉備中央町</c:v>
                </c:pt>
              </c:strCache>
            </c:strRef>
          </c:cat>
          <c:val>
            <c:numRef>
              <c:f>①CO2排出量の現状把握!$AY$43:$AY$45</c:f>
              <c:numCache>
                <c:formatCode>0%</c:formatCode>
                <c:ptCount val="3"/>
                <c:pt idx="0">
                  <c:v>0.19118662390594171</c:v>
                </c:pt>
                <c:pt idx="1">
                  <c:v>6.9524305544908474E-2</c:v>
                </c:pt>
                <c:pt idx="2">
                  <c:v>5.0750858901909224E-2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吉備中央町</c:v>
                </c:pt>
              </c:strCache>
            </c:strRef>
          </c:cat>
          <c:val>
            <c:numRef>
              <c:f>①CO2排出量の現状把握!$AZ$43:$AZ$45</c:f>
              <c:numCache>
                <c:formatCode>0%</c:formatCode>
                <c:ptCount val="3"/>
                <c:pt idx="0">
                  <c:v>0.18034974026133399</c:v>
                </c:pt>
                <c:pt idx="1">
                  <c:v>7.0773555284954437E-2</c:v>
                </c:pt>
                <c:pt idx="2">
                  <c:v>7.023873041483894E-2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吉備中央町</c:v>
                </c:pt>
              </c:strCache>
            </c:strRef>
          </c:cat>
          <c:val>
            <c:numRef>
              <c:f>①CO2排出量の現状把握!$BA$43:$BA$45</c:f>
              <c:numCache>
                <c:formatCode>0%</c:formatCode>
                <c:ptCount val="3"/>
                <c:pt idx="0">
                  <c:v>0.19226168778726088</c:v>
                </c:pt>
                <c:pt idx="1">
                  <c:v>9.1764967163491043E-2</c:v>
                </c:pt>
                <c:pt idx="2">
                  <c:v>0.11993980525634665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吉備中央町</c:v>
                </c:pt>
              </c:strCache>
            </c:strRef>
          </c:cat>
          <c:val>
            <c:numRef>
              <c:f>①CO2排出量の現状把握!$BB$43:$BB$45</c:f>
              <c:numCache>
                <c:formatCode>0%</c:formatCode>
                <c:ptCount val="3"/>
                <c:pt idx="0">
                  <c:v>1.5474353008032191E-2</c:v>
                </c:pt>
                <c:pt idx="1">
                  <c:v>5.7871278704322519E-3</c:v>
                </c:pt>
                <c:pt idx="2">
                  <c:v>6.3956421519030188E-3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3289</c:v>
                </c:pt>
                <c:pt idx="1">
                  <c:v>3289</c:v>
                </c:pt>
                <c:pt idx="2">
                  <c:v>3289</c:v>
                </c:pt>
                <c:pt idx="3">
                  <c:v>3289</c:v>
                </c:pt>
                <c:pt idx="4">
                  <c:v>3289</c:v>
                </c:pt>
                <c:pt idx="5">
                  <c:v>3160</c:v>
                </c:pt>
                <c:pt idx="6">
                  <c:v>3160</c:v>
                </c:pt>
                <c:pt idx="7">
                  <c:v>3160</c:v>
                </c:pt>
                <c:pt idx="8">
                  <c:v>3160</c:v>
                </c:pt>
                <c:pt idx="9">
                  <c:v>3160</c:v>
                </c:pt>
                <c:pt idx="10">
                  <c:v>3160</c:v>
                </c:pt>
                <c:pt idx="11">
                  <c:v>2976</c:v>
                </c:pt>
                <c:pt idx="12">
                  <c:v>2976</c:v>
                </c:pt>
                <c:pt idx="13">
                  <c:v>2976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0.70132911198733516</c:v>
                </c:pt>
                <c:pt idx="1">
                  <c:v>0.79936618545689064</c:v>
                </c:pt>
                <c:pt idx="2">
                  <c:v>0.95097584088733145</c:v>
                </c:pt>
                <c:pt idx="3">
                  <c:v>1.3893103880104909</c:v>
                </c:pt>
                <c:pt idx="4">
                  <c:v>1.0858655775965189</c:v>
                </c:pt>
                <c:pt idx="5">
                  <c:v>1.198273488541534</c:v>
                </c:pt>
                <c:pt idx="6">
                  <c:v>1.8684012248178059</c:v>
                </c:pt>
                <c:pt idx="7">
                  <c:v>1.405676764202491</c:v>
                </c:pt>
                <c:pt idx="8">
                  <c:v>2.1503036000055591</c:v>
                </c:pt>
                <c:pt idx="9">
                  <c:v>1.089171181637004</c:v>
                </c:pt>
                <c:pt idx="10">
                  <c:v>1.863066526746753</c:v>
                </c:pt>
                <c:pt idx="11">
                  <c:v>1.6060306692358779</c:v>
                </c:pt>
                <c:pt idx="12">
                  <c:v>1.635044295365107</c:v>
                </c:pt>
                <c:pt idx="13">
                  <c:v>1.508474589833108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13305</c:v>
                </c:pt>
                <c:pt idx="1">
                  <c:v>13017</c:v>
                </c:pt>
                <c:pt idx="2">
                  <c:v>12800</c:v>
                </c:pt>
                <c:pt idx="3">
                  <c:v>12681</c:v>
                </c:pt>
                <c:pt idx="4">
                  <c:v>12600</c:v>
                </c:pt>
                <c:pt idx="5">
                  <c:v>12444</c:v>
                </c:pt>
                <c:pt idx="6">
                  <c:v>12267</c:v>
                </c:pt>
                <c:pt idx="7">
                  <c:v>12133</c:v>
                </c:pt>
                <c:pt idx="8">
                  <c:v>11837</c:v>
                </c:pt>
                <c:pt idx="9">
                  <c:v>11531</c:v>
                </c:pt>
                <c:pt idx="10">
                  <c:v>11195</c:v>
                </c:pt>
                <c:pt idx="11">
                  <c:v>10926</c:v>
                </c:pt>
                <c:pt idx="12">
                  <c:v>10680</c:v>
                </c:pt>
                <c:pt idx="13">
                  <c:v>10507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吉備中央町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341</v>
      </c>
      <c r="C9" s="70">
        <v>1</v>
      </c>
      <c r="D9" s="70">
        <v>21</v>
      </c>
      <c r="E9" s="70">
        <v>1990</v>
      </c>
      <c r="F9" s="70" t="s">
        <v>787</v>
      </c>
      <c r="G9" s="70" t="s">
        <v>1716</v>
      </c>
      <c r="H9" s="70" t="s">
        <v>1717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342</v>
      </c>
      <c r="C10" s="70">
        <v>2</v>
      </c>
      <c r="D10" s="70">
        <v>21</v>
      </c>
      <c r="E10" s="70">
        <v>2005</v>
      </c>
      <c r="F10" s="70" t="s">
        <v>789</v>
      </c>
      <c r="G10" s="70" t="s">
        <v>1716</v>
      </c>
      <c r="H10" s="70" t="s">
        <v>1717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343</v>
      </c>
      <c r="C11" s="70">
        <v>3</v>
      </c>
      <c r="D11" s="70">
        <v>21</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344</v>
      </c>
      <c r="C12" s="70">
        <v>4</v>
      </c>
      <c r="D12" s="70">
        <v>21</v>
      </c>
      <c r="E12" s="70">
        <v>2007</v>
      </c>
      <c r="F12" s="70" t="s">
        <v>791</v>
      </c>
      <c r="G12" s="70" t="s">
        <v>1716</v>
      </c>
      <c r="H12" s="70" t="s">
        <v>1717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345</v>
      </c>
      <c r="C13" s="70">
        <v>5</v>
      </c>
      <c r="D13" s="70">
        <v>21</v>
      </c>
      <c r="E13" s="70">
        <v>2008</v>
      </c>
      <c r="F13" s="70" t="s">
        <v>792</v>
      </c>
      <c r="G13" s="70" t="s">
        <v>1716</v>
      </c>
      <c r="H13" s="70" t="s">
        <v>1717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346</v>
      </c>
      <c r="C14" s="70">
        <v>6</v>
      </c>
      <c r="D14" s="70">
        <v>21</v>
      </c>
      <c r="E14" s="70">
        <v>2009</v>
      </c>
      <c r="F14" s="70" t="s">
        <v>176</v>
      </c>
      <c r="G14" s="70" t="s">
        <v>1716</v>
      </c>
      <c r="H14" s="70" t="s">
        <v>1717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347</v>
      </c>
      <c r="C15" s="70">
        <v>7</v>
      </c>
      <c r="D15" s="70">
        <v>21</v>
      </c>
      <c r="E15" s="70">
        <v>2010</v>
      </c>
      <c r="F15" s="70" t="s">
        <v>177</v>
      </c>
      <c r="G15" s="70" t="s">
        <v>1716</v>
      </c>
      <c r="H15" s="70" t="s">
        <v>1717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348</v>
      </c>
      <c r="C16" s="70">
        <v>8</v>
      </c>
      <c r="D16" s="70">
        <v>21</v>
      </c>
      <c r="E16" s="70">
        <v>2011</v>
      </c>
      <c r="F16" s="70" t="s">
        <v>178</v>
      </c>
      <c r="G16" s="70" t="s">
        <v>1716</v>
      </c>
      <c r="H16" s="70" t="s">
        <v>1717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349</v>
      </c>
      <c r="C17" s="70">
        <v>9</v>
      </c>
      <c r="D17" s="70">
        <v>21</v>
      </c>
      <c r="E17" s="70">
        <v>2012</v>
      </c>
      <c r="F17" s="70" t="s">
        <v>179</v>
      </c>
      <c r="G17" s="70" t="s">
        <v>1716</v>
      </c>
      <c r="H17" s="70" t="s">
        <v>1717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350</v>
      </c>
      <c r="C18" s="70">
        <v>10</v>
      </c>
      <c r="D18" s="70">
        <v>21</v>
      </c>
      <c r="E18" s="70">
        <v>2013</v>
      </c>
      <c r="F18" s="70" t="s">
        <v>180</v>
      </c>
      <c r="G18" s="70" t="s">
        <v>1716</v>
      </c>
      <c r="H18" s="70" t="s">
        <v>1717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351</v>
      </c>
      <c r="C19" s="70">
        <v>11</v>
      </c>
      <c r="D19" s="70">
        <v>21</v>
      </c>
      <c r="E19" s="70">
        <v>2014</v>
      </c>
      <c r="F19" s="70" t="s">
        <v>181</v>
      </c>
      <c r="G19" s="70" t="s">
        <v>1716</v>
      </c>
      <c r="H19" s="70" t="s">
        <v>1717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352</v>
      </c>
      <c r="C20" s="70">
        <v>12</v>
      </c>
      <c r="D20" s="70">
        <v>21</v>
      </c>
      <c r="E20" s="70">
        <v>2015</v>
      </c>
      <c r="F20" s="70" t="s">
        <v>182</v>
      </c>
      <c r="G20" s="70" t="s">
        <v>1716</v>
      </c>
      <c r="H20" s="70" t="s">
        <v>1717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353</v>
      </c>
      <c r="C21" s="70">
        <v>13</v>
      </c>
      <c r="D21" s="70">
        <v>21</v>
      </c>
      <c r="E21" s="70">
        <v>2016</v>
      </c>
      <c r="F21" s="70" t="s">
        <v>155</v>
      </c>
      <c r="G21" s="70" t="s">
        <v>1716</v>
      </c>
      <c r="H21" s="70" t="s">
        <v>1717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354</v>
      </c>
      <c r="C22" s="70">
        <v>14</v>
      </c>
      <c r="D22" s="70">
        <v>21</v>
      </c>
      <c r="E22" s="70">
        <v>2017</v>
      </c>
      <c r="F22" s="70" t="s">
        <v>156</v>
      </c>
      <c r="G22" s="70" t="s">
        <v>1716</v>
      </c>
      <c r="H22" s="70" t="s">
        <v>1717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355</v>
      </c>
      <c r="C23" s="70">
        <v>15</v>
      </c>
      <c r="D23" s="70">
        <v>21</v>
      </c>
      <c r="E23" s="70">
        <v>2018</v>
      </c>
      <c r="F23" s="70" t="s">
        <v>183</v>
      </c>
      <c r="G23" s="70" t="s">
        <v>1716</v>
      </c>
      <c r="H23" s="70" t="s">
        <v>1717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356</v>
      </c>
      <c r="C24" s="70">
        <v>16</v>
      </c>
      <c r="D24" s="70">
        <v>21</v>
      </c>
      <c r="E24" s="70">
        <v>2019</v>
      </c>
      <c r="F24" s="70" t="s">
        <v>158</v>
      </c>
      <c r="G24" s="70" t="s">
        <v>1716</v>
      </c>
      <c r="H24" s="70" t="s">
        <v>1717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357</v>
      </c>
      <c r="C25" s="70">
        <v>17</v>
      </c>
      <c r="D25" s="70">
        <v>21</v>
      </c>
      <c r="E25" s="70">
        <v>2020</v>
      </c>
      <c r="F25" s="70" t="s">
        <v>159</v>
      </c>
      <c r="G25" s="70" t="s">
        <v>1716</v>
      </c>
      <c r="H25" s="70" t="s">
        <v>1717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357</v>
      </c>
      <c r="C26" s="70">
        <v>18</v>
      </c>
      <c r="D26" s="70">
        <v>21</v>
      </c>
      <c r="E26" s="70">
        <v>2021</v>
      </c>
      <c r="F26" s="70" t="s">
        <v>160</v>
      </c>
      <c r="G26" s="1064" t="s">
        <v>1716</v>
      </c>
      <c r="H26" s="70" t="s">
        <v>1717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357</v>
      </c>
      <c r="C27" s="70">
        <v>19</v>
      </c>
      <c r="D27" s="70">
        <v>21</v>
      </c>
      <c r="E27" s="70">
        <v>2022</v>
      </c>
      <c r="F27" s="70" t="s">
        <v>161</v>
      </c>
      <c r="G27" s="1064" t="s">
        <v>1716</v>
      </c>
      <c r="H27" s="70" t="s">
        <v>1717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357</v>
      </c>
      <c r="C28" s="70">
        <v>20</v>
      </c>
      <c r="D28" s="70">
        <v>21</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357</v>
      </c>
      <c r="C29" s="70">
        <v>21</v>
      </c>
      <c r="D29" s="70">
        <v>21</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443</v>
      </c>
      <c r="C30" s="70">
        <v>1</v>
      </c>
      <c r="D30" s="70">
        <v>27</v>
      </c>
      <c r="E30" s="70">
        <v>1990</v>
      </c>
      <c r="F30" s="70" t="s">
        <v>787</v>
      </c>
      <c r="G30" s="70" t="s">
        <v>1739</v>
      </c>
      <c r="H30" s="70" t="s">
        <v>1740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444</v>
      </c>
      <c r="C31" s="70">
        <v>2</v>
      </c>
      <c r="D31" s="70">
        <v>27</v>
      </c>
      <c r="E31" s="70">
        <v>2005</v>
      </c>
      <c r="F31" s="70" t="s">
        <v>789</v>
      </c>
      <c r="G31" s="70" t="s">
        <v>1739</v>
      </c>
      <c r="H31" s="70" t="s">
        <v>1740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445</v>
      </c>
      <c r="C32" s="70">
        <v>3</v>
      </c>
      <c r="D32" s="70">
        <v>27</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446</v>
      </c>
      <c r="C33" s="70">
        <v>4</v>
      </c>
      <c r="D33" s="70">
        <v>27</v>
      </c>
      <c r="E33" s="70">
        <v>2007</v>
      </c>
      <c r="F33" s="70" t="s">
        <v>791</v>
      </c>
      <c r="G33" s="70" t="s">
        <v>1739</v>
      </c>
      <c r="H33" s="70" t="s">
        <v>1740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447</v>
      </c>
      <c r="C34" s="70">
        <v>5</v>
      </c>
      <c r="D34" s="70">
        <v>27</v>
      </c>
      <c r="E34" s="70">
        <v>2008</v>
      </c>
      <c r="F34" s="70" t="s">
        <v>792</v>
      </c>
      <c r="G34" s="70" t="s">
        <v>1739</v>
      </c>
      <c r="H34" s="70" t="s">
        <v>1740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448</v>
      </c>
      <c r="C35" s="70">
        <v>6</v>
      </c>
      <c r="D35" s="70">
        <v>27</v>
      </c>
      <c r="E35" s="70">
        <v>2009</v>
      </c>
      <c r="F35" s="70" t="s">
        <v>176</v>
      </c>
      <c r="G35" s="70" t="s">
        <v>1739</v>
      </c>
      <c r="H35" s="70" t="s">
        <v>1740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1746</v>
      </c>
      <c r="B36" s="70">
        <v>449</v>
      </c>
      <c r="C36" s="70">
        <v>7</v>
      </c>
      <c r="D36" s="70">
        <v>27</v>
      </c>
      <c r="E36" s="70">
        <v>2010</v>
      </c>
      <c r="F36" s="70" t="s">
        <v>177</v>
      </c>
      <c r="G36" s="70" t="s">
        <v>1739</v>
      </c>
      <c r="H36" s="70" t="s">
        <v>1740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1747</v>
      </c>
      <c r="B37" s="70">
        <v>450</v>
      </c>
      <c r="C37" s="70">
        <v>8</v>
      </c>
      <c r="D37" s="70">
        <v>27</v>
      </c>
      <c r="E37" s="70">
        <v>2011</v>
      </c>
      <c r="F37" s="70" t="s">
        <v>178</v>
      </c>
      <c r="G37" s="70" t="s">
        <v>1739</v>
      </c>
      <c r="H37" s="70" t="s">
        <v>1740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1748</v>
      </c>
      <c r="B38" s="70">
        <v>451</v>
      </c>
      <c r="C38" s="70">
        <v>9</v>
      </c>
      <c r="D38" s="70">
        <v>27</v>
      </c>
      <c r="E38" s="70">
        <v>2012</v>
      </c>
      <c r="F38" s="70" t="s">
        <v>179</v>
      </c>
      <c r="G38" s="70" t="s">
        <v>1739</v>
      </c>
      <c r="H38" s="70" t="s">
        <v>1740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1749</v>
      </c>
      <c r="B39" s="70">
        <v>452</v>
      </c>
      <c r="C39" s="70">
        <v>10</v>
      </c>
      <c r="D39" s="70">
        <v>27</v>
      </c>
      <c r="E39" s="70">
        <v>2013</v>
      </c>
      <c r="F39" s="70" t="s">
        <v>180</v>
      </c>
      <c r="G39" s="70" t="s">
        <v>1739</v>
      </c>
      <c r="H39" s="70" t="s">
        <v>1740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1750</v>
      </c>
      <c r="B40" s="70">
        <v>453</v>
      </c>
      <c r="C40" s="70">
        <v>11</v>
      </c>
      <c r="D40" s="70">
        <v>27</v>
      </c>
      <c r="E40" s="70">
        <v>2014</v>
      </c>
      <c r="F40" s="70" t="s">
        <v>181</v>
      </c>
      <c r="G40" s="70" t="s">
        <v>1739</v>
      </c>
      <c r="H40" s="70" t="s">
        <v>1740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1751</v>
      </c>
      <c r="B41" s="70">
        <v>454</v>
      </c>
      <c r="C41" s="70">
        <v>12</v>
      </c>
      <c r="D41" s="70">
        <v>27</v>
      </c>
      <c r="E41" s="70">
        <v>2015</v>
      </c>
      <c r="F41" s="70" t="s">
        <v>182</v>
      </c>
      <c r="G41" s="70" t="s">
        <v>1739</v>
      </c>
      <c r="H41" s="70" t="s">
        <v>1740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1752</v>
      </c>
      <c r="B42" s="70">
        <v>455</v>
      </c>
      <c r="C42" s="70">
        <v>13</v>
      </c>
      <c r="D42" s="70">
        <v>27</v>
      </c>
      <c r="E42" s="70">
        <v>2016</v>
      </c>
      <c r="F42" s="70" t="s">
        <v>155</v>
      </c>
      <c r="G42" s="70" t="s">
        <v>1739</v>
      </c>
      <c r="H42" s="70" t="s">
        <v>1740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1753</v>
      </c>
      <c r="B43" s="70">
        <v>456</v>
      </c>
      <c r="C43" s="70">
        <v>14</v>
      </c>
      <c r="D43" s="70">
        <v>27</v>
      </c>
      <c r="E43" s="70">
        <v>2017</v>
      </c>
      <c r="F43" s="70" t="s">
        <v>156</v>
      </c>
      <c r="G43" s="70" t="s">
        <v>1739</v>
      </c>
      <c r="H43" s="70" t="s">
        <v>1740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1754</v>
      </c>
      <c r="B44" s="70">
        <v>457</v>
      </c>
      <c r="C44" s="70">
        <v>15</v>
      </c>
      <c r="D44" s="70">
        <v>27</v>
      </c>
      <c r="E44" s="70">
        <v>2018</v>
      </c>
      <c r="F44" s="70" t="s">
        <v>183</v>
      </c>
      <c r="G44" s="70" t="s">
        <v>1739</v>
      </c>
      <c r="H44" s="70" t="s">
        <v>1740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1755</v>
      </c>
      <c r="B45" s="70">
        <v>458</v>
      </c>
      <c r="C45" s="70">
        <v>16</v>
      </c>
      <c r="D45" s="70">
        <v>27</v>
      </c>
      <c r="E45" s="70">
        <v>2019</v>
      </c>
      <c r="F45" s="70" t="s">
        <v>158</v>
      </c>
      <c r="G45" s="1064" t="s">
        <v>1739</v>
      </c>
      <c r="H45" s="70" t="s">
        <v>1740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1756</v>
      </c>
      <c r="B46" s="70">
        <v>459</v>
      </c>
      <c r="C46" s="70">
        <v>17</v>
      </c>
      <c r="D46" s="70">
        <v>27</v>
      </c>
      <c r="E46" s="70">
        <v>2020</v>
      </c>
      <c r="F46" s="70" t="s">
        <v>159</v>
      </c>
      <c r="G46" s="1064" t="s">
        <v>1739</v>
      </c>
      <c r="H46" s="70" t="s">
        <v>1740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1757</v>
      </c>
      <c r="B47" s="70">
        <v>459</v>
      </c>
      <c r="C47" s="70">
        <v>18</v>
      </c>
      <c r="D47" s="70">
        <v>27</v>
      </c>
      <c r="E47" s="70">
        <v>2021</v>
      </c>
      <c r="F47" s="70" t="s">
        <v>160</v>
      </c>
      <c r="G47" s="70" t="s">
        <v>1739</v>
      </c>
      <c r="H47" s="70" t="s">
        <v>1740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1758</v>
      </c>
      <c r="B48" s="70">
        <v>459</v>
      </c>
      <c r="C48" s="70">
        <v>19</v>
      </c>
      <c r="D48" s="70">
        <v>27</v>
      </c>
      <c r="E48" s="70">
        <v>2022</v>
      </c>
      <c r="F48" s="70" t="s">
        <v>161</v>
      </c>
      <c r="G48" s="70" t="s">
        <v>1739</v>
      </c>
      <c r="H48" s="70" t="s">
        <v>1740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459</v>
      </c>
      <c r="C49" s="70">
        <v>20</v>
      </c>
      <c r="D49" s="70">
        <v>27</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459</v>
      </c>
      <c r="C50" s="70">
        <v>21</v>
      </c>
      <c r="D50" s="70">
        <v>27</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256</v>
      </c>
      <c r="C72" s="70">
        <v>1</v>
      </c>
      <c r="D72" s="70">
        <v>16</v>
      </c>
      <c r="E72" s="70">
        <v>1990</v>
      </c>
      <c r="F72" s="70" t="s">
        <v>787</v>
      </c>
      <c r="G72" s="70" t="s">
        <v>1785</v>
      </c>
      <c r="H72" s="70" t="s">
        <v>1786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257</v>
      </c>
      <c r="C73" s="70">
        <v>2</v>
      </c>
      <c r="D73" s="70">
        <v>16</v>
      </c>
      <c r="E73" s="70">
        <v>2005</v>
      </c>
      <c r="F73" s="70" t="s">
        <v>789</v>
      </c>
      <c r="G73" s="70" t="s">
        <v>1785</v>
      </c>
      <c r="H73" s="70" t="s">
        <v>1786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258</v>
      </c>
      <c r="C74" s="70">
        <v>3</v>
      </c>
      <c r="D74" s="70">
        <v>16</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259</v>
      </c>
      <c r="C75" s="70">
        <v>4</v>
      </c>
      <c r="D75" s="70">
        <v>16</v>
      </c>
      <c r="E75" s="70">
        <v>2007</v>
      </c>
      <c r="F75" s="70" t="s">
        <v>791</v>
      </c>
      <c r="G75" s="70" t="s">
        <v>1785</v>
      </c>
      <c r="H75" s="70" t="s">
        <v>1786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260</v>
      </c>
      <c r="C76" s="70">
        <v>5</v>
      </c>
      <c r="D76" s="70">
        <v>16</v>
      </c>
      <c r="E76" s="70">
        <v>2008</v>
      </c>
      <c r="F76" s="70" t="s">
        <v>792</v>
      </c>
      <c r="G76" s="70" t="s">
        <v>1785</v>
      </c>
      <c r="H76" s="70" t="s">
        <v>1786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261</v>
      </c>
      <c r="C77" s="70">
        <v>6</v>
      </c>
      <c r="D77" s="70">
        <v>16</v>
      </c>
      <c r="E77" s="70">
        <v>2009</v>
      </c>
      <c r="F77" s="70" t="s">
        <v>176</v>
      </c>
      <c r="G77" s="70" t="s">
        <v>1785</v>
      </c>
      <c r="H77" s="70" t="s">
        <v>1786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262</v>
      </c>
      <c r="C78" s="70">
        <v>7</v>
      </c>
      <c r="D78" s="70">
        <v>16</v>
      </c>
      <c r="E78" s="70">
        <v>2010</v>
      </c>
      <c r="F78" s="70" t="s">
        <v>177</v>
      </c>
      <c r="G78" s="70" t="s">
        <v>1785</v>
      </c>
      <c r="H78" s="70" t="s">
        <v>1786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263</v>
      </c>
      <c r="C79" s="70">
        <v>8</v>
      </c>
      <c r="D79" s="70">
        <v>16</v>
      </c>
      <c r="E79" s="70">
        <v>2011</v>
      </c>
      <c r="F79" s="70" t="s">
        <v>178</v>
      </c>
      <c r="G79" s="70" t="s">
        <v>1785</v>
      </c>
      <c r="H79" s="70" t="s">
        <v>1786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264</v>
      </c>
      <c r="C80" s="70">
        <v>9</v>
      </c>
      <c r="D80" s="70">
        <v>16</v>
      </c>
      <c r="E80" s="70">
        <v>2012</v>
      </c>
      <c r="F80" s="70" t="s">
        <v>179</v>
      </c>
      <c r="G80" s="70" t="s">
        <v>1785</v>
      </c>
      <c r="H80" s="70" t="s">
        <v>1786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265</v>
      </c>
      <c r="C81" s="70">
        <v>10</v>
      </c>
      <c r="D81" s="70">
        <v>16</v>
      </c>
      <c r="E81" s="70">
        <v>2013</v>
      </c>
      <c r="F81" s="70" t="s">
        <v>180</v>
      </c>
      <c r="G81" s="70" t="s">
        <v>1785</v>
      </c>
      <c r="H81" s="70" t="s">
        <v>1786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266</v>
      </c>
      <c r="C82" s="70">
        <v>11</v>
      </c>
      <c r="D82" s="70">
        <v>16</v>
      </c>
      <c r="E82" s="70">
        <v>2014</v>
      </c>
      <c r="F82" s="70" t="s">
        <v>181</v>
      </c>
      <c r="G82" s="70" t="s">
        <v>1785</v>
      </c>
      <c r="H82" s="70" t="s">
        <v>1786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267</v>
      </c>
      <c r="C83" s="70">
        <v>12</v>
      </c>
      <c r="D83" s="70">
        <v>16</v>
      </c>
      <c r="E83" s="70">
        <v>2015</v>
      </c>
      <c r="F83" s="70" t="s">
        <v>182</v>
      </c>
      <c r="G83" s="1064" t="s">
        <v>1785</v>
      </c>
      <c r="H83" s="70" t="s">
        <v>1786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268</v>
      </c>
      <c r="C84" s="70">
        <v>13</v>
      </c>
      <c r="D84" s="70">
        <v>16</v>
      </c>
      <c r="E84" s="70">
        <v>2016</v>
      </c>
      <c r="F84" s="70" t="s">
        <v>155</v>
      </c>
      <c r="G84" s="1064" t="s">
        <v>1785</v>
      </c>
      <c r="H84" s="70" t="s">
        <v>1786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269</v>
      </c>
      <c r="C85" s="70">
        <v>14</v>
      </c>
      <c r="D85" s="70">
        <v>16</v>
      </c>
      <c r="E85" s="70">
        <v>2017</v>
      </c>
      <c r="F85" s="70" t="s">
        <v>156</v>
      </c>
      <c r="G85" s="70" t="s">
        <v>1785</v>
      </c>
      <c r="H85" s="70" t="s">
        <v>1786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270</v>
      </c>
      <c r="C86" s="70">
        <v>15</v>
      </c>
      <c r="D86" s="70">
        <v>16</v>
      </c>
      <c r="E86" s="70">
        <v>2018</v>
      </c>
      <c r="F86" s="70" t="s">
        <v>183</v>
      </c>
      <c r="G86" s="70" t="s">
        <v>1785</v>
      </c>
      <c r="H86" s="70" t="s">
        <v>1786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271</v>
      </c>
      <c r="C87" s="70">
        <v>16</v>
      </c>
      <c r="D87" s="70">
        <v>16</v>
      </c>
      <c r="E87" s="70">
        <v>2019</v>
      </c>
      <c r="F87" s="70" t="s">
        <v>158</v>
      </c>
      <c r="G87" s="70" t="s">
        <v>1785</v>
      </c>
      <c r="H87" s="70" t="s">
        <v>1786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272</v>
      </c>
      <c r="C88" s="70">
        <v>17</v>
      </c>
      <c r="D88" s="70">
        <v>16</v>
      </c>
      <c r="E88" s="70">
        <v>2020</v>
      </c>
      <c r="F88" s="70" t="s">
        <v>159</v>
      </c>
      <c r="G88" s="70" t="s">
        <v>1785</v>
      </c>
      <c r="H88" s="70" t="s">
        <v>1786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272</v>
      </c>
      <c r="C89" s="70">
        <v>18</v>
      </c>
      <c r="D89" s="70">
        <v>16</v>
      </c>
      <c r="E89" s="70">
        <v>2021</v>
      </c>
      <c r="F89" s="70" t="s">
        <v>160</v>
      </c>
      <c r="G89" s="70" t="s">
        <v>1785</v>
      </c>
      <c r="H89" s="70" t="s">
        <v>1786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272</v>
      </c>
      <c r="C90" s="70">
        <v>19</v>
      </c>
      <c r="D90" s="70">
        <v>16</v>
      </c>
      <c r="E90" s="70">
        <v>2022</v>
      </c>
      <c r="F90" s="70" t="s">
        <v>161</v>
      </c>
      <c r="G90" s="70" t="s">
        <v>1785</v>
      </c>
      <c r="H90" s="70" t="s">
        <v>1786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272</v>
      </c>
      <c r="C91" s="70">
        <v>20</v>
      </c>
      <c r="D91" s="70">
        <v>16</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272</v>
      </c>
      <c r="C92" s="70">
        <v>21</v>
      </c>
      <c r="D92" s="70">
        <v>16</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477</v>
      </c>
      <c r="C93" s="70">
        <v>1</v>
      </c>
      <c r="D93" s="70">
        <v>29</v>
      </c>
      <c r="E93" s="70">
        <v>1990</v>
      </c>
      <c r="F93" s="70" t="s">
        <v>787</v>
      </c>
      <c r="G93" s="70" t="s">
        <v>1808</v>
      </c>
      <c r="H93" s="70" t="s">
        <v>1809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478</v>
      </c>
      <c r="C94" s="70">
        <v>2</v>
      </c>
      <c r="D94" s="70">
        <v>29</v>
      </c>
      <c r="E94" s="70">
        <v>2005</v>
      </c>
      <c r="F94" s="70" t="s">
        <v>789</v>
      </c>
      <c r="G94" s="70" t="s">
        <v>1808</v>
      </c>
      <c r="H94" s="70" t="s">
        <v>1809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479</v>
      </c>
      <c r="C95" s="70">
        <v>3</v>
      </c>
      <c r="D95" s="70">
        <v>29</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480</v>
      </c>
      <c r="C96" s="70">
        <v>4</v>
      </c>
      <c r="D96" s="70">
        <v>29</v>
      </c>
      <c r="E96" s="70">
        <v>2007</v>
      </c>
      <c r="F96" s="70" t="s">
        <v>791</v>
      </c>
      <c r="G96" s="70" t="s">
        <v>1808</v>
      </c>
      <c r="H96" s="70" t="s">
        <v>1809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481</v>
      </c>
      <c r="C97" s="70">
        <v>5</v>
      </c>
      <c r="D97" s="70">
        <v>29</v>
      </c>
      <c r="E97" s="70">
        <v>2008</v>
      </c>
      <c r="F97" s="70" t="s">
        <v>792</v>
      </c>
      <c r="G97" s="70" t="s">
        <v>1808</v>
      </c>
      <c r="H97" s="70" t="s">
        <v>1809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482</v>
      </c>
      <c r="C98" s="70">
        <v>6</v>
      </c>
      <c r="D98" s="70">
        <v>29</v>
      </c>
      <c r="E98" s="70">
        <v>2009</v>
      </c>
      <c r="F98" s="70" t="s">
        <v>176</v>
      </c>
      <c r="G98" s="70" t="s">
        <v>1808</v>
      </c>
      <c r="H98" s="70" t="s">
        <v>1809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483</v>
      </c>
      <c r="C99" s="70">
        <v>7</v>
      </c>
      <c r="D99" s="70">
        <v>29</v>
      </c>
      <c r="E99" s="70">
        <v>2010</v>
      </c>
      <c r="F99" s="70" t="s">
        <v>177</v>
      </c>
      <c r="G99" s="70" t="s">
        <v>1808</v>
      </c>
      <c r="H99" s="70" t="s">
        <v>1809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484</v>
      </c>
      <c r="C100" s="70">
        <v>8</v>
      </c>
      <c r="D100" s="70">
        <v>29</v>
      </c>
      <c r="E100" s="70">
        <v>2011</v>
      </c>
      <c r="F100" s="70" t="s">
        <v>178</v>
      </c>
      <c r="G100" s="70" t="s">
        <v>1808</v>
      </c>
      <c r="H100" s="70" t="s">
        <v>1809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485</v>
      </c>
      <c r="C101" s="70">
        <v>9</v>
      </c>
      <c r="D101" s="70">
        <v>29</v>
      </c>
      <c r="E101" s="70">
        <v>2012</v>
      </c>
      <c r="F101" s="70" t="s">
        <v>179</v>
      </c>
      <c r="G101" s="70" t="s">
        <v>1808</v>
      </c>
      <c r="H101" s="70" t="s">
        <v>1809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486</v>
      </c>
      <c r="C102" s="70">
        <v>10</v>
      </c>
      <c r="D102" s="70">
        <v>29</v>
      </c>
      <c r="E102" s="70">
        <v>2013</v>
      </c>
      <c r="F102" s="70" t="s">
        <v>180</v>
      </c>
      <c r="G102" s="1064" t="s">
        <v>1808</v>
      </c>
      <c r="H102" s="70" t="s">
        <v>1809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487</v>
      </c>
      <c r="C103" s="70">
        <v>11</v>
      </c>
      <c r="D103" s="70">
        <v>29</v>
      </c>
      <c r="E103" s="70">
        <v>2014</v>
      </c>
      <c r="F103" s="70" t="s">
        <v>181</v>
      </c>
      <c r="G103" s="1064" t="s">
        <v>1808</v>
      </c>
      <c r="H103" s="70" t="s">
        <v>1809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488</v>
      </c>
      <c r="C104" s="70">
        <v>12</v>
      </c>
      <c r="D104" s="70">
        <v>29</v>
      </c>
      <c r="E104" s="70">
        <v>2015</v>
      </c>
      <c r="F104" s="70" t="s">
        <v>182</v>
      </c>
      <c r="G104" s="70" t="s">
        <v>1808</v>
      </c>
      <c r="H104" s="70" t="s">
        <v>1809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489</v>
      </c>
      <c r="C105" s="70">
        <v>13</v>
      </c>
      <c r="D105" s="70">
        <v>29</v>
      </c>
      <c r="E105" s="70">
        <v>2016</v>
      </c>
      <c r="F105" s="70" t="s">
        <v>155</v>
      </c>
      <c r="G105" s="70" t="s">
        <v>1808</v>
      </c>
      <c r="H105" s="70" t="s">
        <v>1809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490</v>
      </c>
      <c r="C106" s="70">
        <v>14</v>
      </c>
      <c r="D106" s="70">
        <v>29</v>
      </c>
      <c r="E106" s="70">
        <v>2017</v>
      </c>
      <c r="F106" s="70" t="s">
        <v>156</v>
      </c>
      <c r="G106" s="70" t="s">
        <v>1808</v>
      </c>
      <c r="H106" s="70" t="s">
        <v>1809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491</v>
      </c>
      <c r="C107" s="70">
        <v>15</v>
      </c>
      <c r="D107" s="70">
        <v>29</v>
      </c>
      <c r="E107" s="70">
        <v>2018</v>
      </c>
      <c r="F107" s="70" t="s">
        <v>183</v>
      </c>
      <c r="G107" s="70" t="s">
        <v>1808</v>
      </c>
      <c r="H107" s="70" t="s">
        <v>1809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492</v>
      </c>
      <c r="C108" s="70">
        <v>16</v>
      </c>
      <c r="D108" s="70">
        <v>29</v>
      </c>
      <c r="E108" s="70">
        <v>2019</v>
      </c>
      <c r="F108" s="70" t="s">
        <v>158</v>
      </c>
      <c r="G108" s="70" t="s">
        <v>1808</v>
      </c>
      <c r="H108" s="70" t="s">
        <v>1809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493</v>
      </c>
      <c r="C109" s="70">
        <v>17</v>
      </c>
      <c r="D109" s="70">
        <v>29</v>
      </c>
      <c r="E109" s="70">
        <v>2020</v>
      </c>
      <c r="F109" s="70" t="s">
        <v>159</v>
      </c>
      <c r="G109" s="70" t="s">
        <v>1808</v>
      </c>
      <c r="H109" s="70" t="s">
        <v>1809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493</v>
      </c>
      <c r="C110" s="70">
        <v>18</v>
      </c>
      <c r="D110" s="70">
        <v>29</v>
      </c>
      <c r="E110" s="70">
        <v>2021</v>
      </c>
      <c r="F110" s="70" t="s">
        <v>160</v>
      </c>
      <c r="G110" s="70" t="s">
        <v>1808</v>
      </c>
      <c r="H110" s="70" t="s">
        <v>1809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1827</v>
      </c>
      <c r="B111" s="70">
        <v>493</v>
      </c>
      <c r="C111" s="70">
        <v>19</v>
      </c>
      <c r="D111" s="70">
        <v>29</v>
      </c>
      <c r="E111" s="70">
        <v>2022</v>
      </c>
      <c r="F111" s="70" t="s">
        <v>161</v>
      </c>
      <c r="G111" s="70" t="s">
        <v>1808</v>
      </c>
      <c r="H111" s="70" t="s">
        <v>1809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493</v>
      </c>
      <c r="C112" s="70">
        <v>20</v>
      </c>
      <c r="D112" s="70">
        <v>29</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493</v>
      </c>
      <c r="C113" s="70">
        <v>21</v>
      </c>
      <c r="D113" s="70">
        <v>29</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35</v>
      </c>
      <c r="C114" s="70">
        <v>1</v>
      </c>
      <c r="D114" s="70">
        <v>3</v>
      </c>
      <c r="E114" s="70">
        <v>1990</v>
      </c>
      <c r="F114" s="70" t="s">
        <v>787</v>
      </c>
      <c r="G114" s="70" t="s">
        <v>1831</v>
      </c>
      <c r="H114" s="70" t="s">
        <v>1832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36</v>
      </c>
      <c r="C115" s="70">
        <v>2</v>
      </c>
      <c r="D115" s="70">
        <v>3</v>
      </c>
      <c r="E115" s="70">
        <v>2005</v>
      </c>
      <c r="F115" s="70" t="s">
        <v>789</v>
      </c>
      <c r="G115" s="70" t="s">
        <v>1831</v>
      </c>
      <c r="H115" s="70" t="s">
        <v>1832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v>
      </c>
      <c r="C116" s="70">
        <v>3</v>
      </c>
      <c r="D116" s="70">
        <v>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38</v>
      </c>
      <c r="C117" s="70">
        <v>4</v>
      </c>
      <c r="D117" s="70">
        <v>3</v>
      </c>
      <c r="E117" s="70">
        <v>2007</v>
      </c>
      <c r="F117" s="70" t="s">
        <v>791</v>
      </c>
      <c r="G117" s="70" t="s">
        <v>1831</v>
      </c>
      <c r="H117" s="70" t="s">
        <v>1832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39</v>
      </c>
      <c r="C118" s="70">
        <v>5</v>
      </c>
      <c r="D118" s="70">
        <v>3</v>
      </c>
      <c r="E118" s="70">
        <v>2008</v>
      </c>
      <c r="F118" s="70" t="s">
        <v>792</v>
      </c>
      <c r="G118" s="70" t="s">
        <v>1831</v>
      </c>
      <c r="H118" s="70" t="s">
        <v>1832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40</v>
      </c>
      <c r="C119" s="70">
        <v>6</v>
      </c>
      <c r="D119" s="70">
        <v>3</v>
      </c>
      <c r="E119" s="70">
        <v>2009</v>
      </c>
      <c r="F119" s="70" t="s">
        <v>176</v>
      </c>
      <c r="G119" s="70" t="s">
        <v>1831</v>
      </c>
      <c r="H119" s="70" t="s">
        <v>1832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41</v>
      </c>
      <c r="C120" s="70">
        <v>7</v>
      </c>
      <c r="D120" s="70">
        <v>3</v>
      </c>
      <c r="E120" s="70">
        <v>2010</v>
      </c>
      <c r="F120" s="70" t="s">
        <v>177</v>
      </c>
      <c r="G120" s="70" t="s">
        <v>1831</v>
      </c>
      <c r="H120" s="70" t="s">
        <v>1832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42</v>
      </c>
      <c r="C121" s="70">
        <v>8</v>
      </c>
      <c r="D121" s="70">
        <v>3</v>
      </c>
      <c r="E121" s="70">
        <v>2011</v>
      </c>
      <c r="F121" s="70" t="s">
        <v>178</v>
      </c>
      <c r="G121" s="1064" t="s">
        <v>1831</v>
      </c>
      <c r="H121" s="70" t="s">
        <v>1832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43</v>
      </c>
      <c r="C122" s="70">
        <v>9</v>
      </c>
      <c r="D122" s="70">
        <v>3</v>
      </c>
      <c r="E122" s="70">
        <v>2012</v>
      </c>
      <c r="F122" s="70" t="s">
        <v>179</v>
      </c>
      <c r="G122" s="1064" t="s">
        <v>1831</v>
      </c>
      <c r="H122" s="70" t="s">
        <v>1832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44</v>
      </c>
      <c r="C123" s="70">
        <v>10</v>
      </c>
      <c r="D123" s="70">
        <v>3</v>
      </c>
      <c r="E123" s="70">
        <v>2013</v>
      </c>
      <c r="F123" s="70" t="s">
        <v>180</v>
      </c>
      <c r="G123" s="70" t="s">
        <v>1831</v>
      </c>
      <c r="H123" s="70" t="s">
        <v>1832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45</v>
      </c>
      <c r="C124" s="70">
        <v>11</v>
      </c>
      <c r="D124" s="70">
        <v>3</v>
      </c>
      <c r="E124" s="70">
        <v>2014</v>
      </c>
      <c r="F124" s="70" t="s">
        <v>181</v>
      </c>
      <c r="G124" s="70" t="s">
        <v>1831</v>
      </c>
      <c r="H124" s="70" t="s">
        <v>1832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46</v>
      </c>
      <c r="C125" s="70">
        <v>12</v>
      </c>
      <c r="D125" s="70">
        <v>3</v>
      </c>
      <c r="E125" s="70">
        <v>2015</v>
      </c>
      <c r="F125" s="70" t="s">
        <v>182</v>
      </c>
      <c r="G125" s="70" t="s">
        <v>1831</v>
      </c>
      <c r="H125" s="70" t="s">
        <v>1832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47</v>
      </c>
      <c r="C126" s="70">
        <v>13</v>
      </c>
      <c r="D126" s="70">
        <v>3</v>
      </c>
      <c r="E126" s="70">
        <v>2016</v>
      </c>
      <c r="F126" s="70" t="s">
        <v>155</v>
      </c>
      <c r="G126" s="70" t="s">
        <v>1831</v>
      </c>
      <c r="H126" s="70" t="s">
        <v>1832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48</v>
      </c>
      <c r="C127" s="70">
        <v>14</v>
      </c>
      <c r="D127" s="70">
        <v>3</v>
      </c>
      <c r="E127" s="70">
        <v>2017</v>
      </c>
      <c r="F127" s="70" t="s">
        <v>156</v>
      </c>
      <c r="G127" s="70" t="s">
        <v>1831</v>
      </c>
      <c r="H127" s="70" t="s">
        <v>1832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49</v>
      </c>
      <c r="C128" s="70">
        <v>15</v>
      </c>
      <c r="D128" s="70">
        <v>3</v>
      </c>
      <c r="E128" s="70">
        <v>2018</v>
      </c>
      <c r="F128" s="70" t="s">
        <v>183</v>
      </c>
      <c r="G128" s="70" t="s">
        <v>1831</v>
      </c>
      <c r="H128" s="70" t="s">
        <v>1832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50</v>
      </c>
      <c r="C129" s="70">
        <v>16</v>
      </c>
      <c r="D129" s="70">
        <v>3</v>
      </c>
      <c r="E129" s="70">
        <v>2019</v>
      </c>
      <c r="F129" s="70" t="s">
        <v>158</v>
      </c>
      <c r="G129" s="70" t="s">
        <v>1831</v>
      </c>
      <c r="H129" s="70" t="s">
        <v>1832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51</v>
      </c>
      <c r="C130" s="70">
        <v>17</v>
      </c>
      <c r="D130" s="70">
        <v>3</v>
      </c>
      <c r="E130" s="70">
        <v>2020</v>
      </c>
      <c r="F130" s="70" t="s">
        <v>159</v>
      </c>
      <c r="G130" s="70" t="s">
        <v>1831</v>
      </c>
      <c r="H130" s="70" t="s">
        <v>1832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51</v>
      </c>
      <c r="C131" s="70">
        <v>18</v>
      </c>
      <c r="D131" s="70">
        <v>3</v>
      </c>
      <c r="E131" s="70">
        <v>2021</v>
      </c>
      <c r="F131" s="70" t="s">
        <v>160</v>
      </c>
      <c r="G131" s="70" t="s">
        <v>1831</v>
      </c>
      <c r="H131" s="70" t="s">
        <v>1832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51</v>
      </c>
      <c r="C132" s="70">
        <v>19</v>
      </c>
      <c r="D132" s="70">
        <v>3</v>
      </c>
      <c r="E132" s="70">
        <v>2022</v>
      </c>
      <c r="F132" s="70" t="s">
        <v>161</v>
      </c>
      <c r="G132" s="70" t="s">
        <v>1831</v>
      </c>
      <c r="H132" s="70" t="s">
        <v>1832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51</v>
      </c>
      <c r="C133" s="70">
        <v>20</v>
      </c>
      <c r="D133" s="70">
        <v>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51</v>
      </c>
      <c r="C134" s="70">
        <v>21</v>
      </c>
      <c r="D134" s="70">
        <v>3</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290</v>
      </c>
      <c r="C135" s="70">
        <v>1</v>
      </c>
      <c r="D135" s="70">
        <v>18</v>
      </c>
      <c r="E135" s="70">
        <v>1990</v>
      </c>
      <c r="F135" s="70" t="s">
        <v>787</v>
      </c>
      <c r="G135" s="70" t="s">
        <v>1854</v>
      </c>
      <c r="H135" s="70" t="s">
        <v>1855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291</v>
      </c>
      <c r="C136" s="70">
        <v>2</v>
      </c>
      <c r="D136" s="70">
        <v>18</v>
      </c>
      <c r="E136" s="70">
        <v>2005</v>
      </c>
      <c r="F136" s="70" t="s">
        <v>789</v>
      </c>
      <c r="G136" s="70" t="s">
        <v>1854</v>
      </c>
      <c r="H136" s="70" t="s">
        <v>1855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292</v>
      </c>
      <c r="C137" s="70">
        <v>3</v>
      </c>
      <c r="D137" s="70">
        <v>18</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293</v>
      </c>
      <c r="C138" s="70">
        <v>4</v>
      </c>
      <c r="D138" s="70">
        <v>18</v>
      </c>
      <c r="E138" s="70">
        <v>2007</v>
      </c>
      <c r="F138" s="70" t="s">
        <v>791</v>
      </c>
      <c r="G138" s="70" t="s">
        <v>1854</v>
      </c>
      <c r="H138" s="70" t="s">
        <v>1855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294</v>
      </c>
      <c r="C139" s="70">
        <v>5</v>
      </c>
      <c r="D139" s="70">
        <v>18</v>
      </c>
      <c r="E139" s="70">
        <v>2008</v>
      </c>
      <c r="F139" s="70" t="s">
        <v>792</v>
      </c>
      <c r="G139" s="70" t="s">
        <v>1854</v>
      </c>
      <c r="H139" s="70" t="s">
        <v>1855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295</v>
      </c>
      <c r="C140" s="70">
        <v>6</v>
      </c>
      <c r="D140" s="70">
        <v>18</v>
      </c>
      <c r="E140" s="70">
        <v>2009</v>
      </c>
      <c r="F140" s="70" t="s">
        <v>176</v>
      </c>
      <c r="G140" s="1064" t="s">
        <v>1854</v>
      </c>
      <c r="H140" s="70" t="s">
        <v>1855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1861</v>
      </c>
      <c r="B141" s="70">
        <v>296</v>
      </c>
      <c r="C141" s="70">
        <v>7</v>
      </c>
      <c r="D141" s="70">
        <v>18</v>
      </c>
      <c r="E141" s="70">
        <v>2010</v>
      </c>
      <c r="F141" s="70" t="s">
        <v>177</v>
      </c>
      <c r="G141" s="1064" t="s">
        <v>1854</v>
      </c>
      <c r="H141" s="70" t="s">
        <v>1855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1862</v>
      </c>
      <c r="B142" s="70">
        <v>297</v>
      </c>
      <c r="C142" s="70">
        <v>8</v>
      </c>
      <c r="D142" s="70">
        <v>18</v>
      </c>
      <c r="E142" s="70">
        <v>2011</v>
      </c>
      <c r="F142" s="70" t="s">
        <v>178</v>
      </c>
      <c r="G142" s="70" t="s">
        <v>1854</v>
      </c>
      <c r="H142" s="70" t="s">
        <v>1855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1863</v>
      </c>
      <c r="B143" s="70">
        <v>298</v>
      </c>
      <c r="C143" s="70">
        <v>9</v>
      </c>
      <c r="D143" s="70">
        <v>18</v>
      </c>
      <c r="E143" s="70">
        <v>2012</v>
      </c>
      <c r="F143" s="70" t="s">
        <v>179</v>
      </c>
      <c r="G143" s="70" t="s">
        <v>1854</v>
      </c>
      <c r="H143" s="70" t="s">
        <v>1855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1864</v>
      </c>
      <c r="B144" s="70">
        <v>299</v>
      </c>
      <c r="C144" s="70">
        <v>10</v>
      </c>
      <c r="D144" s="70">
        <v>18</v>
      </c>
      <c r="E144" s="70">
        <v>2013</v>
      </c>
      <c r="F144" s="70" t="s">
        <v>180</v>
      </c>
      <c r="G144" s="70" t="s">
        <v>1854</v>
      </c>
      <c r="H144" s="70" t="s">
        <v>1855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1865</v>
      </c>
      <c r="B145" s="70">
        <v>300</v>
      </c>
      <c r="C145" s="70">
        <v>11</v>
      </c>
      <c r="D145" s="70">
        <v>18</v>
      </c>
      <c r="E145" s="70">
        <v>2014</v>
      </c>
      <c r="F145" s="70" t="s">
        <v>181</v>
      </c>
      <c r="G145" s="70" t="s">
        <v>1854</v>
      </c>
      <c r="H145" s="70" t="s">
        <v>1855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1866</v>
      </c>
      <c r="B146" s="70">
        <v>301</v>
      </c>
      <c r="C146" s="70">
        <v>12</v>
      </c>
      <c r="D146" s="70">
        <v>18</v>
      </c>
      <c r="E146" s="70">
        <v>2015</v>
      </c>
      <c r="F146" s="70" t="s">
        <v>182</v>
      </c>
      <c r="G146" s="70" t="s">
        <v>1854</v>
      </c>
      <c r="H146" s="70" t="s">
        <v>1855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1867</v>
      </c>
      <c r="B147" s="70">
        <v>302</v>
      </c>
      <c r="C147" s="70">
        <v>13</v>
      </c>
      <c r="D147" s="70">
        <v>18</v>
      </c>
      <c r="E147" s="70">
        <v>2016</v>
      </c>
      <c r="F147" s="70" t="s">
        <v>155</v>
      </c>
      <c r="G147" s="70" t="s">
        <v>1854</v>
      </c>
      <c r="H147" s="70" t="s">
        <v>1855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1868</v>
      </c>
      <c r="B148" s="70">
        <v>303</v>
      </c>
      <c r="C148" s="70">
        <v>14</v>
      </c>
      <c r="D148" s="70">
        <v>18</v>
      </c>
      <c r="E148" s="70">
        <v>2017</v>
      </c>
      <c r="F148" s="70" t="s">
        <v>156</v>
      </c>
      <c r="G148" s="70" t="s">
        <v>1854</v>
      </c>
      <c r="H148" s="70" t="s">
        <v>1855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1869</v>
      </c>
      <c r="B149" s="70">
        <v>304</v>
      </c>
      <c r="C149" s="70">
        <v>15</v>
      </c>
      <c r="D149" s="70">
        <v>18</v>
      </c>
      <c r="E149" s="70">
        <v>2018</v>
      </c>
      <c r="F149" s="70" t="s">
        <v>183</v>
      </c>
      <c r="G149" s="70" t="s">
        <v>1854</v>
      </c>
      <c r="H149" s="70" t="s">
        <v>1855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1870</v>
      </c>
      <c r="B150" s="70">
        <v>305</v>
      </c>
      <c r="C150" s="70">
        <v>16</v>
      </c>
      <c r="D150" s="70">
        <v>18</v>
      </c>
      <c r="E150" s="70">
        <v>2019</v>
      </c>
      <c r="F150" s="70" t="s">
        <v>158</v>
      </c>
      <c r="G150" s="70" t="s">
        <v>1854</v>
      </c>
      <c r="H150" s="70" t="s">
        <v>1855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1871</v>
      </c>
      <c r="B151" s="70">
        <v>306</v>
      </c>
      <c r="C151" s="70">
        <v>17</v>
      </c>
      <c r="D151" s="70">
        <v>18</v>
      </c>
      <c r="E151" s="70">
        <v>2020</v>
      </c>
      <c r="F151" s="70" t="s">
        <v>159</v>
      </c>
      <c r="G151" s="70" t="s">
        <v>1854</v>
      </c>
      <c r="H151" s="70" t="s">
        <v>1855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1872</v>
      </c>
      <c r="B152" s="70">
        <v>306</v>
      </c>
      <c r="C152" s="70">
        <v>18</v>
      </c>
      <c r="D152" s="70">
        <v>18</v>
      </c>
      <c r="E152" s="70">
        <v>2021</v>
      </c>
      <c r="F152" s="70" t="s">
        <v>160</v>
      </c>
      <c r="G152" s="70" t="s">
        <v>1854</v>
      </c>
      <c r="H152" s="70" t="s">
        <v>1855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1873</v>
      </c>
      <c r="B153" s="70">
        <v>306</v>
      </c>
      <c r="C153" s="70">
        <v>19</v>
      </c>
      <c r="D153" s="70">
        <v>18</v>
      </c>
      <c r="E153" s="70">
        <v>2022</v>
      </c>
      <c r="F153" s="70" t="s">
        <v>161</v>
      </c>
      <c r="G153" s="70" t="s">
        <v>1854</v>
      </c>
      <c r="H153" s="70" t="s">
        <v>1855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306</v>
      </c>
      <c r="C154" s="70">
        <v>20</v>
      </c>
      <c r="D154" s="70">
        <v>18</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306</v>
      </c>
      <c r="C155" s="70">
        <v>21</v>
      </c>
      <c r="D155" s="70">
        <v>18</v>
      </c>
      <c r="E155" s="70">
        <v>2024</v>
      </c>
      <c r="F155" s="70" t="s">
        <v>1554</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154</v>
      </c>
      <c r="C156" s="70">
        <v>1</v>
      </c>
      <c r="D156" s="70">
        <v>10</v>
      </c>
      <c r="E156" s="70">
        <v>1990</v>
      </c>
      <c r="F156" s="70" t="s">
        <v>787</v>
      </c>
      <c r="G156" s="70" t="s">
        <v>1877</v>
      </c>
      <c r="H156" s="70" t="s">
        <v>1878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155</v>
      </c>
      <c r="C157" s="70">
        <v>2</v>
      </c>
      <c r="D157" s="70">
        <v>10</v>
      </c>
      <c r="E157" s="70">
        <v>2005</v>
      </c>
      <c r="F157" s="70" t="s">
        <v>789</v>
      </c>
      <c r="G157" s="70" t="s">
        <v>1877</v>
      </c>
      <c r="H157" s="70" t="s">
        <v>1878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156</v>
      </c>
      <c r="C158" s="70">
        <v>3</v>
      </c>
      <c r="D158" s="70">
        <v>10</v>
      </c>
      <c r="E158" s="70">
        <v>2006</v>
      </c>
      <c r="F158" s="70" t="s">
        <v>790</v>
      </c>
      <c r="G158" s="1064" t="s">
        <v>1877</v>
      </c>
      <c r="H158" s="70" t="s">
        <v>1878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157</v>
      </c>
      <c r="C159" s="70">
        <v>4</v>
      </c>
      <c r="D159" s="70">
        <v>10</v>
      </c>
      <c r="E159" s="70">
        <v>2007</v>
      </c>
      <c r="F159" s="70" t="s">
        <v>791</v>
      </c>
      <c r="G159" s="1064" t="s">
        <v>1877</v>
      </c>
      <c r="H159" s="70" t="s">
        <v>1878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158</v>
      </c>
      <c r="C160" s="70">
        <v>5</v>
      </c>
      <c r="D160" s="70">
        <v>10</v>
      </c>
      <c r="E160" s="70">
        <v>2008</v>
      </c>
      <c r="F160" s="70" t="s">
        <v>792</v>
      </c>
      <c r="G160" s="70" t="s">
        <v>1877</v>
      </c>
      <c r="H160" s="70" t="s">
        <v>1878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159</v>
      </c>
      <c r="C161" s="70">
        <v>6</v>
      </c>
      <c r="D161" s="70">
        <v>10</v>
      </c>
      <c r="E161" s="70">
        <v>2009</v>
      </c>
      <c r="F161" s="70" t="s">
        <v>176</v>
      </c>
      <c r="G161" s="70" t="s">
        <v>1877</v>
      </c>
      <c r="H161" s="70" t="s">
        <v>1878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160</v>
      </c>
      <c r="C162" s="70">
        <v>7</v>
      </c>
      <c r="D162" s="70">
        <v>10</v>
      </c>
      <c r="E162" s="70">
        <v>2010</v>
      </c>
      <c r="F162" s="70" t="s">
        <v>177</v>
      </c>
      <c r="G162" s="70" t="s">
        <v>1877</v>
      </c>
      <c r="H162" s="70" t="s">
        <v>1878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161</v>
      </c>
      <c r="C163" s="70">
        <v>8</v>
      </c>
      <c r="D163" s="70">
        <v>10</v>
      </c>
      <c r="E163" s="70">
        <v>2011</v>
      </c>
      <c r="F163" s="70" t="s">
        <v>178</v>
      </c>
      <c r="G163" s="70" t="s">
        <v>1877</v>
      </c>
      <c r="H163" s="70" t="s">
        <v>1878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162</v>
      </c>
      <c r="C164" s="70">
        <v>9</v>
      </c>
      <c r="D164" s="70">
        <v>10</v>
      </c>
      <c r="E164" s="70">
        <v>2012</v>
      </c>
      <c r="F164" s="70" t="s">
        <v>179</v>
      </c>
      <c r="G164" s="70" t="s">
        <v>1877</v>
      </c>
      <c r="H164" s="70" t="s">
        <v>1878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163</v>
      </c>
      <c r="C165" s="70">
        <v>10</v>
      </c>
      <c r="D165" s="70">
        <v>10</v>
      </c>
      <c r="E165" s="70">
        <v>2013</v>
      </c>
      <c r="F165" s="70" t="s">
        <v>180</v>
      </c>
      <c r="G165" s="70" t="s">
        <v>1877</v>
      </c>
      <c r="H165" s="70" t="s">
        <v>1878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164</v>
      </c>
      <c r="C166" s="70">
        <v>11</v>
      </c>
      <c r="D166" s="70">
        <v>10</v>
      </c>
      <c r="E166" s="70">
        <v>2014</v>
      </c>
      <c r="F166" s="70" t="s">
        <v>181</v>
      </c>
      <c r="G166" s="70" t="s">
        <v>1877</v>
      </c>
      <c r="H166" s="70" t="s">
        <v>1878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165</v>
      </c>
      <c r="C167" s="70">
        <v>12</v>
      </c>
      <c r="D167" s="70">
        <v>10</v>
      </c>
      <c r="E167" s="70">
        <v>2015</v>
      </c>
      <c r="F167" s="70" t="s">
        <v>182</v>
      </c>
      <c r="G167" s="70" t="s">
        <v>1877</v>
      </c>
      <c r="H167" s="70" t="s">
        <v>1878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166</v>
      </c>
      <c r="C168" s="70">
        <v>13</v>
      </c>
      <c r="D168" s="70">
        <v>10</v>
      </c>
      <c r="E168" s="70">
        <v>2016</v>
      </c>
      <c r="F168" s="70" t="s">
        <v>155</v>
      </c>
      <c r="G168" s="70" t="s">
        <v>1877</v>
      </c>
      <c r="H168" s="70" t="s">
        <v>1878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167</v>
      </c>
      <c r="C169" s="70">
        <v>14</v>
      </c>
      <c r="D169" s="70">
        <v>10</v>
      </c>
      <c r="E169" s="70">
        <v>2017</v>
      </c>
      <c r="F169" s="70" t="s">
        <v>156</v>
      </c>
      <c r="G169" s="70" t="s">
        <v>1877</v>
      </c>
      <c r="H169" s="70" t="s">
        <v>1878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168</v>
      </c>
      <c r="C170" s="70">
        <v>15</v>
      </c>
      <c r="D170" s="70">
        <v>10</v>
      </c>
      <c r="E170" s="70">
        <v>2018</v>
      </c>
      <c r="F170" s="70" t="s">
        <v>183</v>
      </c>
      <c r="G170" s="70" t="s">
        <v>1877</v>
      </c>
      <c r="H170" s="70" t="s">
        <v>1878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169</v>
      </c>
      <c r="C171" s="70">
        <v>16</v>
      </c>
      <c r="D171" s="70">
        <v>10</v>
      </c>
      <c r="E171" s="70">
        <v>2019</v>
      </c>
      <c r="F171" s="70" t="s">
        <v>158</v>
      </c>
      <c r="G171" s="70" t="s">
        <v>1877</v>
      </c>
      <c r="H171" s="70" t="s">
        <v>1878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170</v>
      </c>
      <c r="C172" s="70">
        <v>17</v>
      </c>
      <c r="D172" s="70">
        <v>10</v>
      </c>
      <c r="E172" s="70">
        <v>2020</v>
      </c>
      <c r="F172" s="70" t="s">
        <v>159</v>
      </c>
      <c r="G172" s="70" t="s">
        <v>1877</v>
      </c>
      <c r="H172" s="70" t="s">
        <v>1878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170</v>
      </c>
      <c r="C173" s="70">
        <v>18</v>
      </c>
      <c r="D173" s="70">
        <v>10</v>
      </c>
      <c r="E173" s="70">
        <v>2021</v>
      </c>
      <c r="F173" s="70" t="s">
        <v>160</v>
      </c>
      <c r="G173" s="70" t="s">
        <v>1877</v>
      </c>
      <c r="H173" s="70" t="s">
        <v>1878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1896</v>
      </c>
      <c r="B174" s="70">
        <v>170</v>
      </c>
      <c r="C174" s="70">
        <v>19</v>
      </c>
      <c r="D174" s="70">
        <v>10</v>
      </c>
      <c r="E174" s="70">
        <v>2022</v>
      </c>
      <c r="F174" s="70" t="s">
        <v>161</v>
      </c>
      <c r="G174" s="70" t="s">
        <v>1877</v>
      </c>
      <c r="H174" s="70" t="s">
        <v>1878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1897</v>
      </c>
      <c r="B175" s="70">
        <v>170</v>
      </c>
      <c r="C175" s="70">
        <v>20</v>
      </c>
      <c r="D175" s="70">
        <v>10</v>
      </c>
      <c r="E175" s="70">
        <v>2023</v>
      </c>
      <c r="F175" s="70" t="s">
        <v>1539</v>
      </c>
      <c r="G175" s="70" t="s">
        <v>1877</v>
      </c>
      <c r="H175" s="70" t="s">
        <v>1878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1898</v>
      </c>
      <c r="B176" s="70">
        <v>170</v>
      </c>
      <c r="C176" s="70">
        <v>21</v>
      </c>
      <c r="D176" s="70">
        <v>10</v>
      </c>
      <c r="E176" s="70">
        <v>2024</v>
      </c>
      <c r="F176" s="70" t="s">
        <v>1554</v>
      </c>
      <c r="G176" s="70" t="s">
        <v>1877</v>
      </c>
      <c r="H176" s="70" t="s">
        <v>1878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1899</v>
      </c>
      <c r="B177" s="70">
        <v>171</v>
      </c>
      <c r="C177" s="70">
        <v>1</v>
      </c>
      <c r="D177" s="70">
        <v>11</v>
      </c>
      <c r="E177" s="70">
        <v>1990</v>
      </c>
      <c r="F177" s="70" t="s">
        <v>787</v>
      </c>
      <c r="G177" s="70" t="s">
        <v>1900</v>
      </c>
      <c r="H177" s="70" t="s">
        <v>1901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1902</v>
      </c>
      <c r="B178" s="70">
        <v>172</v>
      </c>
      <c r="C178" s="70">
        <v>2</v>
      </c>
      <c r="D178" s="70">
        <v>11</v>
      </c>
      <c r="E178" s="70">
        <v>2005</v>
      </c>
      <c r="F178" s="70" t="s">
        <v>789</v>
      </c>
      <c r="G178" s="1064" t="s">
        <v>1900</v>
      </c>
      <c r="H178" s="70" t="s">
        <v>1901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1903</v>
      </c>
      <c r="B179" s="70">
        <v>173</v>
      </c>
      <c r="C179" s="70">
        <v>3</v>
      </c>
      <c r="D179" s="70">
        <v>11</v>
      </c>
      <c r="E179" s="70">
        <v>2006</v>
      </c>
      <c r="F179" s="70" t="s">
        <v>790</v>
      </c>
      <c r="G179" s="1064" t="s">
        <v>1900</v>
      </c>
      <c r="H179" s="70" t="s">
        <v>1901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1904</v>
      </c>
      <c r="B180" s="70">
        <v>174</v>
      </c>
      <c r="C180" s="70">
        <v>4</v>
      </c>
      <c r="D180" s="70">
        <v>11</v>
      </c>
      <c r="E180" s="70">
        <v>2007</v>
      </c>
      <c r="F180" s="70" t="s">
        <v>791</v>
      </c>
      <c r="G180" s="70" t="s">
        <v>1900</v>
      </c>
      <c r="H180" s="70" t="s">
        <v>1901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1905</v>
      </c>
      <c r="B181" s="70">
        <v>175</v>
      </c>
      <c r="C181" s="70">
        <v>5</v>
      </c>
      <c r="D181" s="70">
        <v>11</v>
      </c>
      <c r="E181" s="70">
        <v>2008</v>
      </c>
      <c r="F181" s="70" t="s">
        <v>792</v>
      </c>
      <c r="G181" s="70" t="s">
        <v>1900</v>
      </c>
      <c r="H181" s="70" t="s">
        <v>1901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1906</v>
      </c>
      <c r="B182" s="70">
        <v>176</v>
      </c>
      <c r="C182" s="70">
        <v>6</v>
      </c>
      <c r="D182" s="70">
        <v>11</v>
      </c>
      <c r="E182" s="70">
        <v>2009</v>
      </c>
      <c r="F182" s="70" t="s">
        <v>176</v>
      </c>
      <c r="G182" s="70" t="s">
        <v>1900</v>
      </c>
      <c r="H182" s="70" t="s">
        <v>1901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1907</v>
      </c>
      <c r="B183" s="70">
        <v>177</v>
      </c>
      <c r="C183" s="70">
        <v>7</v>
      </c>
      <c r="D183" s="70">
        <v>11</v>
      </c>
      <c r="E183" s="70">
        <v>2010</v>
      </c>
      <c r="F183" s="70" t="s">
        <v>177</v>
      </c>
      <c r="G183" s="70" t="s">
        <v>1900</v>
      </c>
      <c r="H183" s="70" t="s">
        <v>1901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1908</v>
      </c>
      <c r="B184" s="70">
        <v>178</v>
      </c>
      <c r="C184" s="70">
        <v>8</v>
      </c>
      <c r="D184" s="70">
        <v>11</v>
      </c>
      <c r="E184" s="70">
        <v>2011</v>
      </c>
      <c r="F184" s="70" t="s">
        <v>178</v>
      </c>
      <c r="G184" s="70" t="s">
        <v>1900</v>
      </c>
      <c r="H184" s="70" t="s">
        <v>1901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1909</v>
      </c>
      <c r="B185" s="70">
        <v>179</v>
      </c>
      <c r="C185" s="70">
        <v>9</v>
      </c>
      <c r="D185" s="70">
        <v>11</v>
      </c>
      <c r="E185" s="70">
        <v>2012</v>
      </c>
      <c r="F185" s="70" t="s">
        <v>179</v>
      </c>
      <c r="G185" s="70" t="s">
        <v>1900</v>
      </c>
      <c r="H185" s="70" t="s">
        <v>1901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1910</v>
      </c>
      <c r="B186" s="70">
        <v>180</v>
      </c>
      <c r="C186" s="70">
        <v>10</v>
      </c>
      <c r="D186" s="70">
        <v>11</v>
      </c>
      <c r="E186" s="70">
        <v>2013</v>
      </c>
      <c r="F186" s="70" t="s">
        <v>180</v>
      </c>
      <c r="G186" s="70" t="s">
        <v>1900</v>
      </c>
      <c r="H186" s="70" t="s">
        <v>1901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1911</v>
      </c>
      <c r="B187" s="70">
        <v>181</v>
      </c>
      <c r="C187" s="70">
        <v>11</v>
      </c>
      <c r="D187" s="70">
        <v>11</v>
      </c>
      <c r="E187" s="70">
        <v>2014</v>
      </c>
      <c r="F187" s="70" t="s">
        <v>181</v>
      </c>
      <c r="G187" s="70" t="s">
        <v>1900</v>
      </c>
      <c r="H187" s="70" t="s">
        <v>1901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1912</v>
      </c>
      <c r="B188" s="70">
        <v>182</v>
      </c>
      <c r="C188" s="70">
        <v>12</v>
      </c>
      <c r="D188" s="70">
        <v>11</v>
      </c>
      <c r="E188" s="70">
        <v>2015</v>
      </c>
      <c r="F188" s="70" t="s">
        <v>182</v>
      </c>
      <c r="G188" s="70" t="s">
        <v>1900</v>
      </c>
      <c r="H188" s="70" t="s">
        <v>1901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1913</v>
      </c>
      <c r="B189" s="70">
        <v>183</v>
      </c>
      <c r="C189" s="70">
        <v>13</v>
      </c>
      <c r="D189" s="70">
        <v>11</v>
      </c>
      <c r="E189" s="70">
        <v>2016</v>
      </c>
      <c r="F189" s="70" t="s">
        <v>155</v>
      </c>
      <c r="G189" s="70" t="s">
        <v>1900</v>
      </c>
      <c r="H189" s="70" t="s">
        <v>1901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1914</v>
      </c>
      <c r="B190" s="70">
        <v>184</v>
      </c>
      <c r="C190" s="70">
        <v>14</v>
      </c>
      <c r="D190" s="70">
        <v>11</v>
      </c>
      <c r="E190" s="70">
        <v>2017</v>
      </c>
      <c r="F190" s="70" t="s">
        <v>156</v>
      </c>
      <c r="G190" s="70" t="s">
        <v>1900</v>
      </c>
      <c r="H190" s="70" t="s">
        <v>1901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1915</v>
      </c>
      <c r="B191" s="70">
        <v>185</v>
      </c>
      <c r="C191" s="70">
        <v>15</v>
      </c>
      <c r="D191" s="70">
        <v>11</v>
      </c>
      <c r="E191" s="70">
        <v>2018</v>
      </c>
      <c r="F191" s="70" t="s">
        <v>183</v>
      </c>
      <c r="G191" s="70" t="s">
        <v>1900</v>
      </c>
      <c r="H191" s="70" t="s">
        <v>1901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1916</v>
      </c>
      <c r="B192" s="70">
        <v>186</v>
      </c>
      <c r="C192" s="70">
        <v>16</v>
      </c>
      <c r="D192" s="70">
        <v>11</v>
      </c>
      <c r="E192" s="70">
        <v>2019</v>
      </c>
      <c r="F192" s="70" t="s">
        <v>158</v>
      </c>
      <c r="G192" s="70" t="s">
        <v>1900</v>
      </c>
      <c r="H192" s="70" t="s">
        <v>1901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1917</v>
      </c>
      <c r="B193" s="70">
        <v>187</v>
      </c>
      <c r="C193" s="70">
        <v>17</v>
      </c>
      <c r="D193" s="70">
        <v>11</v>
      </c>
      <c r="E193" s="70">
        <v>2020</v>
      </c>
      <c r="F193" s="70" t="s">
        <v>159</v>
      </c>
      <c r="G193" s="70" t="s">
        <v>1900</v>
      </c>
      <c r="H193" s="70" t="s">
        <v>1901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1918</v>
      </c>
      <c r="B194" s="70">
        <v>187</v>
      </c>
      <c r="C194" s="70">
        <v>18</v>
      </c>
      <c r="D194" s="70">
        <v>11</v>
      </c>
      <c r="E194" s="70">
        <v>2021</v>
      </c>
      <c r="F194" s="70" t="s">
        <v>160</v>
      </c>
      <c r="G194" s="70" t="s">
        <v>1900</v>
      </c>
      <c r="H194" s="70" t="s">
        <v>1901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1919</v>
      </c>
      <c r="B195" s="70">
        <v>187</v>
      </c>
      <c r="C195" s="70">
        <v>19</v>
      </c>
      <c r="D195" s="70">
        <v>11</v>
      </c>
      <c r="E195" s="70">
        <v>2022</v>
      </c>
      <c r="F195" s="70" t="s">
        <v>161</v>
      </c>
      <c r="G195" s="70" t="s">
        <v>1900</v>
      </c>
      <c r="H195" s="70" t="s">
        <v>1901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187</v>
      </c>
      <c r="C196" s="70">
        <v>20</v>
      </c>
      <c r="D196" s="70">
        <v>11</v>
      </c>
      <c r="E196" s="70">
        <v>2023</v>
      </c>
      <c r="F196" s="70" t="s">
        <v>1539</v>
      </c>
      <c r="G196" s="70" t="s">
        <v>1900</v>
      </c>
      <c r="H196" s="70" t="s">
        <v>1901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1921</v>
      </c>
      <c r="B197" s="70">
        <v>187</v>
      </c>
      <c r="C197" s="70">
        <v>21</v>
      </c>
      <c r="D197" s="70">
        <v>11</v>
      </c>
      <c r="E197" s="70">
        <v>2024</v>
      </c>
      <c r="F197" s="70" t="s">
        <v>1554</v>
      </c>
      <c r="G197" s="1064" t="s">
        <v>1900</v>
      </c>
      <c r="H197" s="70" t="s">
        <v>1901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1928</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1929</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1930</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1931</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1932</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1933</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1934</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1935</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1936</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1937</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1938</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1939</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205</v>
      </c>
      <c r="C219" s="70">
        <v>1</v>
      </c>
      <c r="D219" s="70">
        <v>13</v>
      </c>
      <c r="E219" s="70">
        <v>1990</v>
      </c>
      <c r="F219" s="70" t="s">
        <v>787</v>
      </c>
      <c r="G219" s="70" t="s">
        <v>1942</v>
      </c>
      <c r="H219" s="70" t="s">
        <v>1943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206</v>
      </c>
      <c r="C220" s="70">
        <v>2</v>
      </c>
      <c r="D220" s="70">
        <v>13</v>
      </c>
      <c r="E220" s="70">
        <v>2005</v>
      </c>
      <c r="F220" s="70" t="s">
        <v>789</v>
      </c>
      <c r="G220" s="70" t="s">
        <v>1942</v>
      </c>
      <c r="H220" s="70" t="s">
        <v>1943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207</v>
      </c>
      <c r="C221" s="70">
        <v>3</v>
      </c>
      <c r="D221" s="70">
        <v>13</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208</v>
      </c>
      <c r="C222" s="70">
        <v>4</v>
      </c>
      <c r="D222" s="70">
        <v>13</v>
      </c>
      <c r="E222" s="70">
        <v>2007</v>
      </c>
      <c r="F222" s="70" t="s">
        <v>791</v>
      </c>
      <c r="G222" s="70" t="s">
        <v>1942</v>
      </c>
      <c r="H222" s="70" t="s">
        <v>1943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209</v>
      </c>
      <c r="C223" s="70">
        <v>5</v>
      </c>
      <c r="D223" s="70">
        <v>13</v>
      </c>
      <c r="E223" s="70">
        <v>2008</v>
      </c>
      <c r="F223" s="70" t="s">
        <v>792</v>
      </c>
      <c r="G223" s="70" t="s">
        <v>1942</v>
      </c>
      <c r="H223" s="70" t="s">
        <v>1943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210</v>
      </c>
      <c r="C224" s="70">
        <v>6</v>
      </c>
      <c r="D224" s="70">
        <v>13</v>
      </c>
      <c r="E224" s="70">
        <v>2009</v>
      </c>
      <c r="F224" s="70" t="s">
        <v>176</v>
      </c>
      <c r="G224" s="70" t="s">
        <v>1942</v>
      </c>
      <c r="H224" s="70" t="s">
        <v>1943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1949</v>
      </c>
      <c r="B225" s="70">
        <v>211</v>
      </c>
      <c r="C225" s="70">
        <v>7</v>
      </c>
      <c r="D225" s="70">
        <v>13</v>
      </c>
      <c r="E225" s="70">
        <v>2010</v>
      </c>
      <c r="F225" s="70" t="s">
        <v>177</v>
      </c>
      <c r="G225" s="70" t="s">
        <v>1942</v>
      </c>
      <c r="H225" s="70" t="s">
        <v>1943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1950</v>
      </c>
      <c r="B226" s="70">
        <v>212</v>
      </c>
      <c r="C226" s="70">
        <v>8</v>
      </c>
      <c r="D226" s="70">
        <v>13</v>
      </c>
      <c r="E226" s="70">
        <v>2011</v>
      </c>
      <c r="F226" s="70" t="s">
        <v>178</v>
      </c>
      <c r="G226" s="70" t="s">
        <v>1942</v>
      </c>
      <c r="H226" s="70" t="s">
        <v>1943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1951</v>
      </c>
      <c r="B227" s="70">
        <v>213</v>
      </c>
      <c r="C227" s="70">
        <v>9</v>
      </c>
      <c r="D227" s="70">
        <v>13</v>
      </c>
      <c r="E227" s="70">
        <v>2012</v>
      </c>
      <c r="F227" s="70" t="s">
        <v>179</v>
      </c>
      <c r="G227" s="70" t="s">
        <v>1942</v>
      </c>
      <c r="H227" s="70" t="s">
        <v>1943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1952</v>
      </c>
      <c r="B228" s="70">
        <v>214</v>
      </c>
      <c r="C228" s="70">
        <v>10</v>
      </c>
      <c r="D228" s="70">
        <v>13</v>
      </c>
      <c r="E228" s="70">
        <v>2013</v>
      </c>
      <c r="F228" s="70" t="s">
        <v>180</v>
      </c>
      <c r="G228" s="70" t="s">
        <v>1942</v>
      </c>
      <c r="H228" s="70" t="s">
        <v>1943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1953</v>
      </c>
      <c r="B229" s="70">
        <v>215</v>
      </c>
      <c r="C229" s="70">
        <v>11</v>
      </c>
      <c r="D229" s="70">
        <v>13</v>
      </c>
      <c r="E229" s="70">
        <v>2014</v>
      </c>
      <c r="F229" s="70" t="s">
        <v>181</v>
      </c>
      <c r="G229" s="70" t="s">
        <v>1942</v>
      </c>
      <c r="H229" s="70" t="s">
        <v>1943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1954</v>
      </c>
      <c r="B230" s="70">
        <v>216</v>
      </c>
      <c r="C230" s="70">
        <v>12</v>
      </c>
      <c r="D230" s="70">
        <v>13</v>
      </c>
      <c r="E230" s="70">
        <v>2015</v>
      </c>
      <c r="F230" s="70" t="s">
        <v>182</v>
      </c>
      <c r="G230" s="70" t="s">
        <v>1942</v>
      </c>
      <c r="H230" s="70" t="s">
        <v>1943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1955</v>
      </c>
      <c r="B231" s="70">
        <v>217</v>
      </c>
      <c r="C231" s="70">
        <v>13</v>
      </c>
      <c r="D231" s="70">
        <v>13</v>
      </c>
      <c r="E231" s="70">
        <v>2016</v>
      </c>
      <c r="F231" s="70" t="s">
        <v>155</v>
      </c>
      <c r="G231" s="70" t="s">
        <v>1942</v>
      </c>
      <c r="H231" s="70" t="s">
        <v>1943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1956</v>
      </c>
      <c r="B232" s="70">
        <v>218</v>
      </c>
      <c r="C232" s="70">
        <v>14</v>
      </c>
      <c r="D232" s="70">
        <v>13</v>
      </c>
      <c r="E232" s="70">
        <v>2017</v>
      </c>
      <c r="F232" s="70" t="s">
        <v>156</v>
      </c>
      <c r="G232" s="70" t="s">
        <v>1942</v>
      </c>
      <c r="H232" s="70" t="s">
        <v>1943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1957</v>
      </c>
      <c r="B233" s="70">
        <v>219</v>
      </c>
      <c r="C233" s="70">
        <v>15</v>
      </c>
      <c r="D233" s="70">
        <v>13</v>
      </c>
      <c r="E233" s="70">
        <v>2018</v>
      </c>
      <c r="F233" s="70" t="s">
        <v>183</v>
      </c>
      <c r="G233" s="70" t="s">
        <v>1942</v>
      </c>
      <c r="H233" s="70" t="s">
        <v>1943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1958</v>
      </c>
      <c r="B234" s="70">
        <v>220</v>
      </c>
      <c r="C234" s="70">
        <v>16</v>
      </c>
      <c r="D234" s="70">
        <v>13</v>
      </c>
      <c r="E234" s="70">
        <v>2019</v>
      </c>
      <c r="F234" s="70" t="s">
        <v>158</v>
      </c>
      <c r="G234" s="70" t="s">
        <v>1942</v>
      </c>
      <c r="H234" s="70" t="s">
        <v>1943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1959</v>
      </c>
      <c r="B235" s="70">
        <v>221</v>
      </c>
      <c r="C235" s="70">
        <v>17</v>
      </c>
      <c r="D235" s="70">
        <v>13</v>
      </c>
      <c r="E235" s="70">
        <v>2020</v>
      </c>
      <c r="F235" s="70" t="s">
        <v>159</v>
      </c>
      <c r="G235" s="1064" t="s">
        <v>1942</v>
      </c>
      <c r="H235" s="70" t="s">
        <v>1943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1960</v>
      </c>
      <c r="B236" s="70">
        <v>221</v>
      </c>
      <c r="C236" s="70">
        <v>18</v>
      </c>
      <c r="D236" s="70">
        <v>13</v>
      </c>
      <c r="E236" s="70">
        <v>2021</v>
      </c>
      <c r="F236" s="70" t="s">
        <v>160</v>
      </c>
      <c r="G236" s="1064" t="s">
        <v>1942</v>
      </c>
      <c r="H236" s="70" t="s">
        <v>1943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1961</v>
      </c>
      <c r="B237" s="70">
        <v>221</v>
      </c>
      <c r="C237" s="70">
        <v>19</v>
      </c>
      <c r="D237" s="70">
        <v>13</v>
      </c>
      <c r="E237" s="70">
        <v>2022</v>
      </c>
      <c r="F237" s="70" t="s">
        <v>161</v>
      </c>
      <c r="G237" s="70" t="s">
        <v>1942</v>
      </c>
      <c r="H237" s="70" t="s">
        <v>1943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221</v>
      </c>
      <c r="C238" s="70">
        <v>20</v>
      </c>
      <c r="D238" s="70">
        <v>13</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221</v>
      </c>
      <c r="C239" s="70">
        <v>21</v>
      </c>
      <c r="D239" s="70">
        <v>13</v>
      </c>
      <c r="E239" s="70">
        <v>2024</v>
      </c>
      <c r="F239" s="70" t="s">
        <v>1554</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392</v>
      </c>
      <c r="C240" s="70">
        <v>1</v>
      </c>
      <c r="D240" s="70">
        <v>24</v>
      </c>
      <c r="E240" s="70">
        <v>1990</v>
      </c>
      <c r="F240" s="70" t="s">
        <v>787</v>
      </c>
      <c r="G240" s="70" t="s">
        <v>1965</v>
      </c>
      <c r="H240" s="70" t="s">
        <v>1966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393</v>
      </c>
      <c r="C241" s="70">
        <v>2</v>
      </c>
      <c r="D241" s="70">
        <v>24</v>
      </c>
      <c r="E241" s="70">
        <v>2005</v>
      </c>
      <c r="F241" s="70" t="s">
        <v>789</v>
      </c>
      <c r="G241" s="70" t="s">
        <v>1965</v>
      </c>
      <c r="H241" s="70" t="s">
        <v>1966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394</v>
      </c>
      <c r="C242" s="70">
        <v>3</v>
      </c>
      <c r="D242" s="70">
        <v>24</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395</v>
      </c>
      <c r="C243" s="70">
        <v>4</v>
      </c>
      <c r="D243" s="70">
        <v>24</v>
      </c>
      <c r="E243" s="70">
        <v>2007</v>
      </c>
      <c r="F243" s="70" t="s">
        <v>791</v>
      </c>
      <c r="G243" s="70" t="s">
        <v>1965</v>
      </c>
      <c r="H243" s="70" t="s">
        <v>1966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396</v>
      </c>
      <c r="C244" s="70">
        <v>5</v>
      </c>
      <c r="D244" s="70">
        <v>24</v>
      </c>
      <c r="E244" s="70">
        <v>2008</v>
      </c>
      <c r="F244" s="70" t="s">
        <v>792</v>
      </c>
      <c r="G244" s="70" t="s">
        <v>1965</v>
      </c>
      <c r="H244" s="70" t="s">
        <v>1966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397</v>
      </c>
      <c r="C245" s="70">
        <v>6</v>
      </c>
      <c r="D245" s="70">
        <v>24</v>
      </c>
      <c r="E245" s="70">
        <v>2009</v>
      </c>
      <c r="F245" s="70" t="s">
        <v>176</v>
      </c>
      <c r="G245" s="70" t="s">
        <v>1965</v>
      </c>
      <c r="H245" s="70" t="s">
        <v>1966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1972</v>
      </c>
      <c r="B246" s="70">
        <v>398</v>
      </c>
      <c r="C246" s="70">
        <v>7</v>
      </c>
      <c r="D246" s="70">
        <v>24</v>
      </c>
      <c r="E246" s="70">
        <v>2010</v>
      </c>
      <c r="F246" s="70" t="s">
        <v>177</v>
      </c>
      <c r="G246" s="70" t="s">
        <v>1965</v>
      </c>
      <c r="H246" s="70" t="s">
        <v>1966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1973</v>
      </c>
      <c r="B247" s="70">
        <v>399</v>
      </c>
      <c r="C247" s="70">
        <v>8</v>
      </c>
      <c r="D247" s="70">
        <v>24</v>
      </c>
      <c r="E247" s="70">
        <v>2011</v>
      </c>
      <c r="F247" s="70" t="s">
        <v>178</v>
      </c>
      <c r="G247" s="70" t="s">
        <v>1965</v>
      </c>
      <c r="H247" s="70" t="s">
        <v>1966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1974</v>
      </c>
      <c r="B248" s="70">
        <v>400</v>
      </c>
      <c r="C248" s="70">
        <v>9</v>
      </c>
      <c r="D248" s="70">
        <v>24</v>
      </c>
      <c r="E248" s="70">
        <v>2012</v>
      </c>
      <c r="F248" s="70" t="s">
        <v>179</v>
      </c>
      <c r="G248" s="70" t="s">
        <v>1965</v>
      </c>
      <c r="H248" s="70" t="s">
        <v>1966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1975</v>
      </c>
      <c r="B249" s="70">
        <v>401</v>
      </c>
      <c r="C249" s="70">
        <v>10</v>
      </c>
      <c r="D249" s="70">
        <v>24</v>
      </c>
      <c r="E249" s="70">
        <v>2013</v>
      </c>
      <c r="F249" s="70" t="s">
        <v>180</v>
      </c>
      <c r="G249" s="70" t="s">
        <v>1965</v>
      </c>
      <c r="H249" s="70" t="s">
        <v>1966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1976</v>
      </c>
      <c r="B250" s="70">
        <v>402</v>
      </c>
      <c r="C250" s="70">
        <v>11</v>
      </c>
      <c r="D250" s="70">
        <v>24</v>
      </c>
      <c r="E250" s="70">
        <v>2014</v>
      </c>
      <c r="F250" s="70" t="s">
        <v>181</v>
      </c>
      <c r="G250" s="70" t="s">
        <v>1965</v>
      </c>
      <c r="H250" s="70" t="s">
        <v>1966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1977</v>
      </c>
      <c r="B251" s="70">
        <v>403</v>
      </c>
      <c r="C251" s="70">
        <v>12</v>
      </c>
      <c r="D251" s="70">
        <v>24</v>
      </c>
      <c r="E251" s="70">
        <v>2015</v>
      </c>
      <c r="F251" s="70" t="s">
        <v>182</v>
      </c>
      <c r="G251" s="70" t="s">
        <v>1965</v>
      </c>
      <c r="H251" s="70" t="s">
        <v>1966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1978</v>
      </c>
      <c r="B252" s="70">
        <v>404</v>
      </c>
      <c r="C252" s="70">
        <v>13</v>
      </c>
      <c r="D252" s="70">
        <v>24</v>
      </c>
      <c r="E252" s="70">
        <v>2016</v>
      </c>
      <c r="F252" s="70" t="s">
        <v>155</v>
      </c>
      <c r="G252" s="70" t="s">
        <v>1965</v>
      </c>
      <c r="H252" s="70" t="s">
        <v>1966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1979</v>
      </c>
      <c r="B253" s="70">
        <v>405</v>
      </c>
      <c r="C253" s="70">
        <v>14</v>
      </c>
      <c r="D253" s="70">
        <v>24</v>
      </c>
      <c r="E253" s="70">
        <v>2017</v>
      </c>
      <c r="F253" s="70" t="s">
        <v>156</v>
      </c>
      <c r="G253" s="70" t="s">
        <v>1965</v>
      </c>
      <c r="H253" s="70" t="s">
        <v>1966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1980</v>
      </c>
      <c r="B254" s="70">
        <v>406</v>
      </c>
      <c r="C254" s="70">
        <v>15</v>
      </c>
      <c r="D254" s="70">
        <v>24</v>
      </c>
      <c r="E254" s="70">
        <v>2018</v>
      </c>
      <c r="F254" s="70" t="s">
        <v>183</v>
      </c>
      <c r="G254" s="1064" t="s">
        <v>1965</v>
      </c>
      <c r="H254" s="70" t="s">
        <v>1966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1981</v>
      </c>
      <c r="B255" s="70">
        <v>407</v>
      </c>
      <c r="C255" s="70">
        <v>16</v>
      </c>
      <c r="D255" s="70">
        <v>24</v>
      </c>
      <c r="E255" s="70">
        <v>2019</v>
      </c>
      <c r="F255" s="70" t="s">
        <v>158</v>
      </c>
      <c r="G255" s="1064" t="s">
        <v>1965</v>
      </c>
      <c r="H255" s="70" t="s">
        <v>1966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1982</v>
      </c>
      <c r="B256" s="70">
        <v>408</v>
      </c>
      <c r="C256" s="70">
        <v>17</v>
      </c>
      <c r="D256" s="70">
        <v>24</v>
      </c>
      <c r="E256" s="70">
        <v>2020</v>
      </c>
      <c r="F256" s="70" t="s">
        <v>159</v>
      </c>
      <c r="G256" s="70" t="s">
        <v>1965</v>
      </c>
      <c r="H256" s="70" t="s">
        <v>1966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1983</v>
      </c>
      <c r="B257" s="70">
        <v>408</v>
      </c>
      <c r="C257" s="70">
        <v>18</v>
      </c>
      <c r="D257" s="70">
        <v>24</v>
      </c>
      <c r="E257" s="70">
        <v>2021</v>
      </c>
      <c r="F257" s="70" t="s">
        <v>160</v>
      </c>
      <c r="G257" s="70" t="s">
        <v>1965</v>
      </c>
      <c r="H257" s="70" t="s">
        <v>1966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1984</v>
      </c>
      <c r="B258" s="70">
        <v>408</v>
      </c>
      <c r="C258" s="70">
        <v>19</v>
      </c>
      <c r="D258" s="70">
        <v>24</v>
      </c>
      <c r="E258" s="70">
        <v>2022</v>
      </c>
      <c r="F258" s="70" t="s">
        <v>161</v>
      </c>
      <c r="G258" s="70" t="s">
        <v>1965</v>
      </c>
      <c r="H258" s="70" t="s">
        <v>1966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408</v>
      </c>
      <c r="C259" s="70">
        <v>20</v>
      </c>
      <c r="D259" s="70">
        <v>24</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408</v>
      </c>
      <c r="C260" s="70">
        <v>21</v>
      </c>
      <c r="D260" s="70">
        <v>24</v>
      </c>
      <c r="E260" s="70">
        <v>2024</v>
      </c>
      <c r="F260" s="70" t="s">
        <v>1554</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69</v>
      </c>
      <c r="C261" s="70">
        <v>1</v>
      </c>
      <c r="D261" s="70">
        <v>5</v>
      </c>
      <c r="E261" s="70">
        <v>1990</v>
      </c>
      <c r="F261" s="70" t="s">
        <v>787</v>
      </c>
      <c r="G261" s="70" t="s">
        <v>1988</v>
      </c>
      <c r="H261" s="70" t="s">
        <v>1989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70</v>
      </c>
      <c r="C262" s="70">
        <v>2</v>
      </c>
      <c r="D262" s="70">
        <v>5</v>
      </c>
      <c r="E262" s="70">
        <v>2005</v>
      </c>
      <c r="F262" s="70" t="s">
        <v>789</v>
      </c>
      <c r="G262" s="70" t="s">
        <v>1988</v>
      </c>
      <c r="H262" s="70" t="s">
        <v>1989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71</v>
      </c>
      <c r="C263" s="70">
        <v>3</v>
      </c>
      <c r="D263" s="70">
        <v>5</v>
      </c>
      <c r="E263" s="70">
        <v>2006</v>
      </c>
      <c r="F263" s="70" t="s">
        <v>790</v>
      </c>
      <c r="G263" s="70" t="s">
        <v>1988</v>
      </c>
      <c r="H263" s="70" t="s">
        <v>1989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72</v>
      </c>
      <c r="C264" s="70">
        <v>4</v>
      </c>
      <c r="D264" s="70">
        <v>5</v>
      </c>
      <c r="E264" s="70">
        <v>2007</v>
      </c>
      <c r="F264" s="70" t="s">
        <v>791</v>
      </c>
      <c r="G264" s="70" t="s">
        <v>1988</v>
      </c>
      <c r="H264" s="70" t="s">
        <v>1989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73</v>
      </c>
      <c r="C265" s="70">
        <v>5</v>
      </c>
      <c r="D265" s="70">
        <v>5</v>
      </c>
      <c r="E265" s="70">
        <v>2008</v>
      </c>
      <c r="F265" s="70" t="s">
        <v>792</v>
      </c>
      <c r="G265" s="70" t="s">
        <v>1988</v>
      </c>
      <c r="H265" s="70" t="s">
        <v>1989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74</v>
      </c>
      <c r="C266" s="70">
        <v>6</v>
      </c>
      <c r="D266" s="70">
        <v>5</v>
      </c>
      <c r="E266" s="70">
        <v>2009</v>
      </c>
      <c r="F266" s="70" t="s">
        <v>176</v>
      </c>
      <c r="G266" s="70" t="s">
        <v>1988</v>
      </c>
      <c r="H266" s="70" t="s">
        <v>1989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1995</v>
      </c>
      <c r="B267" s="70">
        <v>75</v>
      </c>
      <c r="C267" s="70">
        <v>7</v>
      </c>
      <c r="D267" s="70">
        <v>5</v>
      </c>
      <c r="E267" s="70">
        <v>2010</v>
      </c>
      <c r="F267" s="70" t="s">
        <v>177</v>
      </c>
      <c r="G267" s="70" t="s">
        <v>1988</v>
      </c>
      <c r="H267" s="70" t="s">
        <v>1989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1996</v>
      </c>
      <c r="B268" s="70">
        <v>76</v>
      </c>
      <c r="C268" s="70">
        <v>8</v>
      </c>
      <c r="D268" s="70">
        <v>5</v>
      </c>
      <c r="E268" s="70">
        <v>2011</v>
      </c>
      <c r="F268" s="70" t="s">
        <v>178</v>
      </c>
      <c r="G268" s="70" t="s">
        <v>1988</v>
      </c>
      <c r="H268" s="70" t="s">
        <v>1989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1997</v>
      </c>
      <c r="B269" s="70">
        <v>77</v>
      </c>
      <c r="C269" s="70">
        <v>9</v>
      </c>
      <c r="D269" s="70">
        <v>5</v>
      </c>
      <c r="E269" s="70">
        <v>2012</v>
      </c>
      <c r="F269" s="70" t="s">
        <v>179</v>
      </c>
      <c r="G269" s="70" t="s">
        <v>1988</v>
      </c>
      <c r="H269" s="70" t="s">
        <v>1989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1998</v>
      </c>
      <c r="B270" s="70">
        <v>78</v>
      </c>
      <c r="C270" s="70">
        <v>10</v>
      </c>
      <c r="D270" s="70">
        <v>5</v>
      </c>
      <c r="E270" s="70">
        <v>2013</v>
      </c>
      <c r="F270" s="70" t="s">
        <v>180</v>
      </c>
      <c r="G270" s="70" t="s">
        <v>1988</v>
      </c>
      <c r="H270" s="70" t="s">
        <v>1989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1999</v>
      </c>
      <c r="B271" s="70">
        <v>79</v>
      </c>
      <c r="C271" s="70">
        <v>11</v>
      </c>
      <c r="D271" s="70">
        <v>5</v>
      </c>
      <c r="E271" s="70">
        <v>2014</v>
      </c>
      <c r="F271" s="70" t="s">
        <v>181</v>
      </c>
      <c r="G271" s="70" t="s">
        <v>1988</v>
      </c>
      <c r="H271" s="70" t="s">
        <v>1989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2000</v>
      </c>
      <c r="B272" s="70">
        <v>80</v>
      </c>
      <c r="C272" s="70">
        <v>12</v>
      </c>
      <c r="D272" s="70">
        <v>5</v>
      </c>
      <c r="E272" s="70">
        <v>2015</v>
      </c>
      <c r="F272" s="70" t="s">
        <v>182</v>
      </c>
      <c r="G272" s="70" t="s">
        <v>1988</v>
      </c>
      <c r="H272" s="70" t="s">
        <v>1989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2001</v>
      </c>
      <c r="B273" s="70">
        <v>81</v>
      </c>
      <c r="C273" s="70">
        <v>13</v>
      </c>
      <c r="D273" s="70">
        <v>5</v>
      </c>
      <c r="E273" s="70">
        <v>2016</v>
      </c>
      <c r="F273" s="70" t="s">
        <v>155</v>
      </c>
      <c r="G273" s="1064" t="s">
        <v>1988</v>
      </c>
      <c r="H273" s="70" t="s">
        <v>1989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2002</v>
      </c>
      <c r="B274" s="70">
        <v>82</v>
      </c>
      <c r="C274" s="70">
        <v>14</v>
      </c>
      <c r="D274" s="70">
        <v>5</v>
      </c>
      <c r="E274" s="70">
        <v>2017</v>
      </c>
      <c r="F274" s="70" t="s">
        <v>156</v>
      </c>
      <c r="G274" s="1064" t="s">
        <v>1988</v>
      </c>
      <c r="H274" s="70" t="s">
        <v>1989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2003</v>
      </c>
      <c r="B275" s="70">
        <v>83</v>
      </c>
      <c r="C275" s="70">
        <v>15</v>
      </c>
      <c r="D275" s="70">
        <v>5</v>
      </c>
      <c r="E275" s="70">
        <v>2018</v>
      </c>
      <c r="F275" s="70" t="s">
        <v>183</v>
      </c>
      <c r="G275" s="70" t="s">
        <v>1988</v>
      </c>
      <c r="H275" s="70" t="s">
        <v>1989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2004</v>
      </c>
      <c r="B276" s="70">
        <v>84</v>
      </c>
      <c r="C276" s="70">
        <v>16</v>
      </c>
      <c r="D276" s="70">
        <v>5</v>
      </c>
      <c r="E276" s="70">
        <v>2019</v>
      </c>
      <c r="F276" s="70" t="s">
        <v>158</v>
      </c>
      <c r="G276" s="70" t="s">
        <v>1988</v>
      </c>
      <c r="H276" s="70" t="s">
        <v>1989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2005</v>
      </c>
      <c r="B277" s="70">
        <v>85</v>
      </c>
      <c r="C277" s="70">
        <v>17</v>
      </c>
      <c r="D277" s="70">
        <v>5</v>
      </c>
      <c r="E277" s="70">
        <v>2020</v>
      </c>
      <c r="F277" s="70" t="s">
        <v>159</v>
      </c>
      <c r="G277" s="70" t="s">
        <v>1988</v>
      </c>
      <c r="H277" s="70" t="s">
        <v>1989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2006</v>
      </c>
      <c r="B278" s="70">
        <v>85</v>
      </c>
      <c r="C278" s="70">
        <v>18</v>
      </c>
      <c r="D278" s="70">
        <v>5</v>
      </c>
      <c r="E278" s="70">
        <v>2021</v>
      </c>
      <c r="F278" s="70" t="s">
        <v>160</v>
      </c>
      <c r="G278" s="70" t="s">
        <v>1988</v>
      </c>
      <c r="H278" s="70" t="s">
        <v>1989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2007</v>
      </c>
      <c r="B279" s="70">
        <v>85</v>
      </c>
      <c r="C279" s="70">
        <v>19</v>
      </c>
      <c r="D279" s="70">
        <v>5</v>
      </c>
      <c r="E279" s="70">
        <v>2022</v>
      </c>
      <c r="F279" s="70" t="s">
        <v>161</v>
      </c>
      <c r="G279" s="70" t="s">
        <v>1988</v>
      </c>
      <c r="H279" s="70" t="s">
        <v>1989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2008</v>
      </c>
      <c r="B280" s="70">
        <v>85</v>
      </c>
      <c r="C280" s="70">
        <v>20</v>
      </c>
      <c r="D280" s="70">
        <v>5</v>
      </c>
      <c r="E280" s="70">
        <v>2023</v>
      </c>
      <c r="F280" s="70" t="s">
        <v>1539</v>
      </c>
      <c r="G280" s="70" t="s">
        <v>1988</v>
      </c>
      <c r="H280" s="70" t="s">
        <v>1989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2009</v>
      </c>
      <c r="B281" s="70">
        <v>85</v>
      </c>
      <c r="C281" s="70">
        <v>21</v>
      </c>
      <c r="D281" s="70">
        <v>5</v>
      </c>
      <c r="E281" s="70">
        <v>2024</v>
      </c>
      <c r="F281" s="70" t="s">
        <v>1554</v>
      </c>
      <c r="G281" s="70" t="s">
        <v>1988</v>
      </c>
      <c r="H281" s="70" t="s">
        <v>1989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2010</v>
      </c>
      <c r="B282" s="70">
        <v>188</v>
      </c>
      <c r="C282" s="70">
        <v>1</v>
      </c>
      <c r="D282" s="70">
        <v>12</v>
      </c>
      <c r="E282" s="70">
        <v>1990</v>
      </c>
      <c r="F282" s="70" t="s">
        <v>787</v>
      </c>
      <c r="G282" s="70" t="s">
        <v>2011</v>
      </c>
      <c r="H282" s="70" t="s">
        <v>2012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189</v>
      </c>
      <c r="C283" s="70">
        <v>2</v>
      </c>
      <c r="D283" s="70">
        <v>12</v>
      </c>
      <c r="E283" s="70">
        <v>2005</v>
      </c>
      <c r="F283" s="70" t="s">
        <v>789</v>
      </c>
      <c r="G283" s="70" t="s">
        <v>2011</v>
      </c>
      <c r="H283" s="70" t="s">
        <v>2012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190</v>
      </c>
      <c r="C284" s="70">
        <v>3</v>
      </c>
      <c r="D284" s="70">
        <v>12</v>
      </c>
      <c r="E284" s="70">
        <v>2006</v>
      </c>
      <c r="F284" s="70" t="s">
        <v>790</v>
      </c>
      <c r="G284" s="70" t="s">
        <v>2011</v>
      </c>
      <c r="H284" s="70" t="s">
        <v>2012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191</v>
      </c>
      <c r="C285" s="70">
        <v>4</v>
      </c>
      <c r="D285" s="70">
        <v>12</v>
      </c>
      <c r="E285" s="70">
        <v>2007</v>
      </c>
      <c r="F285" s="70" t="s">
        <v>791</v>
      </c>
      <c r="G285" s="70" t="s">
        <v>2011</v>
      </c>
      <c r="H285" s="70" t="s">
        <v>2012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192</v>
      </c>
      <c r="C286" s="70">
        <v>5</v>
      </c>
      <c r="D286" s="70">
        <v>12</v>
      </c>
      <c r="E286" s="70">
        <v>2008</v>
      </c>
      <c r="F286" s="70" t="s">
        <v>792</v>
      </c>
      <c r="G286" s="70" t="s">
        <v>2011</v>
      </c>
      <c r="H286" s="70" t="s">
        <v>2012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193</v>
      </c>
      <c r="C287" s="70">
        <v>6</v>
      </c>
      <c r="D287" s="70">
        <v>12</v>
      </c>
      <c r="E287" s="70">
        <v>2009</v>
      </c>
      <c r="F287" s="70" t="s">
        <v>176</v>
      </c>
      <c r="G287" s="70" t="s">
        <v>2011</v>
      </c>
      <c r="H287" s="70" t="s">
        <v>2012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194</v>
      </c>
      <c r="C288" s="70">
        <v>7</v>
      </c>
      <c r="D288" s="70">
        <v>12</v>
      </c>
      <c r="E288" s="70">
        <v>2010</v>
      </c>
      <c r="F288" s="70" t="s">
        <v>177</v>
      </c>
      <c r="G288" s="70" t="s">
        <v>2011</v>
      </c>
      <c r="H288" s="70" t="s">
        <v>2012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195</v>
      </c>
      <c r="C289" s="70">
        <v>8</v>
      </c>
      <c r="D289" s="70">
        <v>12</v>
      </c>
      <c r="E289" s="70">
        <v>2011</v>
      </c>
      <c r="F289" s="70" t="s">
        <v>178</v>
      </c>
      <c r="G289" s="70" t="s">
        <v>2011</v>
      </c>
      <c r="H289" s="70" t="s">
        <v>2012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196</v>
      </c>
      <c r="C290" s="70">
        <v>9</v>
      </c>
      <c r="D290" s="70">
        <v>12</v>
      </c>
      <c r="E290" s="70">
        <v>2012</v>
      </c>
      <c r="F290" s="70" t="s">
        <v>179</v>
      </c>
      <c r="G290" s="70" t="s">
        <v>2011</v>
      </c>
      <c r="H290" s="70" t="s">
        <v>2012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197</v>
      </c>
      <c r="C291" s="70">
        <v>10</v>
      </c>
      <c r="D291" s="70">
        <v>12</v>
      </c>
      <c r="E291" s="70">
        <v>2013</v>
      </c>
      <c r="F291" s="70" t="s">
        <v>180</v>
      </c>
      <c r="G291" s="70" t="s">
        <v>2011</v>
      </c>
      <c r="H291" s="70" t="s">
        <v>2012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198</v>
      </c>
      <c r="C292" s="70">
        <v>11</v>
      </c>
      <c r="D292" s="70">
        <v>12</v>
      </c>
      <c r="E292" s="70">
        <v>2014</v>
      </c>
      <c r="F292" s="70" t="s">
        <v>181</v>
      </c>
      <c r="G292" s="1064" t="s">
        <v>2011</v>
      </c>
      <c r="H292" s="70" t="s">
        <v>2012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199</v>
      </c>
      <c r="C293" s="70">
        <v>12</v>
      </c>
      <c r="D293" s="70">
        <v>12</v>
      </c>
      <c r="E293" s="70">
        <v>2015</v>
      </c>
      <c r="F293" s="70" t="s">
        <v>182</v>
      </c>
      <c r="G293" s="1064" t="s">
        <v>2011</v>
      </c>
      <c r="H293" s="70" t="s">
        <v>2012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200</v>
      </c>
      <c r="C294" s="70">
        <v>13</v>
      </c>
      <c r="D294" s="70">
        <v>12</v>
      </c>
      <c r="E294" s="70">
        <v>2016</v>
      </c>
      <c r="F294" s="70" t="s">
        <v>155</v>
      </c>
      <c r="G294" s="70" t="s">
        <v>2011</v>
      </c>
      <c r="H294" s="70" t="s">
        <v>2012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201</v>
      </c>
      <c r="C295" s="70">
        <v>14</v>
      </c>
      <c r="D295" s="70">
        <v>12</v>
      </c>
      <c r="E295" s="70">
        <v>2017</v>
      </c>
      <c r="F295" s="70" t="s">
        <v>156</v>
      </c>
      <c r="G295" s="70" t="s">
        <v>2011</v>
      </c>
      <c r="H295" s="70" t="s">
        <v>2012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202</v>
      </c>
      <c r="C296" s="70">
        <v>15</v>
      </c>
      <c r="D296" s="70">
        <v>12</v>
      </c>
      <c r="E296" s="70">
        <v>2018</v>
      </c>
      <c r="F296" s="70" t="s">
        <v>183</v>
      </c>
      <c r="G296" s="70" t="s">
        <v>2011</v>
      </c>
      <c r="H296" s="70" t="s">
        <v>2012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203</v>
      </c>
      <c r="C297" s="70">
        <v>16</v>
      </c>
      <c r="D297" s="70">
        <v>12</v>
      </c>
      <c r="E297" s="70">
        <v>2019</v>
      </c>
      <c r="F297" s="70" t="s">
        <v>158</v>
      </c>
      <c r="G297" s="70" t="s">
        <v>2011</v>
      </c>
      <c r="H297" s="70" t="s">
        <v>2012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204</v>
      </c>
      <c r="C298" s="70">
        <v>17</v>
      </c>
      <c r="D298" s="70">
        <v>12</v>
      </c>
      <c r="E298" s="70">
        <v>2020</v>
      </c>
      <c r="F298" s="70" t="s">
        <v>159</v>
      </c>
      <c r="G298" s="70" t="s">
        <v>2011</v>
      </c>
      <c r="H298" s="70" t="s">
        <v>2012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204</v>
      </c>
      <c r="C299" s="70">
        <v>18</v>
      </c>
      <c r="D299" s="70">
        <v>12</v>
      </c>
      <c r="E299" s="70">
        <v>2021</v>
      </c>
      <c r="F299" s="70" t="s">
        <v>160</v>
      </c>
      <c r="G299" s="70" t="s">
        <v>2011</v>
      </c>
      <c r="H299" s="70" t="s">
        <v>2012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2030</v>
      </c>
      <c r="B300" s="70">
        <v>204</v>
      </c>
      <c r="C300" s="70">
        <v>19</v>
      </c>
      <c r="D300" s="70">
        <v>12</v>
      </c>
      <c r="E300" s="70">
        <v>2022</v>
      </c>
      <c r="F300" s="70" t="s">
        <v>161</v>
      </c>
      <c r="G300" s="70" t="s">
        <v>2011</v>
      </c>
      <c r="H300" s="70" t="s">
        <v>2012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2031</v>
      </c>
      <c r="B301" s="70">
        <v>204</v>
      </c>
      <c r="C301" s="70">
        <v>20</v>
      </c>
      <c r="D301" s="70">
        <v>12</v>
      </c>
      <c r="E301" s="70">
        <v>2023</v>
      </c>
      <c r="F301" s="70" t="s">
        <v>1539</v>
      </c>
      <c r="G301" s="70" t="s">
        <v>2011</v>
      </c>
      <c r="H301" s="70" t="s">
        <v>2012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2032</v>
      </c>
      <c r="B302" s="70">
        <v>204</v>
      </c>
      <c r="C302" s="70">
        <v>21</v>
      </c>
      <c r="D302" s="70">
        <v>12</v>
      </c>
      <c r="E302" s="70">
        <v>2024</v>
      </c>
      <c r="F302" s="70" t="s">
        <v>1554</v>
      </c>
      <c r="G302" s="70" t="s">
        <v>2011</v>
      </c>
      <c r="H302" s="70" t="s">
        <v>2012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2033</v>
      </c>
      <c r="B303" s="70">
        <v>341</v>
      </c>
      <c r="C303" s="70">
        <v>1</v>
      </c>
      <c r="D303" s="70">
        <v>21</v>
      </c>
      <c r="E303" s="70">
        <v>1990</v>
      </c>
      <c r="F303" s="70" t="s">
        <v>787</v>
      </c>
      <c r="G303" s="70" t="s">
        <v>2034</v>
      </c>
      <c r="H303" s="70" t="s">
        <v>1654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342</v>
      </c>
      <c r="C304" s="70">
        <v>2</v>
      </c>
      <c r="D304" s="70">
        <v>21</v>
      </c>
      <c r="E304" s="70">
        <v>2005</v>
      </c>
      <c r="F304" s="70" t="s">
        <v>789</v>
      </c>
      <c r="G304" s="70" t="s">
        <v>2034</v>
      </c>
      <c r="H304" s="70" t="s">
        <v>1654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343</v>
      </c>
      <c r="C305" s="70">
        <v>3</v>
      </c>
      <c r="D305" s="70">
        <v>21</v>
      </c>
      <c r="E305" s="70">
        <v>2006</v>
      </c>
      <c r="F305" s="70" t="s">
        <v>790</v>
      </c>
      <c r="G305" s="70" t="s">
        <v>2034</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344</v>
      </c>
      <c r="C306" s="70">
        <v>4</v>
      </c>
      <c r="D306" s="70">
        <v>21</v>
      </c>
      <c r="E306" s="70">
        <v>2007</v>
      </c>
      <c r="F306" s="70" t="s">
        <v>791</v>
      </c>
      <c r="G306" s="70" t="s">
        <v>2034</v>
      </c>
      <c r="H306" s="70" t="s">
        <v>1654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345</v>
      </c>
      <c r="C307" s="70">
        <v>5</v>
      </c>
      <c r="D307" s="70">
        <v>21</v>
      </c>
      <c r="E307" s="70">
        <v>2008</v>
      </c>
      <c r="F307" s="70" t="s">
        <v>792</v>
      </c>
      <c r="G307" s="70" t="s">
        <v>2034</v>
      </c>
      <c r="H307" s="70" t="s">
        <v>1654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346</v>
      </c>
      <c r="C308" s="70">
        <v>6</v>
      </c>
      <c r="D308" s="70">
        <v>21</v>
      </c>
      <c r="E308" s="70">
        <v>2009</v>
      </c>
      <c r="F308" s="70" t="s">
        <v>176</v>
      </c>
      <c r="G308" s="70" t="s">
        <v>2034</v>
      </c>
      <c r="H308" s="70" t="s">
        <v>1654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2040</v>
      </c>
      <c r="B309" s="70">
        <v>347</v>
      </c>
      <c r="C309" s="70">
        <v>7</v>
      </c>
      <c r="D309" s="70">
        <v>21</v>
      </c>
      <c r="E309" s="70">
        <v>2010</v>
      </c>
      <c r="F309" s="70" t="s">
        <v>177</v>
      </c>
      <c r="G309" s="70" t="s">
        <v>2034</v>
      </c>
      <c r="H309" s="70" t="s">
        <v>1654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2041</v>
      </c>
      <c r="B310" s="70">
        <v>348</v>
      </c>
      <c r="C310" s="70">
        <v>8</v>
      </c>
      <c r="D310" s="70">
        <v>21</v>
      </c>
      <c r="E310" s="70">
        <v>2011</v>
      </c>
      <c r="F310" s="70" t="s">
        <v>178</v>
      </c>
      <c r="G310" s="70" t="s">
        <v>2034</v>
      </c>
      <c r="H310" s="70" t="s">
        <v>1654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2042</v>
      </c>
      <c r="B311" s="70">
        <v>349</v>
      </c>
      <c r="C311" s="70">
        <v>9</v>
      </c>
      <c r="D311" s="70">
        <v>21</v>
      </c>
      <c r="E311" s="70">
        <v>2012</v>
      </c>
      <c r="F311" s="70" t="s">
        <v>179</v>
      </c>
      <c r="G311" s="1064" t="s">
        <v>2034</v>
      </c>
      <c r="H311" s="70" t="s">
        <v>1654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2043</v>
      </c>
      <c r="B312" s="70">
        <v>350</v>
      </c>
      <c r="C312" s="70">
        <v>10</v>
      </c>
      <c r="D312" s="70">
        <v>21</v>
      </c>
      <c r="E312" s="70">
        <v>2013</v>
      </c>
      <c r="F312" s="70" t="s">
        <v>180</v>
      </c>
      <c r="G312" s="1064" t="s">
        <v>2034</v>
      </c>
      <c r="H312" s="70" t="s">
        <v>1654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2044</v>
      </c>
      <c r="B313" s="70">
        <v>351</v>
      </c>
      <c r="C313" s="70">
        <v>11</v>
      </c>
      <c r="D313" s="70">
        <v>21</v>
      </c>
      <c r="E313" s="70">
        <v>2014</v>
      </c>
      <c r="F313" s="70" t="s">
        <v>181</v>
      </c>
      <c r="G313" s="70" t="s">
        <v>2034</v>
      </c>
      <c r="H313" s="70" t="s">
        <v>1654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2045</v>
      </c>
      <c r="B314" s="70">
        <v>352</v>
      </c>
      <c r="C314" s="70">
        <v>12</v>
      </c>
      <c r="D314" s="70">
        <v>21</v>
      </c>
      <c r="E314" s="70">
        <v>2015</v>
      </c>
      <c r="F314" s="70" t="s">
        <v>182</v>
      </c>
      <c r="G314" s="70" t="s">
        <v>2034</v>
      </c>
      <c r="H314" s="70" t="s">
        <v>1654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2046</v>
      </c>
      <c r="B315" s="70">
        <v>353</v>
      </c>
      <c r="C315" s="70">
        <v>13</v>
      </c>
      <c r="D315" s="70">
        <v>21</v>
      </c>
      <c r="E315" s="70">
        <v>2016</v>
      </c>
      <c r="F315" s="70" t="s">
        <v>155</v>
      </c>
      <c r="G315" s="70" t="s">
        <v>2034</v>
      </c>
      <c r="H315" s="70" t="s">
        <v>1654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2047</v>
      </c>
      <c r="B316" s="70">
        <v>354</v>
      </c>
      <c r="C316" s="70">
        <v>14</v>
      </c>
      <c r="D316" s="70">
        <v>21</v>
      </c>
      <c r="E316" s="70">
        <v>2017</v>
      </c>
      <c r="F316" s="70" t="s">
        <v>156</v>
      </c>
      <c r="G316" s="70" t="s">
        <v>2034</v>
      </c>
      <c r="H316" s="70" t="s">
        <v>1654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2048</v>
      </c>
      <c r="B317" s="70">
        <v>355</v>
      </c>
      <c r="C317" s="70">
        <v>15</v>
      </c>
      <c r="D317" s="70">
        <v>21</v>
      </c>
      <c r="E317" s="70">
        <v>2018</v>
      </c>
      <c r="F317" s="70" t="s">
        <v>183</v>
      </c>
      <c r="G317" s="70" t="s">
        <v>2034</v>
      </c>
      <c r="H317" s="70" t="s">
        <v>1654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2049</v>
      </c>
      <c r="B318" s="70">
        <v>356</v>
      </c>
      <c r="C318" s="70">
        <v>16</v>
      </c>
      <c r="D318" s="70">
        <v>21</v>
      </c>
      <c r="E318" s="70">
        <v>2019</v>
      </c>
      <c r="F318" s="70" t="s">
        <v>158</v>
      </c>
      <c r="G318" s="70" t="s">
        <v>2034</v>
      </c>
      <c r="H318" s="70" t="s">
        <v>1654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2050</v>
      </c>
      <c r="B319" s="70">
        <v>357</v>
      </c>
      <c r="C319" s="70">
        <v>17</v>
      </c>
      <c r="D319" s="70">
        <v>21</v>
      </c>
      <c r="E319" s="70">
        <v>2020</v>
      </c>
      <c r="F319" s="70" t="s">
        <v>159</v>
      </c>
      <c r="G319" s="70" t="s">
        <v>2034</v>
      </c>
      <c r="H319" s="70" t="s">
        <v>1654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2051</v>
      </c>
      <c r="B320" s="70">
        <v>357</v>
      </c>
      <c r="C320" s="70">
        <v>18</v>
      </c>
      <c r="D320" s="70">
        <v>21</v>
      </c>
      <c r="E320" s="70">
        <v>2021</v>
      </c>
      <c r="F320" s="70" t="s">
        <v>160</v>
      </c>
      <c r="G320" s="70" t="s">
        <v>2034</v>
      </c>
      <c r="H320" s="70" t="s">
        <v>1654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2052</v>
      </c>
      <c r="B321" s="70">
        <v>357</v>
      </c>
      <c r="C321" s="70">
        <v>19</v>
      </c>
      <c r="D321" s="70">
        <v>21</v>
      </c>
      <c r="E321" s="70">
        <v>2022</v>
      </c>
      <c r="F321" s="70" t="s">
        <v>161</v>
      </c>
      <c r="G321" s="70" t="s">
        <v>2034</v>
      </c>
      <c r="H321" s="70" t="s">
        <v>1654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357</v>
      </c>
      <c r="C322" s="70">
        <v>20</v>
      </c>
      <c r="D322" s="70">
        <v>21</v>
      </c>
      <c r="E322" s="70">
        <v>2023</v>
      </c>
      <c r="F322" s="70" t="s">
        <v>1539</v>
      </c>
      <c r="G322" s="70" t="s">
        <v>2034</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357</v>
      </c>
      <c r="C323" s="70">
        <v>21</v>
      </c>
      <c r="D323" s="70">
        <v>21</v>
      </c>
      <c r="E323" s="70">
        <v>2024</v>
      </c>
      <c r="F323" s="70" t="s">
        <v>1554</v>
      </c>
      <c r="G323" s="70" t="s">
        <v>2034</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35</v>
      </c>
      <c r="C324" s="70">
        <v>1</v>
      </c>
      <c r="D324" s="70">
        <v>3</v>
      </c>
      <c r="E324" s="70">
        <v>1990</v>
      </c>
      <c r="F324" s="70" t="s">
        <v>787</v>
      </c>
      <c r="G324" s="70" t="s">
        <v>2056</v>
      </c>
      <c r="H324" s="70" t="s">
        <v>2057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36</v>
      </c>
      <c r="C325" s="70">
        <v>2</v>
      </c>
      <c r="D325" s="70">
        <v>3</v>
      </c>
      <c r="E325" s="70">
        <v>2005</v>
      </c>
      <c r="F325" s="70" t="s">
        <v>789</v>
      </c>
      <c r="G325" s="70" t="s">
        <v>2056</v>
      </c>
      <c r="H325" s="70" t="s">
        <v>2057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37</v>
      </c>
      <c r="C326" s="70">
        <v>3</v>
      </c>
      <c r="D326" s="70">
        <v>3</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38</v>
      </c>
      <c r="C327" s="70">
        <v>4</v>
      </c>
      <c r="D327" s="70">
        <v>3</v>
      </c>
      <c r="E327" s="70">
        <v>2007</v>
      </c>
      <c r="F327" s="70" t="s">
        <v>791</v>
      </c>
      <c r="G327" s="70" t="s">
        <v>2056</v>
      </c>
      <c r="H327" s="70" t="s">
        <v>2057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39</v>
      </c>
      <c r="C328" s="70">
        <v>5</v>
      </c>
      <c r="D328" s="70">
        <v>3</v>
      </c>
      <c r="E328" s="70">
        <v>2008</v>
      </c>
      <c r="F328" s="70" t="s">
        <v>792</v>
      </c>
      <c r="G328" s="70" t="s">
        <v>2056</v>
      </c>
      <c r="H328" s="70" t="s">
        <v>2057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40</v>
      </c>
      <c r="C329" s="70">
        <v>6</v>
      </c>
      <c r="D329" s="70">
        <v>3</v>
      </c>
      <c r="E329" s="70">
        <v>2009</v>
      </c>
      <c r="F329" s="70" t="s">
        <v>176</v>
      </c>
      <c r="G329" s="1064" t="s">
        <v>2056</v>
      </c>
      <c r="H329" s="70" t="s">
        <v>2057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2063</v>
      </c>
      <c r="B330" s="70">
        <v>41</v>
      </c>
      <c r="C330" s="70">
        <v>7</v>
      </c>
      <c r="D330" s="70">
        <v>3</v>
      </c>
      <c r="E330" s="70">
        <v>2010</v>
      </c>
      <c r="F330" s="70" t="s">
        <v>177</v>
      </c>
      <c r="G330" s="1064" t="s">
        <v>2056</v>
      </c>
      <c r="H330" s="70" t="s">
        <v>2057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2064</v>
      </c>
      <c r="B331" s="70">
        <v>42</v>
      </c>
      <c r="C331" s="70">
        <v>8</v>
      </c>
      <c r="D331" s="70">
        <v>3</v>
      </c>
      <c r="E331" s="70">
        <v>2011</v>
      </c>
      <c r="F331" s="70" t="s">
        <v>178</v>
      </c>
      <c r="G331" s="70" t="s">
        <v>2056</v>
      </c>
      <c r="H331" s="70" t="s">
        <v>2057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2065</v>
      </c>
      <c r="B332" s="70">
        <v>43</v>
      </c>
      <c r="C332" s="70">
        <v>9</v>
      </c>
      <c r="D332" s="70">
        <v>3</v>
      </c>
      <c r="E332" s="70">
        <v>2012</v>
      </c>
      <c r="F332" s="70" t="s">
        <v>179</v>
      </c>
      <c r="G332" s="70" t="s">
        <v>2056</v>
      </c>
      <c r="H332" s="70" t="s">
        <v>2057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2066</v>
      </c>
      <c r="B333" s="70">
        <v>44</v>
      </c>
      <c r="C333" s="70">
        <v>10</v>
      </c>
      <c r="D333" s="70">
        <v>3</v>
      </c>
      <c r="E333" s="70">
        <v>2013</v>
      </c>
      <c r="F333" s="70" t="s">
        <v>180</v>
      </c>
      <c r="G333" s="70" t="s">
        <v>2056</v>
      </c>
      <c r="H333" s="70" t="s">
        <v>2057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2067</v>
      </c>
      <c r="B334" s="70">
        <v>45</v>
      </c>
      <c r="C334" s="70">
        <v>11</v>
      </c>
      <c r="D334" s="70">
        <v>3</v>
      </c>
      <c r="E334" s="70">
        <v>2014</v>
      </c>
      <c r="F334" s="70" t="s">
        <v>181</v>
      </c>
      <c r="G334" s="70" t="s">
        <v>2056</v>
      </c>
      <c r="H334" s="70" t="s">
        <v>2057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2068</v>
      </c>
      <c r="B335" s="70">
        <v>46</v>
      </c>
      <c r="C335" s="70">
        <v>12</v>
      </c>
      <c r="D335" s="70">
        <v>3</v>
      </c>
      <c r="E335" s="70">
        <v>2015</v>
      </c>
      <c r="F335" s="70" t="s">
        <v>182</v>
      </c>
      <c r="G335" s="70" t="s">
        <v>2056</v>
      </c>
      <c r="H335" s="70" t="s">
        <v>2057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2069</v>
      </c>
      <c r="B336" s="70">
        <v>47</v>
      </c>
      <c r="C336" s="70">
        <v>13</v>
      </c>
      <c r="D336" s="70">
        <v>3</v>
      </c>
      <c r="E336" s="70">
        <v>2016</v>
      </c>
      <c r="F336" s="70" t="s">
        <v>155</v>
      </c>
      <c r="G336" s="70" t="s">
        <v>2056</v>
      </c>
      <c r="H336" s="70" t="s">
        <v>2057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2070</v>
      </c>
      <c r="B337" s="70">
        <v>48</v>
      </c>
      <c r="C337" s="70">
        <v>14</v>
      </c>
      <c r="D337" s="70">
        <v>3</v>
      </c>
      <c r="E337" s="70">
        <v>2017</v>
      </c>
      <c r="F337" s="70" t="s">
        <v>156</v>
      </c>
      <c r="G337" s="70" t="s">
        <v>2056</v>
      </c>
      <c r="H337" s="70" t="s">
        <v>2057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2071</v>
      </c>
      <c r="B338" s="70">
        <v>49</v>
      </c>
      <c r="C338" s="70">
        <v>15</v>
      </c>
      <c r="D338" s="70">
        <v>3</v>
      </c>
      <c r="E338" s="70">
        <v>2018</v>
      </c>
      <c r="F338" s="70" t="s">
        <v>183</v>
      </c>
      <c r="G338" s="70" t="s">
        <v>2056</v>
      </c>
      <c r="H338" s="70" t="s">
        <v>2057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2072</v>
      </c>
      <c r="B339" s="70">
        <v>50</v>
      </c>
      <c r="C339" s="70">
        <v>16</v>
      </c>
      <c r="D339" s="70">
        <v>3</v>
      </c>
      <c r="E339" s="70">
        <v>2019</v>
      </c>
      <c r="F339" s="70" t="s">
        <v>158</v>
      </c>
      <c r="G339" s="70" t="s">
        <v>2056</v>
      </c>
      <c r="H339" s="70" t="s">
        <v>2057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2073</v>
      </c>
      <c r="B340" s="70">
        <v>51</v>
      </c>
      <c r="C340" s="70">
        <v>17</v>
      </c>
      <c r="D340" s="70">
        <v>3</v>
      </c>
      <c r="E340" s="70">
        <v>2020</v>
      </c>
      <c r="F340" s="70" t="s">
        <v>159</v>
      </c>
      <c r="G340" s="70" t="s">
        <v>2056</v>
      </c>
      <c r="H340" s="70" t="s">
        <v>2057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2074</v>
      </c>
      <c r="B341" s="70">
        <v>51</v>
      </c>
      <c r="C341" s="70">
        <v>18</v>
      </c>
      <c r="D341" s="70">
        <v>3</v>
      </c>
      <c r="E341" s="70">
        <v>2021</v>
      </c>
      <c r="F341" s="70" t="s">
        <v>160</v>
      </c>
      <c r="G341" s="70" t="s">
        <v>2056</v>
      </c>
      <c r="H341" s="70" t="s">
        <v>2057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2075</v>
      </c>
      <c r="B342" s="70">
        <v>51</v>
      </c>
      <c r="C342" s="70">
        <v>19</v>
      </c>
      <c r="D342" s="70">
        <v>3</v>
      </c>
      <c r="E342" s="70">
        <v>2022</v>
      </c>
      <c r="F342" s="70" t="s">
        <v>161</v>
      </c>
      <c r="G342" s="70" t="s">
        <v>2056</v>
      </c>
      <c r="H342" s="70" t="s">
        <v>2057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51</v>
      </c>
      <c r="C343" s="70">
        <v>20</v>
      </c>
      <c r="D343" s="70">
        <v>3</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51</v>
      </c>
      <c r="C344" s="70">
        <v>21</v>
      </c>
      <c r="D344" s="70">
        <v>3</v>
      </c>
      <c r="E344" s="70">
        <v>2024</v>
      </c>
      <c r="F344" s="70" t="s">
        <v>1554</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1653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410</v>
      </c>
      <c r="C346" s="70">
        <v>2</v>
      </c>
      <c r="D346" s="70">
        <v>25</v>
      </c>
      <c r="E346" s="70">
        <v>2005</v>
      </c>
      <c r="F346" s="70" t="s">
        <v>789</v>
      </c>
      <c r="G346" s="70" t="s">
        <v>2079</v>
      </c>
      <c r="H346" s="70" t="s">
        <v>1653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411</v>
      </c>
      <c r="C347" s="70">
        <v>3</v>
      </c>
      <c r="D347" s="70">
        <v>25</v>
      </c>
      <c r="E347" s="70">
        <v>2006</v>
      </c>
      <c r="F347" s="70" t="s">
        <v>790</v>
      </c>
      <c r="G347" s="70" t="s">
        <v>2079</v>
      </c>
      <c r="H347" s="70" t="s">
        <v>1653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412</v>
      </c>
      <c r="C348" s="70">
        <v>4</v>
      </c>
      <c r="D348" s="70">
        <v>25</v>
      </c>
      <c r="E348" s="70">
        <v>2007</v>
      </c>
      <c r="F348" s="70" t="s">
        <v>791</v>
      </c>
      <c r="G348" s="70" t="s">
        <v>2079</v>
      </c>
      <c r="H348" s="70" t="s">
        <v>1653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413</v>
      </c>
      <c r="C349" s="70">
        <v>5</v>
      </c>
      <c r="D349" s="70">
        <v>25</v>
      </c>
      <c r="E349" s="70">
        <v>2008</v>
      </c>
      <c r="F349" s="70" t="s">
        <v>792</v>
      </c>
      <c r="G349" s="1064" t="s">
        <v>2079</v>
      </c>
      <c r="H349" s="70" t="s">
        <v>1653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414</v>
      </c>
      <c r="C350" s="70">
        <v>6</v>
      </c>
      <c r="D350" s="70">
        <v>25</v>
      </c>
      <c r="E350" s="70">
        <v>2009</v>
      </c>
      <c r="F350" s="70" t="s">
        <v>176</v>
      </c>
      <c r="G350" s="1064" t="s">
        <v>2079</v>
      </c>
      <c r="H350" s="70" t="s">
        <v>1653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2085</v>
      </c>
      <c r="B351" s="70">
        <v>415</v>
      </c>
      <c r="C351" s="70">
        <v>7</v>
      </c>
      <c r="D351" s="70">
        <v>25</v>
      </c>
      <c r="E351" s="70">
        <v>2010</v>
      </c>
      <c r="F351" s="70" t="s">
        <v>177</v>
      </c>
      <c r="G351" s="70" t="s">
        <v>2079</v>
      </c>
      <c r="H351" s="70" t="s">
        <v>1653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2086</v>
      </c>
      <c r="B352" s="70">
        <v>416</v>
      </c>
      <c r="C352" s="70">
        <v>8</v>
      </c>
      <c r="D352" s="70">
        <v>25</v>
      </c>
      <c r="E352" s="70">
        <v>2011</v>
      </c>
      <c r="F352" s="70" t="s">
        <v>178</v>
      </c>
      <c r="G352" s="70" t="s">
        <v>2079</v>
      </c>
      <c r="H352" s="70" t="s">
        <v>1653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2087</v>
      </c>
      <c r="B353" s="70">
        <v>417</v>
      </c>
      <c r="C353" s="70">
        <v>9</v>
      </c>
      <c r="D353" s="70">
        <v>25</v>
      </c>
      <c r="E353" s="70">
        <v>2012</v>
      </c>
      <c r="F353" s="70" t="s">
        <v>179</v>
      </c>
      <c r="G353" s="70" t="s">
        <v>2079</v>
      </c>
      <c r="H353" s="70" t="s">
        <v>1653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2088</v>
      </c>
      <c r="B354" s="70">
        <v>418</v>
      </c>
      <c r="C354" s="70">
        <v>10</v>
      </c>
      <c r="D354" s="70">
        <v>25</v>
      </c>
      <c r="E354" s="70">
        <v>2013</v>
      </c>
      <c r="F354" s="70" t="s">
        <v>180</v>
      </c>
      <c r="G354" s="70" t="s">
        <v>2079</v>
      </c>
      <c r="H354" s="70" t="s">
        <v>1653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2089</v>
      </c>
      <c r="B355" s="70">
        <v>419</v>
      </c>
      <c r="C355" s="70">
        <v>11</v>
      </c>
      <c r="D355" s="70">
        <v>25</v>
      </c>
      <c r="E355" s="70">
        <v>2014</v>
      </c>
      <c r="F355" s="70" t="s">
        <v>181</v>
      </c>
      <c r="G355" s="70" t="s">
        <v>2079</v>
      </c>
      <c r="H355" s="70" t="s">
        <v>1653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2090</v>
      </c>
      <c r="B356" s="70">
        <v>420</v>
      </c>
      <c r="C356" s="70">
        <v>12</v>
      </c>
      <c r="D356" s="70">
        <v>25</v>
      </c>
      <c r="E356" s="70">
        <v>2015</v>
      </c>
      <c r="F356" s="70" t="s">
        <v>182</v>
      </c>
      <c r="G356" s="70" t="s">
        <v>2079</v>
      </c>
      <c r="H356" s="70" t="s">
        <v>1653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2091</v>
      </c>
      <c r="B357" s="70">
        <v>421</v>
      </c>
      <c r="C357" s="70">
        <v>13</v>
      </c>
      <c r="D357" s="70">
        <v>25</v>
      </c>
      <c r="E357" s="70">
        <v>2016</v>
      </c>
      <c r="F357" s="70" t="s">
        <v>155</v>
      </c>
      <c r="G357" s="70" t="s">
        <v>2079</v>
      </c>
      <c r="H357" s="70" t="s">
        <v>1653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2092</v>
      </c>
      <c r="B358" s="70">
        <v>422</v>
      </c>
      <c r="C358" s="70">
        <v>14</v>
      </c>
      <c r="D358" s="70">
        <v>25</v>
      </c>
      <c r="E358" s="70">
        <v>2017</v>
      </c>
      <c r="F358" s="70" t="s">
        <v>156</v>
      </c>
      <c r="G358" s="70" t="s">
        <v>2079</v>
      </c>
      <c r="H358" s="70" t="s">
        <v>1653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2093</v>
      </c>
      <c r="B359" s="70">
        <v>423</v>
      </c>
      <c r="C359" s="70">
        <v>15</v>
      </c>
      <c r="D359" s="70">
        <v>25</v>
      </c>
      <c r="E359" s="70">
        <v>2018</v>
      </c>
      <c r="F359" s="70" t="s">
        <v>183</v>
      </c>
      <c r="G359" s="70" t="s">
        <v>2079</v>
      </c>
      <c r="H359" s="70" t="s">
        <v>1653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2094</v>
      </c>
      <c r="B360" s="70">
        <v>424</v>
      </c>
      <c r="C360" s="70">
        <v>16</v>
      </c>
      <c r="D360" s="70">
        <v>25</v>
      </c>
      <c r="E360" s="70">
        <v>2019</v>
      </c>
      <c r="F360" s="70" t="s">
        <v>158</v>
      </c>
      <c r="G360" s="70" t="s">
        <v>2079</v>
      </c>
      <c r="H360" s="70" t="s">
        <v>1653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2095</v>
      </c>
      <c r="B361" s="70">
        <v>425</v>
      </c>
      <c r="C361" s="70">
        <v>17</v>
      </c>
      <c r="D361" s="70">
        <v>25</v>
      </c>
      <c r="E361" s="70">
        <v>2020</v>
      </c>
      <c r="F361" s="70" t="s">
        <v>159</v>
      </c>
      <c r="G361" s="70" t="s">
        <v>2079</v>
      </c>
      <c r="H361" s="70" t="s">
        <v>1653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2096</v>
      </c>
      <c r="B362" s="70">
        <v>425</v>
      </c>
      <c r="C362" s="70">
        <v>18</v>
      </c>
      <c r="D362" s="70">
        <v>25</v>
      </c>
      <c r="E362" s="70">
        <v>2021</v>
      </c>
      <c r="F362" s="70" t="s">
        <v>160</v>
      </c>
      <c r="G362" s="70" t="s">
        <v>2079</v>
      </c>
      <c r="H362" s="70" t="s">
        <v>1653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2097</v>
      </c>
      <c r="B363" s="70">
        <v>425</v>
      </c>
      <c r="C363" s="70">
        <v>19</v>
      </c>
      <c r="D363" s="70">
        <v>25</v>
      </c>
      <c r="E363" s="70">
        <v>2022</v>
      </c>
      <c r="F363" s="70" t="s">
        <v>161</v>
      </c>
      <c r="G363" s="70" t="s">
        <v>2079</v>
      </c>
      <c r="H363" s="70" t="s">
        <v>1653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425</v>
      </c>
      <c r="C364" s="70">
        <v>20</v>
      </c>
      <c r="D364" s="70">
        <v>25</v>
      </c>
      <c r="E364" s="70">
        <v>2023</v>
      </c>
      <c r="F364" s="70" t="s">
        <v>1539</v>
      </c>
      <c r="G364" s="70" t="s">
        <v>2079</v>
      </c>
      <c r="H364" s="70" t="s">
        <v>1653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425</v>
      </c>
      <c r="C365" s="70">
        <v>21</v>
      </c>
      <c r="D365" s="70">
        <v>25</v>
      </c>
      <c r="E365" s="70">
        <v>2024</v>
      </c>
      <c r="F365" s="70" t="s">
        <v>1554</v>
      </c>
      <c r="G365" s="70" t="s">
        <v>2079</v>
      </c>
      <c r="H365" s="70" t="s">
        <v>1653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137</v>
      </c>
      <c r="C366" s="70">
        <v>1</v>
      </c>
      <c r="D366" s="70">
        <v>9</v>
      </c>
      <c r="E366" s="70">
        <v>1990</v>
      </c>
      <c r="F366" s="70" t="s">
        <v>787</v>
      </c>
      <c r="G366" s="70" t="s">
        <v>2101</v>
      </c>
      <c r="H366" s="70" t="s">
        <v>2102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138</v>
      </c>
      <c r="C367" s="70">
        <v>2</v>
      </c>
      <c r="D367" s="70">
        <v>9</v>
      </c>
      <c r="E367" s="70">
        <v>2005</v>
      </c>
      <c r="F367" s="70" t="s">
        <v>789</v>
      </c>
      <c r="G367" s="70" t="s">
        <v>2101</v>
      </c>
      <c r="H367" s="70" t="s">
        <v>2102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139</v>
      </c>
      <c r="C368" s="70">
        <v>3</v>
      </c>
      <c r="D368" s="70">
        <v>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140</v>
      </c>
      <c r="C369" s="70">
        <v>4</v>
      </c>
      <c r="D369" s="70">
        <v>9</v>
      </c>
      <c r="E369" s="70">
        <v>2007</v>
      </c>
      <c r="F369" s="70" t="s">
        <v>791</v>
      </c>
      <c r="G369" s="1064" t="s">
        <v>2101</v>
      </c>
      <c r="H369" s="70" t="s">
        <v>2102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141</v>
      </c>
      <c r="C370" s="70">
        <v>5</v>
      </c>
      <c r="D370" s="70">
        <v>9</v>
      </c>
      <c r="E370" s="70">
        <v>2008</v>
      </c>
      <c r="F370" s="70" t="s">
        <v>792</v>
      </c>
      <c r="G370" s="70" t="s">
        <v>2101</v>
      </c>
      <c r="H370" s="70" t="s">
        <v>2102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142</v>
      </c>
      <c r="C371" s="70">
        <v>6</v>
      </c>
      <c r="D371" s="70">
        <v>9</v>
      </c>
      <c r="E371" s="70">
        <v>2009</v>
      </c>
      <c r="F371" s="70" t="s">
        <v>176</v>
      </c>
      <c r="G371" s="70" t="s">
        <v>2101</v>
      </c>
      <c r="H371" s="70" t="s">
        <v>2102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143</v>
      </c>
      <c r="C372" s="70">
        <v>7</v>
      </c>
      <c r="D372" s="70">
        <v>9</v>
      </c>
      <c r="E372" s="70">
        <v>2010</v>
      </c>
      <c r="F372" s="70" t="s">
        <v>177</v>
      </c>
      <c r="G372" s="70" t="s">
        <v>2101</v>
      </c>
      <c r="H372" s="70" t="s">
        <v>2102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144</v>
      </c>
      <c r="C373" s="70">
        <v>8</v>
      </c>
      <c r="D373" s="70">
        <v>9</v>
      </c>
      <c r="E373" s="70">
        <v>2011</v>
      </c>
      <c r="F373" s="70" t="s">
        <v>178</v>
      </c>
      <c r="G373" s="70" t="s">
        <v>2101</v>
      </c>
      <c r="H373" s="70" t="s">
        <v>2102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145</v>
      </c>
      <c r="C374" s="70">
        <v>9</v>
      </c>
      <c r="D374" s="70">
        <v>9</v>
      </c>
      <c r="E374" s="70">
        <v>2012</v>
      </c>
      <c r="F374" s="70" t="s">
        <v>179</v>
      </c>
      <c r="G374" s="70" t="s">
        <v>2101</v>
      </c>
      <c r="H374" s="70" t="s">
        <v>2102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146</v>
      </c>
      <c r="C375" s="70">
        <v>10</v>
      </c>
      <c r="D375" s="70">
        <v>9</v>
      </c>
      <c r="E375" s="70">
        <v>2013</v>
      </c>
      <c r="F375" s="70" t="s">
        <v>180</v>
      </c>
      <c r="G375" s="70" t="s">
        <v>2101</v>
      </c>
      <c r="H375" s="70" t="s">
        <v>2102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2112</v>
      </c>
      <c r="B376" s="70">
        <v>147</v>
      </c>
      <c r="C376" s="70">
        <v>11</v>
      </c>
      <c r="D376" s="70">
        <v>9</v>
      </c>
      <c r="E376" s="70">
        <v>2014</v>
      </c>
      <c r="F376" s="70" t="s">
        <v>181</v>
      </c>
      <c r="G376" s="70" t="s">
        <v>2101</v>
      </c>
      <c r="H376" s="70" t="s">
        <v>2102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148</v>
      </c>
      <c r="C377" s="70">
        <v>12</v>
      </c>
      <c r="D377" s="70">
        <v>9</v>
      </c>
      <c r="E377" s="70">
        <v>2015</v>
      </c>
      <c r="F377" s="70" t="s">
        <v>182</v>
      </c>
      <c r="G377" s="70" t="s">
        <v>2101</v>
      </c>
      <c r="H377" s="70" t="s">
        <v>2102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149</v>
      </c>
      <c r="C378" s="70">
        <v>13</v>
      </c>
      <c r="D378" s="70">
        <v>9</v>
      </c>
      <c r="E378" s="70">
        <v>2016</v>
      </c>
      <c r="F378" s="70" t="s">
        <v>155</v>
      </c>
      <c r="G378" s="70" t="s">
        <v>2101</v>
      </c>
      <c r="H378" s="70" t="s">
        <v>2102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2115</v>
      </c>
      <c r="B379" s="70">
        <v>150</v>
      </c>
      <c r="C379" s="70">
        <v>14</v>
      </c>
      <c r="D379" s="70">
        <v>9</v>
      </c>
      <c r="E379" s="70">
        <v>2017</v>
      </c>
      <c r="F379" s="70" t="s">
        <v>156</v>
      </c>
      <c r="G379" s="70" t="s">
        <v>2101</v>
      </c>
      <c r="H379" s="70" t="s">
        <v>2102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2116</v>
      </c>
      <c r="B380" s="70">
        <v>151</v>
      </c>
      <c r="C380" s="70">
        <v>15</v>
      </c>
      <c r="D380" s="70">
        <v>9</v>
      </c>
      <c r="E380" s="70">
        <v>2018</v>
      </c>
      <c r="F380" s="70" t="s">
        <v>183</v>
      </c>
      <c r="G380" s="70" t="s">
        <v>2101</v>
      </c>
      <c r="H380" s="70" t="s">
        <v>2102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2117</v>
      </c>
      <c r="B381" s="70">
        <v>152</v>
      </c>
      <c r="C381" s="70">
        <v>16</v>
      </c>
      <c r="D381" s="70">
        <v>9</v>
      </c>
      <c r="E381" s="70">
        <v>2019</v>
      </c>
      <c r="F381" s="70" t="s">
        <v>158</v>
      </c>
      <c r="G381" s="70" t="s">
        <v>2101</v>
      </c>
      <c r="H381" s="70" t="s">
        <v>2102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2118</v>
      </c>
      <c r="B382" s="70">
        <v>153</v>
      </c>
      <c r="C382" s="70">
        <v>17</v>
      </c>
      <c r="D382" s="70">
        <v>9</v>
      </c>
      <c r="E382" s="70">
        <v>2020</v>
      </c>
      <c r="F382" s="70" t="s">
        <v>159</v>
      </c>
      <c r="G382" s="70" t="s">
        <v>2101</v>
      </c>
      <c r="H382" s="70" t="s">
        <v>2102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2119</v>
      </c>
      <c r="B383" s="70">
        <v>153</v>
      </c>
      <c r="C383" s="70">
        <v>18</v>
      </c>
      <c r="D383" s="70">
        <v>9</v>
      </c>
      <c r="E383" s="70">
        <v>2021</v>
      </c>
      <c r="F383" s="70" t="s">
        <v>160</v>
      </c>
      <c r="G383" s="70" t="s">
        <v>2101</v>
      </c>
      <c r="H383" s="70" t="s">
        <v>2102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2120</v>
      </c>
      <c r="B384" s="70">
        <v>153</v>
      </c>
      <c r="C384" s="70">
        <v>19</v>
      </c>
      <c r="D384" s="70">
        <v>9</v>
      </c>
      <c r="E384" s="70">
        <v>2022</v>
      </c>
      <c r="F384" s="70" t="s">
        <v>161</v>
      </c>
      <c r="G384" s="70" t="s">
        <v>2101</v>
      </c>
      <c r="H384" s="70" t="s">
        <v>2102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153</v>
      </c>
      <c r="C385" s="70">
        <v>20</v>
      </c>
      <c r="D385" s="70">
        <v>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153</v>
      </c>
      <c r="C386" s="70">
        <v>21</v>
      </c>
      <c r="D386" s="70">
        <v>9</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v>
      </c>
      <c r="C387" s="70">
        <v>1</v>
      </c>
      <c r="D387" s="70">
        <v>1</v>
      </c>
      <c r="E387" s="70">
        <v>1990</v>
      </c>
      <c r="F387" s="70" t="s">
        <v>787</v>
      </c>
      <c r="G387" s="1064" t="s">
        <v>2124</v>
      </c>
      <c r="H387" s="70" t="s">
        <v>1648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v>
      </c>
      <c r="C388" s="70">
        <v>2</v>
      </c>
      <c r="D388" s="70">
        <v>1</v>
      </c>
      <c r="E388" s="70">
        <v>2005</v>
      </c>
      <c r="F388" s="70" t="s">
        <v>789</v>
      </c>
      <c r="G388" s="70" t="s">
        <v>2124</v>
      </c>
      <c r="H388" s="70" t="s">
        <v>1648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3</v>
      </c>
      <c r="C389" s="70">
        <v>3</v>
      </c>
      <c r="D389" s="70">
        <v>1</v>
      </c>
      <c r="E389" s="70">
        <v>2006</v>
      </c>
      <c r="F389" s="70" t="s">
        <v>790</v>
      </c>
      <c r="G389" s="70" t="s">
        <v>2124</v>
      </c>
      <c r="H389" s="70" t="s">
        <v>1648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4</v>
      </c>
      <c r="C390" s="70">
        <v>4</v>
      </c>
      <c r="D390" s="70">
        <v>1</v>
      </c>
      <c r="E390" s="70">
        <v>2007</v>
      </c>
      <c r="F390" s="70" t="s">
        <v>791</v>
      </c>
      <c r="G390" s="70" t="s">
        <v>2124</v>
      </c>
      <c r="H390" s="70" t="s">
        <v>1648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5</v>
      </c>
      <c r="C391" s="70">
        <v>5</v>
      </c>
      <c r="D391" s="70">
        <v>1</v>
      </c>
      <c r="E391" s="70">
        <v>2008</v>
      </c>
      <c r="F391" s="70" t="s">
        <v>792</v>
      </c>
      <c r="G391" s="70" t="s">
        <v>2124</v>
      </c>
      <c r="H391" s="70" t="s">
        <v>1648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6</v>
      </c>
      <c r="C392" s="70">
        <v>6</v>
      </c>
      <c r="D392" s="70">
        <v>1</v>
      </c>
      <c r="E392" s="70">
        <v>2009</v>
      </c>
      <c r="F392" s="70" t="s">
        <v>176</v>
      </c>
      <c r="G392" s="70" t="s">
        <v>2124</v>
      </c>
      <c r="H392" s="70" t="s">
        <v>1648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2130</v>
      </c>
      <c r="B393" s="70">
        <v>7</v>
      </c>
      <c r="C393" s="70">
        <v>7</v>
      </c>
      <c r="D393" s="70">
        <v>1</v>
      </c>
      <c r="E393" s="70">
        <v>2010</v>
      </c>
      <c r="F393" s="70" t="s">
        <v>177</v>
      </c>
      <c r="G393" s="70" t="s">
        <v>2124</v>
      </c>
      <c r="H393" s="70" t="s">
        <v>1648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2131</v>
      </c>
      <c r="B394" s="70">
        <v>8</v>
      </c>
      <c r="C394" s="70">
        <v>8</v>
      </c>
      <c r="D394" s="70">
        <v>1</v>
      </c>
      <c r="E394" s="70">
        <v>2011</v>
      </c>
      <c r="F394" s="70" t="s">
        <v>178</v>
      </c>
      <c r="G394" s="70" t="s">
        <v>2124</v>
      </c>
      <c r="H394" s="70" t="s">
        <v>1648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2132</v>
      </c>
      <c r="B395" s="70">
        <v>9</v>
      </c>
      <c r="C395" s="70">
        <v>9</v>
      </c>
      <c r="D395" s="70">
        <v>1</v>
      </c>
      <c r="E395" s="70">
        <v>2012</v>
      </c>
      <c r="F395" s="70" t="s">
        <v>179</v>
      </c>
      <c r="G395" s="70" t="s">
        <v>2124</v>
      </c>
      <c r="H395" s="70" t="s">
        <v>1648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2133</v>
      </c>
      <c r="B396" s="70">
        <v>10</v>
      </c>
      <c r="C396" s="70">
        <v>10</v>
      </c>
      <c r="D396" s="70">
        <v>1</v>
      </c>
      <c r="E396" s="70">
        <v>2013</v>
      </c>
      <c r="F396" s="70" t="s">
        <v>180</v>
      </c>
      <c r="G396" s="70" t="s">
        <v>2124</v>
      </c>
      <c r="H396" s="70" t="s">
        <v>1648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2134</v>
      </c>
      <c r="B397" s="70">
        <v>11</v>
      </c>
      <c r="C397" s="70">
        <v>11</v>
      </c>
      <c r="D397" s="70">
        <v>1</v>
      </c>
      <c r="E397" s="70">
        <v>2014</v>
      </c>
      <c r="F397" s="70" t="s">
        <v>181</v>
      </c>
      <c r="G397" s="70" t="s">
        <v>2124</v>
      </c>
      <c r="H397" s="70" t="s">
        <v>1648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2135</v>
      </c>
      <c r="B398" s="70">
        <v>12</v>
      </c>
      <c r="C398" s="70">
        <v>12</v>
      </c>
      <c r="D398" s="70">
        <v>1</v>
      </c>
      <c r="E398" s="70">
        <v>2015</v>
      </c>
      <c r="F398" s="70" t="s">
        <v>182</v>
      </c>
      <c r="G398" s="70" t="s">
        <v>2124</v>
      </c>
      <c r="H398" s="70" t="s">
        <v>1648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2136</v>
      </c>
      <c r="B399" s="70">
        <v>13</v>
      </c>
      <c r="C399" s="70">
        <v>13</v>
      </c>
      <c r="D399" s="70">
        <v>1</v>
      </c>
      <c r="E399" s="70">
        <v>2016</v>
      </c>
      <c r="F399" s="70" t="s">
        <v>155</v>
      </c>
      <c r="G399" s="70" t="s">
        <v>2124</v>
      </c>
      <c r="H399" s="70" t="s">
        <v>1648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2137</v>
      </c>
      <c r="B400" s="70">
        <v>14</v>
      </c>
      <c r="C400" s="70">
        <v>14</v>
      </c>
      <c r="D400" s="70">
        <v>1</v>
      </c>
      <c r="E400" s="70">
        <v>2017</v>
      </c>
      <c r="F400" s="70" t="s">
        <v>156</v>
      </c>
      <c r="G400" s="70" t="s">
        <v>2124</v>
      </c>
      <c r="H400" s="70" t="s">
        <v>1648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2138</v>
      </c>
      <c r="B401" s="70">
        <v>15</v>
      </c>
      <c r="C401" s="70">
        <v>15</v>
      </c>
      <c r="D401" s="70">
        <v>1</v>
      </c>
      <c r="E401" s="70">
        <v>2018</v>
      </c>
      <c r="F401" s="70" t="s">
        <v>183</v>
      </c>
      <c r="G401" s="70" t="s">
        <v>2124</v>
      </c>
      <c r="H401" s="70" t="s">
        <v>1648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2139</v>
      </c>
      <c r="B402" s="70">
        <v>16</v>
      </c>
      <c r="C402" s="70">
        <v>16</v>
      </c>
      <c r="D402" s="70">
        <v>1</v>
      </c>
      <c r="E402" s="70">
        <v>2019</v>
      </c>
      <c r="F402" s="70" t="s">
        <v>158</v>
      </c>
      <c r="G402" s="70" t="s">
        <v>2124</v>
      </c>
      <c r="H402" s="70" t="s">
        <v>1648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2140</v>
      </c>
      <c r="B403" s="70">
        <v>17</v>
      </c>
      <c r="C403" s="70">
        <v>17</v>
      </c>
      <c r="D403" s="70">
        <v>1</v>
      </c>
      <c r="E403" s="70">
        <v>2020</v>
      </c>
      <c r="F403" s="70" t="s">
        <v>159</v>
      </c>
      <c r="G403" s="70" t="s">
        <v>2124</v>
      </c>
      <c r="H403" s="70" t="s">
        <v>1648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2141</v>
      </c>
      <c r="B404" s="70">
        <v>17</v>
      </c>
      <c r="C404" s="70">
        <v>18</v>
      </c>
      <c r="D404" s="70">
        <v>1</v>
      </c>
      <c r="E404" s="70">
        <v>2021</v>
      </c>
      <c r="F404" s="70" t="s">
        <v>160</v>
      </c>
      <c r="G404" s="70" t="s">
        <v>2124</v>
      </c>
      <c r="H404" s="70" t="s">
        <v>1648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2142</v>
      </c>
      <c r="B405" s="70">
        <v>17</v>
      </c>
      <c r="C405" s="70">
        <v>19</v>
      </c>
      <c r="D405" s="70">
        <v>1</v>
      </c>
      <c r="E405" s="70">
        <v>2022</v>
      </c>
      <c r="F405" s="70" t="s">
        <v>161</v>
      </c>
      <c r="G405" s="70" t="s">
        <v>2124</v>
      </c>
      <c r="H405" s="70" t="s">
        <v>1648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v>
      </c>
      <c r="C406" s="70">
        <v>20</v>
      </c>
      <c r="D406" s="70">
        <v>1</v>
      </c>
      <c r="E406" s="70">
        <v>2023</v>
      </c>
      <c r="F406" s="70" t="s">
        <v>1539</v>
      </c>
      <c r="G406" s="1064" t="s">
        <v>2124</v>
      </c>
      <c r="H406" s="70" t="s">
        <v>1648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v>
      </c>
      <c r="C407" s="70">
        <v>21</v>
      </c>
      <c r="D407" s="70">
        <v>1</v>
      </c>
      <c r="E407" s="70">
        <v>2024</v>
      </c>
      <c r="F407" s="70" t="s">
        <v>1554</v>
      </c>
      <c r="G407" s="1064" t="s">
        <v>2124</v>
      </c>
      <c r="H407" s="70" t="s">
        <v>1648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171</v>
      </c>
      <c r="C408" s="70">
        <v>1</v>
      </c>
      <c r="D408" s="70">
        <v>11</v>
      </c>
      <c r="E408" s="70">
        <v>1990</v>
      </c>
      <c r="F408" s="70" t="s">
        <v>787</v>
      </c>
      <c r="G408" s="70" t="s">
        <v>2146</v>
      </c>
      <c r="H408" s="70" t="s">
        <v>2147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172</v>
      </c>
      <c r="C409" s="70">
        <v>2</v>
      </c>
      <c r="D409" s="70">
        <v>11</v>
      </c>
      <c r="E409" s="70">
        <v>2005</v>
      </c>
      <c r="F409" s="70" t="s">
        <v>789</v>
      </c>
      <c r="G409" s="70" t="s">
        <v>2146</v>
      </c>
      <c r="H409" s="70" t="s">
        <v>2147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173</v>
      </c>
      <c r="C410" s="70">
        <v>3</v>
      </c>
      <c r="D410" s="70">
        <v>11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174</v>
      </c>
      <c r="C411" s="70">
        <v>4</v>
      </c>
      <c r="D411" s="70">
        <v>11</v>
      </c>
      <c r="E411" s="70">
        <v>2007</v>
      </c>
      <c r="F411" s="70" t="s">
        <v>791</v>
      </c>
      <c r="G411" s="70" t="s">
        <v>2146</v>
      </c>
      <c r="H411" s="70" t="s">
        <v>2147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175</v>
      </c>
      <c r="C412" s="70">
        <v>5</v>
      </c>
      <c r="D412" s="70">
        <v>11</v>
      </c>
      <c r="E412" s="70">
        <v>2008</v>
      </c>
      <c r="F412" s="70" t="s">
        <v>792</v>
      </c>
      <c r="G412" s="70" t="s">
        <v>2146</v>
      </c>
      <c r="H412" s="70" t="s">
        <v>2147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176</v>
      </c>
      <c r="C413" s="70">
        <v>6</v>
      </c>
      <c r="D413" s="70">
        <v>11</v>
      </c>
      <c r="E413" s="70">
        <v>2009</v>
      </c>
      <c r="F413" s="70" t="s">
        <v>176</v>
      </c>
      <c r="G413" s="70" t="s">
        <v>2146</v>
      </c>
      <c r="H413" s="70" t="s">
        <v>2147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177</v>
      </c>
      <c r="C414" s="70">
        <v>7</v>
      </c>
      <c r="D414" s="70">
        <v>11</v>
      </c>
      <c r="E414" s="70">
        <v>2010</v>
      </c>
      <c r="F414" s="70" t="s">
        <v>177</v>
      </c>
      <c r="G414" s="70" t="s">
        <v>2146</v>
      </c>
      <c r="H414" s="70" t="s">
        <v>2147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178</v>
      </c>
      <c r="C415" s="70">
        <v>8</v>
      </c>
      <c r="D415" s="70">
        <v>11</v>
      </c>
      <c r="E415" s="70">
        <v>2011</v>
      </c>
      <c r="F415" s="70" t="s">
        <v>178</v>
      </c>
      <c r="G415" s="70" t="s">
        <v>2146</v>
      </c>
      <c r="H415" s="70" t="s">
        <v>2147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179</v>
      </c>
      <c r="C416" s="70">
        <v>9</v>
      </c>
      <c r="D416" s="70">
        <v>11</v>
      </c>
      <c r="E416" s="70">
        <v>2012</v>
      </c>
      <c r="F416" s="70" t="s">
        <v>179</v>
      </c>
      <c r="G416" s="70" t="s">
        <v>2146</v>
      </c>
      <c r="H416" s="70" t="s">
        <v>2147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180</v>
      </c>
      <c r="C417" s="70">
        <v>10</v>
      </c>
      <c r="D417" s="70">
        <v>11</v>
      </c>
      <c r="E417" s="70">
        <v>2013</v>
      </c>
      <c r="F417" s="70" t="s">
        <v>180</v>
      </c>
      <c r="G417" s="70" t="s">
        <v>2146</v>
      </c>
      <c r="H417" s="70" t="s">
        <v>2147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181</v>
      </c>
      <c r="C418" s="70">
        <v>11</v>
      </c>
      <c r="D418" s="70">
        <v>11</v>
      </c>
      <c r="E418" s="70">
        <v>2014</v>
      </c>
      <c r="F418" s="70" t="s">
        <v>181</v>
      </c>
      <c r="G418" s="70" t="s">
        <v>2146</v>
      </c>
      <c r="H418" s="70" t="s">
        <v>2147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182</v>
      </c>
      <c r="C419" s="70">
        <v>12</v>
      </c>
      <c r="D419" s="70">
        <v>11</v>
      </c>
      <c r="E419" s="70">
        <v>2015</v>
      </c>
      <c r="F419" s="70" t="s">
        <v>182</v>
      </c>
      <c r="G419" s="70" t="s">
        <v>2146</v>
      </c>
      <c r="H419" s="70" t="s">
        <v>2147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183</v>
      </c>
      <c r="C420" s="70">
        <v>13</v>
      </c>
      <c r="D420" s="70">
        <v>11</v>
      </c>
      <c r="E420" s="70">
        <v>2016</v>
      </c>
      <c r="F420" s="70" t="s">
        <v>155</v>
      </c>
      <c r="G420" s="70" t="s">
        <v>2146</v>
      </c>
      <c r="H420" s="70" t="s">
        <v>2147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184</v>
      </c>
      <c r="C421" s="70">
        <v>14</v>
      </c>
      <c r="D421" s="70">
        <v>11</v>
      </c>
      <c r="E421" s="70">
        <v>2017</v>
      </c>
      <c r="F421" s="70" t="s">
        <v>156</v>
      </c>
      <c r="G421" s="70" t="s">
        <v>2146</v>
      </c>
      <c r="H421" s="70" t="s">
        <v>2147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2161</v>
      </c>
      <c r="B422" s="70">
        <v>185</v>
      </c>
      <c r="C422" s="70">
        <v>15</v>
      </c>
      <c r="D422" s="70">
        <v>11</v>
      </c>
      <c r="E422" s="70">
        <v>2018</v>
      </c>
      <c r="F422" s="70" t="s">
        <v>183</v>
      </c>
      <c r="G422" s="70" t="s">
        <v>2146</v>
      </c>
      <c r="H422" s="70" t="s">
        <v>2147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2162</v>
      </c>
      <c r="B423" s="70">
        <v>186</v>
      </c>
      <c r="C423" s="70">
        <v>16</v>
      </c>
      <c r="D423" s="70">
        <v>11</v>
      </c>
      <c r="E423" s="70">
        <v>2019</v>
      </c>
      <c r="F423" s="70" t="s">
        <v>158</v>
      </c>
      <c r="G423" s="70" t="s">
        <v>2146</v>
      </c>
      <c r="H423" s="70" t="s">
        <v>2147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2163</v>
      </c>
      <c r="B424" s="70">
        <v>187</v>
      </c>
      <c r="C424" s="70">
        <v>17</v>
      </c>
      <c r="D424" s="70">
        <v>11</v>
      </c>
      <c r="E424" s="70">
        <v>2020</v>
      </c>
      <c r="F424" s="70" t="s">
        <v>159</v>
      </c>
      <c r="G424" s="70" t="s">
        <v>2146</v>
      </c>
      <c r="H424" s="70" t="s">
        <v>2147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2164</v>
      </c>
      <c r="B425" s="70">
        <v>187</v>
      </c>
      <c r="C425" s="70">
        <v>18</v>
      </c>
      <c r="D425" s="70">
        <v>11</v>
      </c>
      <c r="E425" s="70">
        <v>2021</v>
      </c>
      <c r="F425" s="70" t="s">
        <v>160</v>
      </c>
      <c r="G425" s="1064" t="s">
        <v>2146</v>
      </c>
      <c r="H425" s="70" t="s">
        <v>2147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187</v>
      </c>
      <c r="C426" s="70">
        <v>19</v>
      </c>
      <c r="D426" s="70">
        <v>11</v>
      </c>
      <c r="E426" s="70">
        <v>2022</v>
      </c>
      <c r="F426" s="70" t="s">
        <v>161</v>
      </c>
      <c r="G426" s="1064" t="s">
        <v>2146</v>
      </c>
      <c r="H426" s="70" t="s">
        <v>2147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187</v>
      </c>
      <c r="C427" s="70">
        <v>20</v>
      </c>
      <c r="D427" s="70">
        <v>11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187</v>
      </c>
      <c r="C428" s="70">
        <v>21</v>
      </c>
      <c r="D428" s="70">
        <v>11</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52</v>
      </c>
      <c r="C429" s="70">
        <v>1</v>
      </c>
      <c r="D429" s="70">
        <v>4</v>
      </c>
      <c r="E429" s="70">
        <v>1990</v>
      </c>
      <c r="F429" s="70" t="s">
        <v>787</v>
      </c>
      <c r="G429" s="70" t="s">
        <v>2169</v>
      </c>
      <c r="H429" s="70" t="s">
        <v>2170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53</v>
      </c>
      <c r="C430" s="70">
        <v>2</v>
      </c>
      <c r="D430" s="70">
        <v>4</v>
      </c>
      <c r="E430" s="70">
        <v>2005</v>
      </c>
      <c r="F430" s="70" t="s">
        <v>789</v>
      </c>
      <c r="G430" s="70" t="s">
        <v>2169</v>
      </c>
      <c r="H430" s="70" t="s">
        <v>2170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54</v>
      </c>
      <c r="C431" s="70">
        <v>3</v>
      </c>
      <c r="D431" s="70">
        <v>4</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55</v>
      </c>
      <c r="C432" s="70">
        <v>4</v>
      </c>
      <c r="D432" s="70">
        <v>4</v>
      </c>
      <c r="E432" s="70">
        <v>2007</v>
      </c>
      <c r="F432" s="70" t="s">
        <v>791</v>
      </c>
      <c r="G432" s="70" t="s">
        <v>2169</v>
      </c>
      <c r="H432" s="70" t="s">
        <v>2170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56</v>
      </c>
      <c r="C433" s="70">
        <v>5</v>
      </c>
      <c r="D433" s="70">
        <v>4</v>
      </c>
      <c r="E433" s="70">
        <v>2008</v>
      </c>
      <c r="F433" s="70" t="s">
        <v>792</v>
      </c>
      <c r="G433" s="70" t="s">
        <v>2169</v>
      </c>
      <c r="H433" s="70" t="s">
        <v>2170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57</v>
      </c>
      <c r="C434" s="70">
        <v>6</v>
      </c>
      <c r="D434" s="70">
        <v>4</v>
      </c>
      <c r="E434" s="70">
        <v>2009</v>
      </c>
      <c r="F434" s="70" t="s">
        <v>176</v>
      </c>
      <c r="G434" s="70" t="s">
        <v>2169</v>
      </c>
      <c r="H434" s="70" t="s">
        <v>2170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58</v>
      </c>
      <c r="C435" s="70">
        <v>7</v>
      </c>
      <c r="D435" s="70">
        <v>4</v>
      </c>
      <c r="E435" s="70">
        <v>2010</v>
      </c>
      <c r="F435" s="70" t="s">
        <v>177</v>
      </c>
      <c r="G435" s="70" t="s">
        <v>2169</v>
      </c>
      <c r="H435" s="70" t="s">
        <v>2170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59</v>
      </c>
      <c r="C436" s="70">
        <v>8</v>
      </c>
      <c r="D436" s="70">
        <v>4</v>
      </c>
      <c r="E436" s="70">
        <v>2011</v>
      </c>
      <c r="F436" s="70" t="s">
        <v>178</v>
      </c>
      <c r="G436" s="70" t="s">
        <v>2169</v>
      </c>
      <c r="H436" s="70" t="s">
        <v>2170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60</v>
      </c>
      <c r="C437" s="70">
        <v>9</v>
      </c>
      <c r="D437" s="70">
        <v>4</v>
      </c>
      <c r="E437" s="70">
        <v>2012</v>
      </c>
      <c r="F437" s="70" t="s">
        <v>179</v>
      </c>
      <c r="G437" s="70" t="s">
        <v>2169</v>
      </c>
      <c r="H437" s="70" t="s">
        <v>2170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61</v>
      </c>
      <c r="C438" s="70">
        <v>10</v>
      </c>
      <c r="D438" s="70">
        <v>4</v>
      </c>
      <c r="E438" s="70">
        <v>2013</v>
      </c>
      <c r="F438" s="70" t="s">
        <v>180</v>
      </c>
      <c r="G438" s="70" t="s">
        <v>2169</v>
      </c>
      <c r="H438" s="70" t="s">
        <v>2170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62</v>
      </c>
      <c r="C439" s="70">
        <v>11</v>
      </c>
      <c r="D439" s="70">
        <v>4</v>
      </c>
      <c r="E439" s="70">
        <v>2014</v>
      </c>
      <c r="F439" s="70" t="s">
        <v>181</v>
      </c>
      <c r="G439" s="70" t="s">
        <v>2169</v>
      </c>
      <c r="H439" s="70" t="s">
        <v>2170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63</v>
      </c>
      <c r="C440" s="70">
        <v>12</v>
      </c>
      <c r="D440" s="70">
        <v>4</v>
      </c>
      <c r="E440" s="70">
        <v>2015</v>
      </c>
      <c r="F440" s="70" t="s">
        <v>182</v>
      </c>
      <c r="G440" s="70" t="s">
        <v>2169</v>
      </c>
      <c r="H440" s="70" t="s">
        <v>2170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64</v>
      </c>
      <c r="C441" s="70">
        <v>13</v>
      </c>
      <c r="D441" s="70">
        <v>4</v>
      </c>
      <c r="E441" s="70">
        <v>2016</v>
      </c>
      <c r="F441" s="70" t="s">
        <v>155</v>
      </c>
      <c r="G441" s="70" t="s">
        <v>2169</v>
      </c>
      <c r="H441" s="70" t="s">
        <v>2170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65</v>
      </c>
      <c r="C442" s="70">
        <v>14</v>
      </c>
      <c r="D442" s="70">
        <v>4</v>
      </c>
      <c r="E442" s="70">
        <v>2017</v>
      </c>
      <c r="F442" s="70" t="s">
        <v>156</v>
      </c>
      <c r="G442" s="70" t="s">
        <v>2169</v>
      </c>
      <c r="H442" s="70" t="s">
        <v>2170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66</v>
      </c>
      <c r="C443" s="70">
        <v>15</v>
      </c>
      <c r="D443" s="70">
        <v>4</v>
      </c>
      <c r="E443" s="70">
        <v>2018</v>
      </c>
      <c r="F443" s="70" t="s">
        <v>183</v>
      </c>
      <c r="G443" s="70" t="s">
        <v>2169</v>
      </c>
      <c r="H443" s="70" t="s">
        <v>2170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67</v>
      </c>
      <c r="C444" s="70">
        <v>16</v>
      </c>
      <c r="D444" s="70">
        <v>4</v>
      </c>
      <c r="E444" s="70">
        <v>2019</v>
      </c>
      <c r="F444" s="70" t="s">
        <v>158</v>
      </c>
      <c r="G444" s="1064" t="s">
        <v>2169</v>
      </c>
      <c r="H444" s="70" t="s">
        <v>2170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68</v>
      </c>
      <c r="C445" s="70">
        <v>17</v>
      </c>
      <c r="D445" s="70">
        <v>4</v>
      </c>
      <c r="E445" s="70">
        <v>2020</v>
      </c>
      <c r="F445" s="70" t="s">
        <v>159</v>
      </c>
      <c r="G445" s="1064" t="s">
        <v>2169</v>
      </c>
      <c r="H445" s="70" t="s">
        <v>2170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68</v>
      </c>
      <c r="C446" s="70">
        <v>18</v>
      </c>
      <c r="D446" s="70">
        <v>4</v>
      </c>
      <c r="E446" s="70">
        <v>2021</v>
      </c>
      <c r="F446" s="70" t="s">
        <v>160</v>
      </c>
      <c r="G446" s="70" t="s">
        <v>2169</v>
      </c>
      <c r="H446" s="70" t="s">
        <v>2170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68</v>
      </c>
      <c r="C447" s="70">
        <v>19</v>
      </c>
      <c r="D447" s="70">
        <v>4</v>
      </c>
      <c r="E447" s="70">
        <v>2022</v>
      </c>
      <c r="F447" s="70" t="s">
        <v>161</v>
      </c>
      <c r="G447" s="70" t="s">
        <v>2169</v>
      </c>
      <c r="H447" s="70" t="s">
        <v>2170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68</v>
      </c>
      <c r="C448" s="70">
        <v>20</v>
      </c>
      <c r="D448" s="70">
        <v>4</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68</v>
      </c>
      <c r="C449" s="70">
        <v>21</v>
      </c>
      <c r="D449" s="70">
        <v>4</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2197</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2198</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2199</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2200</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2201</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2202</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2203</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2204</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2205</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2206</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2207</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2208</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2348</v>
      </c>
      <c r="B9" s="70">
        <v>1</v>
      </c>
      <c r="C9" s="70">
        <v>1</v>
      </c>
      <c r="D9" s="70">
        <v>1</v>
      </c>
      <c r="E9" s="70">
        <v>1990</v>
      </c>
      <c r="F9" s="70" t="s">
        <v>787</v>
      </c>
      <c r="G9" s="1073" t="s">
        <v>2349</v>
      </c>
      <c r="H9" s="70" t="s">
        <v>2350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2351</v>
      </c>
      <c r="B10" s="70">
        <v>2</v>
      </c>
      <c r="C10" s="70">
        <v>2</v>
      </c>
      <c r="D10" s="70">
        <v>1</v>
      </c>
      <c r="E10" s="70">
        <v>2005</v>
      </c>
      <c r="F10" s="70" t="s">
        <v>789</v>
      </c>
      <c r="G10" s="1073" t="s">
        <v>2349</v>
      </c>
      <c r="H10" s="70" t="s">
        <v>2350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2352</v>
      </c>
      <c r="B11" s="70">
        <v>3</v>
      </c>
      <c r="C11" s="70">
        <v>3</v>
      </c>
      <c r="D11" s="70">
        <v>1</v>
      </c>
      <c r="E11" s="70">
        <v>2006</v>
      </c>
      <c r="F11" s="70" t="s">
        <v>790</v>
      </c>
      <c r="G11" s="1073" t="s">
        <v>2349</v>
      </c>
      <c r="H11" s="70" t="s">
        <v>2350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2353</v>
      </c>
      <c r="B12" s="70">
        <v>4</v>
      </c>
      <c r="C12" s="70">
        <v>4</v>
      </c>
      <c r="D12" s="70">
        <v>1</v>
      </c>
      <c r="E12" s="70">
        <v>2007</v>
      </c>
      <c r="F12" s="70" t="s">
        <v>791</v>
      </c>
      <c r="G12" s="1073" t="s">
        <v>2349</v>
      </c>
      <c r="H12" s="70" t="s">
        <v>2350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2354</v>
      </c>
      <c r="B13" s="70">
        <v>5</v>
      </c>
      <c r="C13" s="70">
        <v>5</v>
      </c>
      <c r="D13" s="70">
        <v>1</v>
      </c>
      <c r="E13" s="70">
        <v>2008</v>
      </c>
      <c r="F13" s="70" t="s">
        <v>792</v>
      </c>
      <c r="G13" s="1073" t="s">
        <v>2349</v>
      </c>
      <c r="H13" s="70" t="s">
        <v>2350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2355</v>
      </c>
      <c r="B14" s="70">
        <v>6</v>
      </c>
      <c r="C14" s="70">
        <v>6</v>
      </c>
      <c r="D14" s="70">
        <v>1</v>
      </c>
      <c r="E14" s="70">
        <v>2009</v>
      </c>
      <c r="F14" s="70" t="s">
        <v>176</v>
      </c>
      <c r="G14" s="1073" t="s">
        <v>2349</v>
      </c>
      <c r="H14" s="70" t="s">
        <v>2350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10.504</v>
      </c>
      <c r="AC14" s="73">
        <v>0</v>
      </c>
      <c r="AD14" s="73">
        <v>0</v>
      </c>
      <c r="AE14" s="73">
        <v>0</v>
      </c>
      <c r="AF14" s="73">
        <v>0</v>
      </c>
      <c r="AG14" s="73">
        <v>0</v>
      </c>
      <c r="AH14" s="73">
        <v>6.36</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10.504</v>
      </c>
      <c r="ED14" s="73">
        <v>0</v>
      </c>
      <c r="EE14" s="73">
        <v>0</v>
      </c>
      <c r="EF14" s="73">
        <v>0</v>
      </c>
      <c r="EG14" s="73">
        <v>0</v>
      </c>
      <c r="EH14" s="73">
        <v>0</v>
      </c>
      <c r="EI14" s="73">
        <v>6.36</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16.864000000000001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16.864000000000001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2</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2</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2356</v>
      </c>
      <c r="B15" s="70">
        <v>7</v>
      </c>
      <c r="C15" s="70">
        <v>7</v>
      </c>
      <c r="D15" s="70">
        <v>1</v>
      </c>
      <c r="E15" s="70">
        <v>2010</v>
      </c>
      <c r="F15" s="70" t="s">
        <v>177</v>
      </c>
      <c r="G15" s="1073" t="s">
        <v>2349</v>
      </c>
      <c r="H15" s="70" t="s">
        <v>2350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11.265000000000001</v>
      </c>
      <c r="AC15" s="73">
        <v>0</v>
      </c>
      <c r="AD15" s="73">
        <v>0</v>
      </c>
      <c r="AE15" s="73">
        <v>0</v>
      </c>
      <c r="AF15" s="73">
        <v>0</v>
      </c>
      <c r="AG15" s="73">
        <v>0</v>
      </c>
      <c r="AH15" s="73">
        <v>7.49</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11.265000000000001</v>
      </c>
      <c r="ED15" s="73">
        <v>0</v>
      </c>
      <c r="EE15" s="73">
        <v>0</v>
      </c>
      <c r="EF15" s="73">
        <v>0</v>
      </c>
      <c r="EG15" s="73">
        <v>0</v>
      </c>
      <c r="EH15" s="73">
        <v>0</v>
      </c>
      <c r="EI15" s="73">
        <v>7.49</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18.754999999999999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18.754999999999999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2</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2</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2357</v>
      </c>
      <c r="B16" s="70">
        <v>8</v>
      </c>
      <c r="C16" s="70">
        <v>8</v>
      </c>
      <c r="D16" s="70">
        <v>1</v>
      </c>
      <c r="E16" s="70">
        <v>2011</v>
      </c>
      <c r="F16" s="70" t="s">
        <v>178</v>
      </c>
      <c r="G16" s="1073" t="s">
        <v>2349</v>
      </c>
      <c r="H16" s="70" t="s">
        <v>2350</v>
      </c>
      <c r="I16" s="1066"/>
      <c r="J16" s="73">
        <v>0</v>
      </c>
      <c r="K16" s="73">
        <v>0</v>
      </c>
      <c r="L16" s="73">
        <v>0</v>
      </c>
      <c r="M16" s="73">
        <v>0</v>
      </c>
      <c r="N16" s="73">
        <v>0</v>
      </c>
      <c r="O16" s="73">
        <v>0</v>
      </c>
      <c r="P16" s="73">
        <v>0</v>
      </c>
      <c r="Q16" s="73">
        <v>0</v>
      </c>
      <c r="R16" s="73">
        <v>0</v>
      </c>
      <c r="S16" s="73">
        <v>0</v>
      </c>
      <c r="T16" s="73">
        <v>5.1630000000000003</v>
      </c>
      <c r="U16" s="73">
        <v>0</v>
      </c>
      <c r="V16" s="73">
        <v>0</v>
      </c>
      <c r="W16" s="73">
        <v>0</v>
      </c>
      <c r="X16" s="73">
        <v>0</v>
      </c>
      <c r="Y16" s="73">
        <v>0</v>
      </c>
      <c r="Z16" s="73">
        <v>0</v>
      </c>
      <c r="AA16" s="73">
        <v>0</v>
      </c>
      <c r="AB16" s="73">
        <v>13.369</v>
      </c>
      <c r="AC16" s="73">
        <v>0</v>
      </c>
      <c r="AD16" s="73">
        <v>0</v>
      </c>
      <c r="AE16" s="73">
        <v>0</v>
      </c>
      <c r="AF16" s="73">
        <v>0</v>
      </c>
      <c r="AG16" s="73">
        <v>0</v>
      </c>
      <c r="AH16" s="73">
        <v>8.0329999999999995</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5.1630000000000003</v>
      </c>
      <c r="DV16" s="73">
        <v>0</v>
      </c>
      <c r="DW16" s="73">
        <v>0</v>
      </c>
      <c r="DX16" s="73">
        <v>0</v>
      </c>
      <c r="DY16" s="73">
        <v>0</v>
      </c>
      <c r="DZ16" s="73">
        <v>0</v>
      </c>
      <c r="EA16" s="73">
        <v>0</v>
      </c>
      <c r="EB16" s="73">
        <v>0</v>
      </c>
      <c r="EC16" s="73">
        <v>13.369</v>
      </c>
      <c r="ED16" s="73">
        <v>0</v>
      </c>
      <c r="EE16" s="73">
        <v>0</v>
      </c>
      <c r="EF16" s="73">
        <v>0</v>
      </c>
      <c r="EG16" s="73">
        <v>0</v>
      </c>
      <c r="EH16" s="73">
        <v>0</v>
      </c>
      <c r="EI16" s="73">
        <v>8.0329999999999995</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26.565000000000001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26.565000000000001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2</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2</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2358</v>
      </c>
      <c r="B17" s="70">
        <v>9</v>
      </c>
      <c r="C17" s="70">
        <v>9</v>
      </c>
      <c r="D17" s="70">
        <v>1</v>
      </c>
      <c r="E17" s="70">
        <v>2012</v>
      </c>
      <c r="F17" s="70" t="s">
        <v>179</v>
      </c>
      <c r="G17" s="1073" t="s">
        <v>2349</v>
      </c>
      <c r="H17" s="70" t="s">
        <v>2350</v>
      </c>
      <c r="I17" s="1066"/>
      <c r="J17" s="73">
        <v>0</v>
      </c>
      <c r="K17" s="73">
        <v>0</v>
      </c>
      <c r="L17" s="73">
        <v>0</v>
      </c>
      <c r="M17" s="73">
        <v>0</v>
      </c>
      <c r="N17" s="73">
        <v>0</v>
      </c>
      <c r="O17" s="73">
        <v>0</v>
      </c>
      <c r="P17" s="73">
        <v>0</v>
      </c>
      <c r="Q17" s="73">
        <v>0</v>
      </c>
      <c r="R17" s="73">
        <v>0</v>
      </c>
      <c r="S17" s="73">
        <v>0</v>
      </c>
      <c r="T17" s="73">
        <v>4.5069999999999997</v>
      </c>
      <c r="U17" s="73">
        <v>0</v>
      </c>
      <c r="V17" s="73">
        <v>0</v>
      </c>
      <c r="W17" s="73">
        <v>0</v>
      </c>
      <c r="X17" s="73">
        <v>0</v>
      </c>
      <c r="Y17" s="73">
        <v>0</v>
      </c>
      <c r="Z17" s="73">
        <v>0</v>
      </c>
      <c r="AA17" s="73">
        <v>0</v>
      </c>
      <c r="AB17" s="73">
        <v>12.58</v>
      </c>
      <c r="AC17" s="73">
        <v>0</v>
      </c>
      <c r="AD17" s="73">
        <v>0</v>
      </c>
      <c r="AE17" s="73">
        <v>0</v>
      </c>
      <c r="AF17" s="73">
        <v>0</v>
      </c>
      <c r="AG17" s="73">
        <v>0</v>
      </c>
      <c r="AH17" s="73">
        <v>8.2680000000000007</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4.5069999999999997</v>
      </c>
      <c r="DV17" s="73">
        <v>0</v>
      </c>
      <c r="DW17" s="73">
        <v>0</v>
      </c>
      <c r="DX17" s="73">
        <v>0</v>
      </c>
      <c r="DY17" s="73">
        <v>0</v>
      </c>
      <c r="DZ17" s="73">
        <v>0</v>
      </c>
      <c r="EA17" s="73">
        <v>0</v>
      </c>
      <c r="EB17" s="73">
        <v>0</v>
      </c>
      <c r="EC17" s="73">
        <v>12.58</v>
      </c>
      <c r="ED17" s="73">
        <v>0</v>
      </c>
      <c r="EE17" s="73">
        <v>0</v>
      </c>
      <c r="EF17" s="73">
        <v>0</v>
      </c>
      <c r="EG17" s="73">
        <v>0</v>
      </c>
      <c r="EH17" s="73">
        <v>0</v>
      </c>
      <c r="EI17" s="73">
        <v>8.2680000000000007</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25.355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25.355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2</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2</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2359</v>
      </c>
      <c r="B18" s="70">
        <v>10</v>
      </c>
      <c r="C18" s="70">
        <v>10</v>
      </c>
      <c r="D18" s="70">
        <v>1</v>
      </c>
      <c r="E18" s="70">
        <v>2013</v>
      </c>
      <c r="F18" s="70" t="s">
        <v>180</v>
      </c>
      <c r="G18" s="1073" t="s">
        <v>2349</v>
      </c>
      <c r="H18" s="70" t="s">
        <v>2350</v>
      </c>
      <c r="I18" s="1066"/>
      <c r="J18" s="73">
        <v>0</v>
      </c>
      <c r="K18" s="73">
        <v>0</v>
      </c>
      <c r="L18" s="73">
        <v>0</v>
      </c>
      <c r="M18" s="73">
        <v>0</v>
      </c>
      <c r="N18" s="73">
        <v>0</v>
      </c>
      <c r="O18" s="73">
        <v>0</v>
      </c>
      <c r="P18" s="73">
        <v>0</v>
      </c>
      <c r="Q18" s="73">
        <v>0</v>
      </c>
      <c r="R18" s="73">
        <v>0</v>
      </c>
      <c r="S18" s="73">
        <v>0</v>
      </c>
      <c r="T18" s="73">
        <v>4.992</v>
      </c>
      <c r="U18" s="73">
        <v>0</v>
      </c>
      <c r="V18" s="73">
        <v>0</v>
      </c>
      <c r="W18" s="73">
        <v>0</v>
      </c>
      <c r="X18" s="73">
        <v>0</v>
      </c>
      <c r="Y18" s="73">
        <v>0</v>
      </c>
      <c r="Z18" s="73">
        <v>0</v>
      </c>
      <c r="AA18" s="73">
        <v>0</v>
      </c>
      <c r="AB18" s="73">
        <v>14.17</v>
      </c>
      <c r="AC18" s="73">
        <v>0</v>
      </c>
      <c r="AD18" s="73">
        <v>0</v>
      </c>
      <c r="AE18" s="73">
        <v>0</v>
      </c>
      <c r="AF18" s="73">
        <v>0</v>
      </c>
      <c r="AG18" s="73">
        <v>0</v>
      </c>
      <c r="AH18" s="73">
        <v>9.4179999999999993</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4.992</v>
      </c>
      <c r="DV18" s="73">
        <v>0</v>
      </c>
      <c r="DW18" s="73">
        <v>0</v>
      </c>
      <c r="DX18" s="73">
        <v>0</v>
      </c>
      <c r="DY18" s="73">
        <v>0</v>
      </c>
      <c r="DZ18" s="73">
        <v>0</v>
      </c>
      <c r="EA18" s="73">
        <v>0</v>
      </c>
      <c r="EB18" s="73">
        <v>0</v>
      </c>
      <c r="EC18" s="73">
        <v>14.17</v>
      </c>
      <c r="ED18" s="73">
        <v>0</v>
      </c>
      <c r="EE18" s="73">
        <v>0</v>
      </c>
      <c r="EF18" s="73">
        <v>0</v>
      </c>
      <c r="EG18" s="73">
        <v>0</v>
      </c>
      <c r="EH18" s="73">
        <v>0</v>
      </c>
      <c r="EI18" s="73">
        <v>9.4179999999999993</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28.58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28.58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2</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2</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2360</v>
      </c>
      <c r="B19" s="70">
        <v>11</v>
      </c>
      <c r="C19" s="70">
        <v>11</v>
      </c>
      <c r="D19" s="70">
        <v>1</v>
      </c>
      <c r="E19" s="70">
        <v>2014</v>
      </c>
      <c r="F19" s="70" t="s">
        <v>181</v>
      </c>
      <c r="G19" s="1073" t="s">
        <v>2349</v>
      </c>
      <c r="H19" s="70" t="s">
        <v>2350</v>
      </c>
      <c r="I19" s="1066"/>
      <c r="J19" s="73">
        <v>0</v>
      </c>
      <c r="K19" s="73">
        <v>0</v>
      </c>
      <c r="L19" s="73">
        <v>0</v>
      </c>
      <c r="M19" s="73">
        <v>0</v>
      </c>
      <c r="N19" s="73">
        <v>0</v>
      </c>
      <c r="O19" s="73">
        <v>0</v>
      </c>
      <c r="P19" s="73">
        <v>0</v>
      </c>
      <c r="Q19" s="73">
        <v>0</v>
      </c>
      <c r="R19" s="73">
        <v>0</v>
      </c>
      <c r="S19" s="73">
        <v>0</v>
      </c>
      <c r="T19" s="73">
        <v>4.9880000000000004</v>
      </c>
      <c r="U19" s="73">
        <v>0</v>
      </c>
      <c r="V19" s="73">
        <v>0</v>
      </c>
      <c r="W19" s="73">
        <v>0</v>
      </c>
      <c r="X19" s="73">
        <v>0</v>
      </c>
      <c r="Y19" s="73">
        <v>0</v>
      </c>
      <c r="Z19" s="73">
        <v>0</v>
      </c>
      <c r="AA19" s="73">
        <v>0</v>
      </c>
      <c r="AB19" s="73">
        <v>14.423</v>
      </c>
      <c r="AC19" s="73">
        <v>0</v>
      </c>
      <c r="AD19" s="73">
        <v>0</v>
      </c>
      <c r="AE19" s="73">
        <v>0</v>
      </c>
      <c r="AF19" s="73">
        <v>0</v>
      </c>
      <c r="AG19" s="73">
        <v>0</v>
      </c>
      <c r="AH19" s="73">
        <v>9.8420000000000005</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4.9880000000000004</v>
      </c>
      <c r="DV19" s="73">
        <v>0</v>
      </c>
      <c r="DW19" s="73">
        <v>0</v>
      </c>
      <c r="DX19" s="73">
        <v>0</v>
      </c>
      <c r="DY19" s="73">
        <v>0</v>
      </c>
      <c r="DZ19" s="73">
        <v>0</v>
      </c>
      <c r="EA19" s="73">
        <v>0</v>
      </c>
      <c r="EB19" s="73">
        <v>0</v>
      </c>
      <c r="EC19" s="73">
        <v>14.423</v>
      </c>
      <c r="ED19" s="73">
        <v>0</v>
      </c>
      <c r="EE19" s="73">
        <v>0</v>
      </c>
      <c r="EF19" s="73">
        <v>0</v>
      </c>
      <c r="EG19" s="73">
        <v>0</v>
      </c>
      <c r="EH19" s="73">
        <v>0</v>
      </c>
      <c r="EI19" s="73">
        <v>9.8420000000000005</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29.253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29.253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2</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2</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2361</v>
      </c>
      <c r="B20" s="70">
        <v>12</v>
      </c>
      <c r="C20" s="70">
        <v>12</v>
      </c>
      <c r="D20" s="70">
        <v>1</v>
      </c>
      <c r="E20" s="70">
        <v>2015</v>
      </c>
      <c r="F20" s="70" t="s">
        <v>182</v>
      </c>
      <c r="G20" s="1073" t="s">
        <v>2349</v>
      </c>
      <c r="H20" s="70" t="s">
        <v>2350</v>
      </c>
      <c r="I20" s="1066"/>
      <c r="J20" s="73">
        <v>0</v>
      </c>
      <c r="K20" s="73">
        <v>0</v>
      </c>
      <c r="L20" s="73">
        <v>0</v>
      </c>
      <c r="M20" s="73">
        <v>0</v>
      </c>
      <c r="N20" s="73">
        <v>0</v>
      </c>
      <c r="O20" s="73">
        <v>0</v>
      </c>
      <c r="P20" s="73">
        <v>0</v>
      </c>
      <c r="Q20" s="73">
        <v>0</v>
      </c>
      <c r="R20" s="73">
        <v>0</v>
      </c>
      <c r="S20" s="73">
        <v>0</v>
      </c>
      <c r="T20" s="73">
        <v>4.7569999999999997</v>
      </c>
      <c r="U20" s="73">
        <v>0</v>
      </c>
      <c r="V20" s="73">
        <v>0</v>
      </c>
      <c r="W20" s="73">
        <v>0</v>
      </c>
      <c r="X20" s="73">
        <v>0</v>
      </c>
      <c r="Y20" s="73">
        <v>0</v>
      </c>
      <c r="Z20" s="73">
        <v>0</v>
      </c>
      <c r="AA20" s="73">
        <v>0</v>
      </c>
      <c r="AB20" s="73">
        <v>14.162000000000001</v>
      </c>
      <c r="AC20" s="73">
        <v>0</v>
      </c>
      <c r="AD20" s="73">
        <v>0</v>
      </c>
      <c r="AE20" s="73">
        <v>0</v>
      </c>
      <c r="AF20" s="73">
        <v>0</v>
      </c>
      <c r="AG20" s="73">
        <v>0</v>
      </c>
      <c r="AH20" s="73">
        <v>8.657</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4.7569999999999997</v>
      </c>
      <c r="DV20" s="73">
        <v>0</v>
      </c>
      <c r="DW20" s="73">
        <v>0</v>
      </c>
      <c r="DX20" s="73">
        <v>0</v>
      </c>
      <c r="DY20" s="73">
        <v>0</v>
      </c>
      <c r="DZ20" s="73">
        <v>0</v>
      </c>
      <c r="EA20" s="73">
        <v>0</v>
      </c>
      <c r="EB20" s="73">
        <v>0</v>
      </c>
      <c r="EC20" s="73">
        <v>14.162000000000001</v>
      </c>
      <c r="ED20" s="73">
        <v>0</v>
      </c>
      <c r="EE20" s="73">
        <v>0</v>
      </c>
      <c r="EF20" s="73">
        <v>0</v>
      </c>
      <c r="EG20" s="73">
        <v>0</v>
      </c>
      <c r="EH20" s="73">
        <v>0</v>
      </c>
      <c r="EI20" s="73">
        <v>8.657</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27.576000000000001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27.576000000000001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2</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2</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2362</v>
      </c>
      <c r="B21" s="70">
        <v>13</v>
      </c>
      <c r="C21" s="70">
        <v>13</v>
      </c>
      <c r="D21" s="70">
        <v>1</v>
      </c>
      <c r="E21" s="70">
        <v>2016</v>
      </c>
      <c r="F21" s="70" t="s">
        <v>155</v>
      </c>
      <c r="G21" s="1073" t="s">
        <v>2349</v>
      </c>
      <c r="H21" s="70" t="s">
        <v>2350</v>
      </c>
      <c r="I21" s="1066"/>
      <c r="J21" s="73">
        <v>0</v>
      </c>
      <c r="K21" s="73">
        <v>0</v>
      </c>
      <c r="L21" s="73">
        <v>0</v>
      </c>
      <c r="M21" s="73">
        <v>0</v>
      </c>
      <c r="N21" s="73">
        <v>0</v>
      </c>
      <c r="O21" s="73">
        <v>0</v>
      </c>
      <c r="P21" s="73">
        <v>0</v>
      </c>
      <c r="Q21" s="73">
        <v>0</v>
      </c>
      <c r="R21" s="73">
        <v>8.4890000000000008</v>
      </c>
      <c r="S21" s="73">
        <v>0</v>
      </c>
      <c r="T21" s="73">
        <v>4.9740000000000002</v>
      </c>
      <c r="U21" s="73">
        <v>0</v>
      </c>
      <c r="V21" s="73">
        <v>0</v>
      </c>
      <c r="W21" s="73">
        <v>0</v>
      </c>
      <c r="X21" s="73">
        <v>0</v>
      </c>
      <c r="Y21" s="73">
        <v>0</v>
      </c>
      <c r="Z21" s="73">
        <v>0</v>
      </c>
      <c r="AA21" s="73">
        <v>0</v>
      </c>
      <c r="AB21" s="73">
        <v>14.715999999999999</v>
      </c>
      <c r="AC21" s="73">
        <v>0</v>
      </c>
      <c r="AD21" s="73">
        <v>0</v>
      </c>
      <c r="AE21" s="73">
        <v>0</v>
      </c>
      <c r="AF21" s="73">
        <v>0</v>
      </c>
      <c r="AG21" s="73">
        <v>0</v>
      </c>
      <c r="AH21" s="73">
        <v>9.3789999999999996</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8.4890000000000008</v>
      </c>
      <c r="DT21" s="73">
        <v>0</v>
      </c>
      <c r="DU21" s="73">
        <v>4.9740000000000002</v>
      </c>
      <c r="DV21" s="73">
        <v>0</v>
      </c>
      <c r="DW21" s="73">
        <v>0</v>
      </c>
      <c r="DX21" s="73">
        <v>0</v>
      </c>
      <c r="DY21" s="73">
        <v>0</v>
      </c>
      <c r="DZ21" s="73">
        <v>0</v>
      </c>
      <c r="EA21" s="73">
        <v>0</v>
      </c>
      <c r="EB21" s="73">
        <v>0</v>
      </c>
      <c r="EC21" s="73">
        <v>14.715999999999999</v>
      </c>
      <c r="ED21" s="73">
        <v>0</v>
      </c>
      <c r="EE21" s="73">
        <v>0</v>
      </c>
      <c r="EF21" s="73">
        <v>0</v>
      </c>
      <c r="EG21" s="73">
        <v>0</v>
      </c>
      <c r="EH21" s="73">
        <v>0</v>
      </c>
      <c r="EI21" s="73">
        <v>9.3789999999999996</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37.558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37.558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0</v>
      </c>
      <c r="JM21" s="71">
        <v>0</v>
      </c>
      <c r="JN21" s="71">
        <v>0</v>
      </c>
      <c r="JO21" s="71">
        <v>2</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0</v>
      </c>
      <c r="NN21" s="71">
        <v>0</v>
      </c>
      <c r="NO21" s="71">
        <v>0</v>
      </c>
      <c r="NP21" s="71">
        <v>2</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2363</v>
      </c>
      <c r="B22" s="70">
        <v>14</v>
      </c>
      <c r="C22" s="70">
        <v>14</v>
      </c>
      <c r="D22" s="70">
        <v>1</v>
      </c>
      <c r="E22" s="70">
        <v>2017</v>
      </c>
      <c r="F22" s="70" t="s">
        <v>156</v>
      </c>
      <c r="G22" s="1073" t="s">
        <v>2349</v>
      </c>
      <c r="H22" s="70" t="s">
        <v>2350</v>
      </c>
      <c r="I22" s="1066"/>
      <c r="J22" s="73">
        <v>0</v>
      </c>
      <c r="K22" s="73">
        <v>0</v>
      </c>
      <c r="L22" s="73">
        <v>0</v>
      </c>
      <c r="M22" s="73">
        <v>0</v>
      </c>
      <c r="N22" s="73">
        <v>0</v>
      </c>
      <c r="O22" s="73">
        <v>0</v>
      </c>
      <c r="P22" s="73">
        <v>0</v>
      </c>
      <c r="Q22" s="73">
        <v>0</v>
      </c>
      <c r="R22" s="73">
        <v>11.358000000000001</v>
      </c>
      <c r="S22" s="73">
        <v>0</v>
      </c>
      <c r="T22" s="73">
        <v>5.0199999999999996</v>
      </c>
      <c r="U22" s="73">
        <v>0</v>
      </c>
      <c r="V22" s="73">
        <v>0</v>
      </c>
      <c r="W22" s="73">
        <v>0</v>
      </c>
      <c r="X22" s="73">
        <v>0</v>
      </c>
      <c r="Y22" s="73">
        <v>0</v>
      </c>
      <c r="Z22" s="73">
        <v>0</v>
      </c>
      <c r="AA22" s="73">
        <v>0</v>
      </c>
      <c r="AB22" s="73">
        <v>16.416</v>
      </c>
      <c r="AC22" s="73">
        <v>0</v>
      </c>
      <c r="AD22" s="73">
        <v>0</v>
      </c>
      <c r="AE22" s="73">
        <v>0</v>
      </c>
      <c r="AF22" s="73">
        <v>0</v>
      </c>
      <c r="AG22" s="73">
        <v>0</v>
      </c>
      <c r="AH22" s="73">
        <v>10.307</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11.358000000000001</v>
      </c>
      <c r="DT22" s="73">
        <v>0</v>
      </c>
      <c r="DU22" s="73">
        <v>5.0199999999999996</v>
      </c>
      <c r="DV22" s="73">
        <v>0</v>
      </c>
      <c r="DW22" s="73">
        <v>0</v>
      </c>
      <c r="DX22" s="73">
        <v>0</v>
      </c>
      <c r="DY22" s="73">
        <v>0</v>
      </c>
      <c r="DZ22" s="73">
        <v>0</v>
      </c>
      <c r="EA22" s="73">
        <v>0</v>
      </c>
      <c r="EB22" s="73">
        <v>0</v>
      </c>
      <c r="EC22" s="73">
        <v>16.416</v>
      </c>
      <c r="ED22" s="73">
        <v>0</v>
      </c>
      <c r="EE22" s="73">
        <v>0</v>
      </c>
      <c r="EF22" s="73">
        <v>0</v>
      </c>
      <c r="EG22" s="73">
        <v>0</v>
      </c>
      <c r="EH22" s="73">
        <v>0</v>
      </c>
      <c r="EI22" s="73">
        <v>10.307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43.100999999999999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43.100999999999999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0</v>
      </c>
      <c r="JM22" s="71">
        <v>0</v>
      </c>
      <c r="JN22" s="71">
        <v>0</v>
      </c>
      <c r="JO22" s="71">
        <v>2</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0</v>
      </c>
      <c r="NN22" s="71">
        <v>0</v>
      </c>
      <c r="NO22" s="71">
        <v>0</v>
      </c>
      <c r="NP22" s="71">
        <v>2</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2364</v>
      </c>
      <c r="B23" s="70">
        <v>15</v>
      </c>
      <c r="C23" s="70">
        <v>15</v>
      </c>
      <c r="D23" s="70">
        <v>1</v>
      </c>
      <c r="E23" s="70">
        <v>2018</v>
      </c>
      <c r="F23" s="70" t="s">
        <v>183</v>
      </c>
      <c r="G23" s="1073" t="s">
        <v>2349</v>
      </c>
      <c r="H23" s="70" t="s">
        <v>2350</v>
      </c>
      <c r="I23" s="1066"/>
      <c r="J23" s="73">
        <v>0</v>
      </c>
      <c r="K23" s="73">
        <v>0</v>
      </c>
      <c r="L23" s="73">
        <v>0</v>
      </c>
      <c r="M23" s="73">
        <v>0</v>
      </c>
      <c r="N23" s="73">
        <v>0</v>
      </c>
      <c r="O23" s="73">
        <v>0</v>
      </c>
      <c r="P23" s="73">
        <v>0</v>
      </c>
      <c r="Q23" s="73">
        <v>0</v>
      </c>
      <c r="R23" s="73">
        <v>11.053000000000001</v>
      </c>
      <c r="S23" s="73">
        <v>0</v>
      </c>
      <c r="T23" s="73">
        <v>4.7939999999999996</v>
      </c>
      <c r="U23" s="73">
        <v>0</v>
      </c>
      <c r="V23" s="73">
        <v>0</v>
      </c>
      <c r="W23" s="73">
        <v>0</v>
      </c>
      <c r="X23" s="73">
        <v>0</v>
      </c>
      <c r="Y23" s="73">
        <v>0</v>
      </c>
      <c r="Z23" s="73">
        <v>0</v>
      </c>
      <c r="AA23" s="73">
        <v>0</v>
      </c>
      <c r="AB23" s="73">
        <v>16.117000000000001</v>
      </c>
      <c r="AC23" s="73">
        <v>0</v>
      </c>
      <c r="AD23" s="73">
        <v>0</v>
      </c>
      <c r="AE23" s="73">
        <v>0</v>
      </c>
      <c r="AF23" s="73">
        <v>0</v>
      </c>
      <c r="AG23" s="73">
        <v>0</v>
      </c>
      <c r="AH23" s="73">
        <v>10.422000000000001</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11.053000000000001</v>
      </c>
      <c r="DT23" s="73">
        <v>0</v>
      </c>
      <c r="DU23" s="73">
        <v>4.7939999999999996</v>
      </c>
      <c r="DV23" s="73">
        <v>0</v>
      </c>
      <c r="DW23" s="73">
        <v>0</v>
      </c>
      <c r="DX23" s="73">
        <v>0</v>
      </c>
      <c r="DY23" s="73">
        <v>0</v>
      </c>
      <c r="DZ23" s="73">
        <v>0</v>
      </c>
      <c r="EA23" s="73">
        <v>0</v>
      </c>
      <c r="EB23" s="73">
        <v>0</v>
      </c>
      <c r="EC23" s="73">
        <v>16.117000000000001</v>
      </c>
      <c r="ED23" s="73">
        <v>0</v>
      </c>
      <c r="EE23" s="73">
        <v>0</v>
      </c>
      <c r="EF23" s="73">
        <v>0</v>
      </c>
      <c r="EG23" s="73">
        <v>0</v>
      </c>
      <c r="EH23" s="73">
        <v>0</v>
      </c>
      <c r="EI23" s="73">
        <v>10.422000000000001</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42.386000000000003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42.386000000000003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0</v>
      </c>
      <c r="JM23" s="71">
        <v>0</v>
      </c>
      <c r="JN23" s="71">
        <v>0</v>
      </c>
      <c r="JO23" s="71">
        <v>2</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0</v>
      </c>
      <c r="NN23" s="71">
        <v>0</v>
      </c>
      <c r="NO23" s="71">
        <v>0</v>
      </c>
      <c r="NP23" s="71">
        <v>2</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2365</v>
      </c>
      <c r="B24" s="70">
        <v>16</v>
      </c>
      <c r="C24" s="70">
        <v>16</v>
      </c>
      <c r="D24" s="70">
        <v>1</v>
      </c>
      <c r="E24" s="70">
        <v>2019</v>
      </c>
      <c r="F24" s="70" t="s">
        <v>158</v>
      </c>
      <c r="G24" s="1073" t="s">
        <v>2349</v>
      </c>
      <c r="H24" s="70" t="s">
        <v>2350</v>
      </c>
      <c r="I24" s="1066"/>
      <c r="J24" s="73">
        <v>0</v>
      </c>
      <c r="K24" s="73">
        <v>0</v>
      </c>
      <c r="L24" s="73">
        <v>0</v>
      </c>
      <c r="M24" s="73">
        <v>0</v>
      </c>
      <c r="N24" s="73">
        <v>0</v>
      </c>
      <c r="O24" s="73">
        <v>0</v>
      </c>
      <c r="P24" s="73">
        <v>0</v>
      </c>
      <c r="Q24" s="73">
        <v>0</v>
      </c>
      <c r="R24" s="73">
        <v>8.6050000000000004</v>
      </c>
      <c r="S24" s="73">
        <v>0</v>
      </c>
      <c r="T24" s="73">
        <v>4.3499999999999996</v>
      </c>
      <c r="U24" s="73">
        <v>0</v>
      </c>
      <c r="V24" s="73">
        <v>0</v>
      </c>
      <c r="W24" s="73">
        <v>0</v>
      </c>
      <c r="X24" s="73">
        <v>0</v>
      </c>
      <c r="Y24" s="73">
        <v>0</v>
      </c>
      <c r="Z24" s="73">
        <v>0</v>
      </c>
      <c r="AA24" s="73">
        <v>0</v>
      </c>
      <c r="AB24" s="73">
        <v>14.583</v>
      </c>
      <c r="AC24" s="73">
        <v>0</v>
      </c>
      <c r="AD24" s="73">
        <v>0</v>
      </c>
      <c r="AE24" s="73">
        <v>0</v>
      </c>
      <c r="AF24" s="73">
        <v>0</v>
      </c>
      <c r="AG24" s="73">
        <v>0</v>
      </c>
      <c r="AH24" s="73">
        <v>9.1630000000000003</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8.6050000000000004</v>
      </c>
      <c r="DT24" s="73">
        <v>0</v>
      </c>
      <c r="DU24" s="73">
        <v>4.3499999999999996</v>
      </c>
      <c r="DV24" s="73">
        <v>0</v>
      </c>
      <c r="DW24" s="73">
        <v>0</v>
      </c>
      <c r="DX24" s="73">
        <v>0</v>
      </c>
      <c r="DY24" s="73">
        <v>0</v>
      </c>
      <c r="DZ24" s="73">
        <v>0</v>
      </c>
      <c r="EA24" s="73">
        <v>0</v>
      </c>
      <c r="EB24" s="73">
        <v>0</v>
      </c>
      <c r="EC24" s="73">
        <v>14.583</v>
      </c>
      <c r="ED24" s="73">
        <v>0</v>
      </c>
      <c r="EE24" s="73">
        <v>0</v>
      </c>
      <c r="EF24" s="73">
        <v>0</v>
      </c>
      <c r="EG24" s="73">
        <v>0</v>
      </c>
      <c r="EH24" s="73">
        <v>0</v>
      </c>
      <c r="EI24" s="73">
        <v>9.1630000000000003</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36.701000000000001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36.701000000000001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0</v>
      </c>
      <c r="JM24" s="71">
        <v>0</v>
      </c>
      <c r="JN24" s="71">
        <v>0</v>
      </c>
      <c r="JO24" s="71">
        <v>2</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0</v>
      </c>
      <c r="NN24" s="71">
        <v>0</v>
      </c>
      <c r="NO24" s="71">
        <v>0</v>
      </c>
      <c r="NP24" s="71">
        <v>2</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2366</v>
      </c>
      <c r="B25" s="70">
        <v>17</v>
      </c>
      <c r="C25" s="70">
        <v>17</v>
      </c>
      <c r="D25" s="70">
        <v>1</v>
      </c>
      <c r="E25" s="70">
        <v>2020</v>
      </c>
      <c r="F25" s="70" t="s">
        <v>159</v>
      </c>
      <c r="G25" s="1073" t="s">
        <v>2349</v>
      </c>
      <c r="H25" s="70" t="s">
        <v>2350</v>
      </c>
      <c r="I25" s="1066"/>
      <c r="J25" s="73">
        <v>0</v>
      </c>
      <c r="K25" s="73">
        <v>0</v>
      </c>
      <c r="L25" s="73">
        <v>0</v>
      </c>
      <c r="M25" s="73">
        <v>0</v>
      </c>
      <c r="N25" s="73">
        <v>0</v>
      </c>
      <c r="O25" s="73">
        <v>0</v>
      </c>
      <c r="P25" s="73">
        <v>0</v>
      </c>
      <c r="Q25" s="73">
        <v>0</v>
      </c>
      <c r="R25" s="73">
        <v>8.0909999999999993</v>
      </c>
      <c r="S25" s="73">
        <v>0</v>
      </c>
      <c r="T25" s="73">
        <v>2.8519999999999999</v>
      </c>
      <c r="U25" s="73">
        <v>0</v>
      </c>
      <c r="V25" s="73">
        <v>0</v>
      </c>
      <c r="W25" s="73">
        <v>0</v>
      </c>
      <c r="X25" s="73">
        <v>0</v>
      </c>
      <c r="Y25" s="73">
        <v>0</v>
      </c>
      <c r="Z25" s="73">
        <v>0</v>
      </c>
      <c r="AA25" s="73">
        <v>0</v>
      </c>
      <c r="AB25" s="73">
        <v>12.522</v>
      </c>
      <c r="AC25" s="73">
        <v>0</v>
      </c>
      <c r="AD25" s="73">
        <v>0</v>
      </c>
      <c r="AE25" s="73">
        <v>0</v>
      </c>
      <c r="AF25" s="73">
        <v>0</v>
      </c>
      <c r="AG25" s="73">
        <v>0</v>
      </c>
      <c r="AH25" s="73">
        <v>7.859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8.0909999999999993</v>
      </c>
      <c r="DT25" s="73">
        <v>0</v>
      </c>
      <c r="DU25" s="73">
        <v>2.8519999999999999</v>
      </c>
      <c r="DV25" s="73">
        <v>0</v>
      </c>
      <c r="DW25" s="73">
        <v>0</v>
      </c>
      <c r="DX25" s="73">
        <v>0</v>
      </c>
      <c r="DY25" s="73">
        <v>0</v>
      </c>
      <c r="DZ25" s="73">
        <v>0</v>
      </c>
      <c r="EA25" s="73">
        <v>0</v>
      </c>
      <c r="EB25" s="73">
        <v>0</v>
      </c>
      <c r="EC25" s="73">
        <v>12.522</v>
      </c>
      <c r="ED25" s="73">
        <v>0</v>
      </c>
      <c r="EE25" s="73">
        <v>0</v>
      </c>
      <c r="EF25" s="73">
        <v>0</v>
      </c>
      <c r="EG25" s="73">
        <v>0</v>
      </c>
      <c r="EH25" s="73">
        <v>0</v>
      </c>
      <c r="EI25" s="73">
        <v>7.859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31.324000000000002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31.324000000000002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0</v>
      </c>
      <c r="JM25" s="71">
        <v>0</v>
      </c>
      <c r="JN25" s="71">
        <v>0</v>
      </c>
      <c r="JO25" s="71">
        <v>2</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0</v>
      </c>
      <c r="NN25" s="71">
        <v>0</v>
      </c>
      <c r="NO25" s="71">
        <v>0</v>
      </c>
      <c r="NP25" s="71">
        <v>2</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2367</v>
      </c>
      <c r="B26" s="70">
        <v>18</v>
      </c>
      <c r="C26" s="70">
        <v>18</v>
      </c>
      <c r="D26" s="70">
        <v>1</v>
      </c>
      <c r="E26" s="70">
        <v>2021</v>
      </c>
      <c r="F26" s="70" t="s">
        <v>160</v>
      </c>
      <c r="G26" s="1073" t="s">
        <v>2349</v>
      </c>
      <c r="H26" s="70" t="s">
        <v>2350</v>
      </c>
      <c r="I26" s="1066"/>
      <c r="J26" s="73">
        <v>0</v>
      </c>
      <c r="K26" s="73">
        <v>0</v>
      </c>
      <c r="L26" s="73">
        <v>0</v>
      </c>
      <c r="M26" s="73">
        <v>0</v>
      </c>
      <c r="N26" s="73">
        <v>0</v>
      </c>
      <c r="O26" s="73">
        <v>0</v>
      </c>
      <c r="P26" s="73">
        <v>0</v>
      </c>
      <c r="Q26" s="73">
        <v>0</v>
      </c>
      <c r="R26" s="73">
        <v>3.08</v>
      </c>
      <c r="S26" s="73">
        <v>0</v>
      </c>
      <c r="T26" s="73">
        <v>2.9670000000000001</v>
      </c>
      <c r="U26" s="73">
        <v>0</v>
      </c>
      <c r="V26" s="73">
        <v>0</v>
      </c>
      <c r="W26" s="73">
        <v>0</v>
      </c>
      <c r="X26" s="73">
        <v>0</v>
      </c>
      <c r="Y26" s="73">
        <v>0</v>
      </c>
      <c r="Z26" s="73">
        <v>0</v>
      </c>
      <c r="AA26" s="73">
        <v>0</v>
      </c>
      <c r="AB26" s="73">
        <v>13.404</v>
      </c>
      <c r="AC26" s="73">
        <v>0</v>
      </c>
      <c r="AD26" s="73">
        <v>0</v>
      </c>
      <c r="AE26" s="73">
        <v>0</v>
      </c>
      <c r="AF26" s="73">
        <v>0</v>
      </c>
      <c r="AG26" s="73">
        <v>0</v>
      </c>
      <c r="AH26" s="73">
        <v>8.6780000000000008</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3.08</v>
      </c>
      <c r="DT26" s="73">
        <v>0</v>
      </c>
      <c r="DU26" s="73">
        <v>2.9670000000000001</v>
      </c>
      <c r="DV26" s="73">
        <v>0</v>
      </c>
      <c r="DW26" s="73">
        <v>0</v>
      </c>
      <c r="DX26" s="73">
        <v>0</v>
      </c>
      <c r="DY26" s="73">
        <v>0</v>
      </c>
      <c r="DZ26" s="73">
        <v>0</v>
      </c>
      <c r="EA26" s="73">
        <v>0</v>
      </c>
      <c r="EB26" s="73">
        <v>0</v>
      </c>
      <c r="EC26" s="73">
        <v>13.404</v>
      </c>
      <c r="ED26" s="73">
        <v>0</v>
      </c>
      <c r="EE26" s="73">
        <v>0</v>
      </c>
      <c r="EF26" s="73">
        <v>0</v>
      </c>
      <c r="EG26" s="73">
        <v>0</v>
      </c>
      <c r="EH26" s="73">
        <v>0</v>
      </c>
      <c r="EI26" s="73">
        <v>8.6780000000000008</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28.129000000000001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28.129000000000001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0</v>
      </c>
      <c r="JO26" s="71">
        <v>2</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0</v>
      </c>
      <c r="NP26" s="71">
        <v>2</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2368</v>
      </c>
      <c r="B27" s="70">
        <v>19</v>
      </c>
      <c r="C27" s="70">
        <v>19</v>
      </c>
      <c r="D27" s="70">
        <v>1</v>
      </c>
      <c r="E27" s="70">
        <v>2022</v>
      </c>
      <c r="F27" s="70" t="s">
        <v>161</v>
      </c>
      <c r="G27" s="1073" t="s">
        <v>2349</v>
      </c>
      <c r="H27" s="70" t="s">
        <v>2350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2369</v>
      </c>
      <c r="B28" s="70">
        <v>20</v>
      </c>
      <c r="C28" s="70">
        <v>20</v>
      </c>
      <c r="D28" s="70">
        <v>1</v>
      </c>
      <c r="E28" s="70">
        <v>2023</v>
      </c>
      <c r="F28" s="70" t="s">
        <v>1539</v>
      </c>
      <c r="G28" s="1073" t="s">
        <v>2349</v>
      </c>
      <c r="H28" s="70" t="s">
        <v>2350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2370</v>
      </c>
      <c r="B29" s="70">
        <v>21</v>
      </c>
      <c r="C29" s="70">
        <v>21</v>
      </c>
      <c r="D29" s="70">
        <v>1</v>
      </c>
      <c r="E29" s="70">
        <v>2024</v>
      </c>
      <c r="F29" s="70" t="s">
        <v>1554</v>
      </c>
      <c r="G29" s="1073" t="s">
        <v>2349</v>
      </c>
      <c r="H29" s="70" t="s">
        <v>2350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2349</v>
      </c>
      <c r="H30" s="70" t="s">
        <v>2350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2349</v>
      </c>
      <c r="H31" s="70" t="s">
        <v>2350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2349</v>
      </c>
      <c r="H32" s="70" t="s">
        <v>2350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2349</v>
      </c>
      <c r="H33" s="70" t="s">
        <v>2350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2349</v>
      </c>
      <c r="H34" s="70" t="s">
        <v>2350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2349</v>
      </c>
      <c r="H35" s="70" t="s">
        <v>2350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1678</v>
      </c>
      <c r="B10" s="70">
        <v>2</v>
      </c>
      <c r="C10" s="70">
        <v>18</v>
      </c>
      <c r="D10" s="70">
        <v>2</v>
      </c>
      <c r="E10" s="70">
        <v>2024</v>
      </c>
      <c r="F10" s="70" t="s">
        <v>1554</v>
      </c>
      <c r="G10" s="1073" t="s">
        <v>1675</v>
      </c>
      <c r="H10" s="70" t="s">
        <v>1676</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1655</v>
      </c>
      <c r="H12" s="70" t="s">
        <v>1656</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1666</v>
      </c>
      <c r="B15" s="70">
        <v>7</v>
      </c>
      <c r="C15" s="70">
        <v>18</v>
      </c>
      <c r="D15" s="70">
        <v>7</v>
      </c>
      <c r="E15" s="70">
        <v>2024</v>
      </c>
      <c r="F15" s="70" t="s">
        <v>1554</v>
      </c>
      <c r="G15" s="1073" t="s">
        <v>1663</v>
      </c>
      <c r="H15" s="70" t="s">
        <v>1664</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2349</v>
      </c>
      <c r="H16" s="70" t="s">
        <v>2350</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1702</v>
      </c>
      <c r="B17" s="70">
        <v>9</v>
      </c>
      <c r="C17" s="70">
        <v>18</v>
      </c>
      <c r="D17" s="70">
        <v>9</v>
      </c>
      <c r="E17" s="70">
        <v>2024</v>
      </c>
      <c r="F17" s="70" t="s">
        <v>1554</v>
      </c>
      <c r="G17" s="1073" t="s">
        <v>1699</v>
      </c>
      <c r="H17" s="70" t="s">
        <v>1700</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1760</v>
      </c>
      <c r="B19" s="70">
        <v>11</v>
      </c>
      <c r="C19" s="70">
        <v>18</v>
      </c>
      <c r="D19" s="70">
        <v>11</v>
      </c>
      <c r="E19" s="70">
        <v>2024</v>
      </c>
      <c r="F19" s="70" t="s">
        <v>1554</v>
      </c>
      <c r="G19" s="1073" t="s">
        <v>1739</v>
      </c>
      <c r="H19" s="70" t="s">
        <v>1740</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2077</v>
      </c>
      <c r="B20" s="70">
        <v>12</v>
      </c>
      <c r="C20" s="70">
        <v>18</v>
      </c>
      <c r="D20" s="70">
        <v>12</v>
      </c>
      <c r="E20" s="70">
        <v>2024</v>
      </c>
      <c r="F20" s="70" t="s">
        <v>1554</v>
      </c>
      <c r="G20" s="1073" t="s">
        <v>2056</v>
      </c>
      <c r="H20" s="70" t="s">
        <v>2057</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1714</v>
      </c>
      <c r="B21" s="70">
        <v>13</v>
      </c>
      <c r="C21" s="70">
        <v>18</v>
      </c>
      <c r="D21" s="70">
        <v>13</v>
      </c>
      <c r="E21" s="70">
        <v>2024</v>
      </c>
      <c r="F21" s="70" t="s">
        <v>1554</v>
      </c>
      <c r="G21" s="1073" t="s">
        <v>1711</v>
      </c>
      <c r="H21" s="70" t="s">
        <v>1712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1662</v>
      </c>
      <c r="B22" s="70">
        <v>14</v>
      </c>
      <c r="C22" s="70">
        <v>18</v>
      </c>
      <c r="D22" s="70">
        <v>14</v>
      </c>
      <c r="E22" s="70">
        <v>2024</v>
      </c>
      <c r="F22" s="70" t="s">
        <v>1554</v>
      </c>
      <c r="G22" s="1073" t="s">
        <v>1659</v>
      </c>
      <c r="H22" s="70" t="s">
        <v>1660</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1670</v>
      </c>
      <c r="B23" s="70">
        <v>15</v>
      </c>
      <c r="C23" s="70">
        <v>18</v>
      </c>
      <c r="D23" s="70">
        <v>15</v>
      </c>
      <c r="E23" s="70">
        <v>2024</v>
      </c>
      <c r="F23" s="70" t="s">
        <v>1554</v>
      </c>
      <c r="G23" s="1073" t="s">
        <v>1667</v>
      </c>
      <c r="H23" s="70" t="s">
        <v>1668</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1686</v>
      </c>
      <c r="B24" s="70">
        <v>16</v>
      </c>
      <c r="C24" s="70">
        <v>18</v>
      </c>
      <c r="D24" s="70">
        <v>16</v>
      </c>
      <c r="E24" s="70">
        <v>2024</v>
      </c>
      <c r="F24" s="70" t="s">
        <v>1554</v>
      </c>
      <c r="G24" s="1073" t="s">
        <v>1683</v>
      </c>
      <c r="H24" s="70" t="s">
        <v>1684</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1707</v>
      </c>
      <c r="H27" s="70" t="s">
        <v>1708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1690</v>
      </c>
      <c r="B28" s="70">
        <v>20</v>
      </c>
      <c r="C28" s="70">
        <v>18</v>
      </c>
      <c r="D28" s="70">
        <v>20</v>
      </c>
      <c r="E28" s="70">
        <v>2024</v>
      </c>
      <c r="F28" s="70" t="s">
        <v>1554</v>
      </c>
      <c r="G28" s="1073" t="s">
        <v>1687</v>
      </c>
      <c r="H28" s="70" t="s">
        <v>1688</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1706</v>
      </c>
      <c r="B29" s="70">
        <v>21</v>
      </c>
      <c r="C29" s="70">
        <v>18</v>
      </c>
      <c r="D29" s="70">
        <v>21</v>
      </c>
      <c r="E29" s="70">
        <v>2024</v>
      </c>
      <c r="F29" s="70" t="s">
        <v>1554</v>
      </c>
      <c r="G29" s="1073" t="s">
        <v>1703</v>
      </c>
      <c r="H29" s="70" t="s">
        <v>1704</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1682</v>
      </c>
      <c r="B32" s="70">
        <v>24</v>
      </c>
      <c r="C32" s="70">
        <v>18</v>
      </c>
      <c r="D32" s="70">
        <v>24</v>
      </c>
      <c r="E32" s="70">
        <v>2024</v>
      </c>
      <c r="F32" s="70" t="s">
        <v>1554</v>
      </c>
      <c r="G32" s="1073" t="s">
        <v>1679</v>
      </c>
      <c r="H32" s="70" t="s">
        <v>1680</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1652</v>
      </c>
      <c r="B34" s="70">
        <v>26</v>
      </c>
      <c r="C34" s="70">
        <v>18</v>
      </c>
      <c r="D34" s="70">
        <v>26</v>
      </c>
      <c r="E34" s="70">
        <v>2024</v>
      </c>
      <c r="F34" s="70" t="s">
        <v>1554</v>
      </c>
      <c r="G34" s="1073" t="s">
        <v>1649</v>
      </c>
      <c r="H34" s="70" t="s">
        <v>1650</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1694</v>
      </c>
      <c r="B35" s="70">
        <v>27</v>
      </c>
      <c r="C35" s="70">
        <v>18</v>
      </c>
      <c r="D35" s="70">
        <v>27</v>
      </c>
      <c r="E35" s="70">
        <v>2024</v>
      </c>
      <c r="F35" s="70" t="s">
        <v>1554</v>
      </c>
      <c r="G35" s="1073" t="s">
        <v>1691</v>
      </c>
      <c r="H35" s="70" t="s">
        <v>1692</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1698</v>
      </c>
      <c r="B36" s="70">
        <v>28</v>
      </c>
      <c r="C36" s="70">
        <v>18</v>
      </c>
      <c r="D36" s="70">
        <v>28</v>
      </c>
      <c r="E36" s="70">
        <v>2024</v>
      </c>
      <c r="F36" s="70" t="s">
        <v>1554</v>
      </c>
      <c r="G36" s="1073" t="s">
        <v>1695</v>
      </c>
      <c r="H36" s="70" t="s">
        <v>1696</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1677</v>
      </c>
      <c r="B190" s="70">
        <v>182</v>
      </c>
      <c r="C190" s="70">
        <v>16</v>
      </c>
      <c r="D190" s="70">
        <v>2</v>
      </c>
      <c r="E190" s="70">
        <v>2022</v>
      </c>
      <c r="F190" s="70" t="s">
        <v>161</v>
      </c>
      <c r="G190" s="1073" t="s">
        <v>1675</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1657</v>
      </c>
      <c r="B192" s="70">
        <v>184</v>
      </c>
      <c r="C192" s="70">
        <v>16</v>
      </c>
      <c r="D192" s="70">
        <v>4</v>
      </c>
      <c r="E192" s="70">
        <v>2022</v>
      </c>
      <c r="F192" s="70" t="s">
        <v>161</v>
      </c>
      <c r="G192" s="1073" t="s">
        <v>1655</v>
      </c>
      <c r="H192" s="70" t="s">
        <v>1656</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1665</v>
      </c>
      <c r="B195" s="70">
        <v>187</v>
      </c>
      <c r="C195" s="70">
        <v>16</v>
      </c>
      <c r="D195" s="70">
        <v>7</v>
      </c>
      <c r="E195" s="70">
        <v>2022</v>
      </c>
      <c r="F195" s="70" t="s">
        <v>161</v>
      </c>
      <c r="G195" s="1073" t="s">
        <v>1663</v>
      </c>
      <c r="H195" s="70" t="s">
        <v>1664</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2368</v>
      </c>
      <c r="B196" s="70">
        <v>188</v>
      </c>
      <c r="C196" s="70">
        <v>16</v>
      </c>
      <c r="D196" s="70">
        <v>8</v>
      </c>
      <c r="E196" s="70">
        <v>2022</v>
      </c>
      <c r="F196" s="70" t="s">
        <v>161</v>
      </c>
      <c r="G196" s="1073" t="s">
        <v>2349</v>
      </c>
      <c r="H196" s="70" t="s">
        <v>2350</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1701</v>
      </c>
      <c r="B197" s="70">
        <v>189</v>
      </c>
      <c r="C197" s="70">
        <v>16</v>
      </c>
      <c r="D197" s="70">
        <v>9</v>
      </c>
      <c r="E197" s="70">
        <v>2022</v>
      </c>
      <c r="F197" s="70" t="s">
        <v>161</v>
      </c>
      <c r="G197" s="1073" t="s">
        <v>1699</v>
      </c>
      <c r="H197" s="70" t="s">
        <v>1700</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1758</v>
      </c>
      <c r="B199" s="70">
        <v>191</v>
      </c>
      <c r="C199" s="70">
        <v>16</v>
      </c>
      <c r="D199" s="70">
        <v>11</v>
      </c>
      <c r="E199" s="70">
        <v>2022</v>
      </c>
      <c r="F199" s="70" t="s">
        <v>161</v>
      </c>
      <c r="G199" s="1073" t="s">
        <v>1739</v>
      </c>
      <c r="H199" s="70" t="s">
        <v>1740</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2075</v>
      </c>
      <c r="B200" s="70">
        <v>192</v>
      </c>
      <c r="C200" s="70">
        <v>16</v>
      </c>
      <c r="D200" s="70">
        <v>12</v>
      </c>
      <c r="E200" s="70">
        <v>2022</v>
      </c>
      <c r="F200" s="70" t="s">
        <v>161</v>
      </c>
      <c r="G200" s="1073" t="s">
        <v>2056</v>
      </c>
      <c r="H200" s="70" t="s">
        <v>2057</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1713</v>
      </c>
      <c r="B201" s="70">
        <v>193</v>
      </c>
      <c r="C201" s="70">
        <v>16</v>
      </c>
      <c r="D201" s="70">
        <v>13</v>
      </c>
      <c r="E201" s="70">
        <v>2022</v>
      </c>
      <c r="F201" s="70" t="s">
        <v>161</v>
      </c>
      <c r="G201" s="1073" t="s">
        <v>1711</v>
      </c>
      <c r="H201" s="70" t="s">
        <v>1712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1661</v>
      </c>
      <c r="B202" s="70">
        <v>194</v>
      </c>
      <c r="C202" s="70">
        <v>16</v>
      </c>
      <c r="D202" s="70">
        <v>14</v>
      </c>
      <c r="E202" s="70">
        <v>2022</v>
      </c>
      <c r="F202" s="70" t="s">
        <v>161</v>
      </c>
      <c r="G202" s="1073" t="s">
        <v>1659</v>
      </c>
      <c r="H202" s="70" t="s">
        <v>1660</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1669</v>
      </c>
      <c r="B203" s="70">
        <v>195</v>
      </c>
      <c r="C203" s="70">
        <v>16</v>
      </c>
      <c r="D203" s="70">
        <v>15</v>
      </c>
      <c r="E203" s="70">
        <v>2022</v>
      </c>
      <c r="F203" s="70" t="s">
        <v>161</v>
      </c>
      <c r="G203" s="1073" t="s">
        <v>1667</v>
      </c>
      <c r="H203" s="70" t="s">
        <v>1668</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1685</v>
      </c>
      <c r="B204" s="70">
        <v>196</v>
      </c>
      <c r="C204" s="70">
        <v>16</v>
      </c>
      <c r="D204" s="70">
        <v>16</v>
      </c>
      <c r="E204" s="70">
        <v>2022</v>
      </c>
      <c r="F204" s="70" t="s">
        <v>161</v>
      </c>
      <c r="G204" s="1073" t="s">
        <v>1683</v>
      </c>
      <c r="H204" s="70" t="s">
        <v>1684</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1709</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1689</v>
      </c>
      <c r="B208" s="70">
        <v>200</v>
      </c>
      <c r="C208" s="70">
        <v>16</v>
      </c>
      <c r="D208" s="70">
        <v>20</v>
      </c>
      <c r="E208" s="70">
        <v>2022</v>
      </c>
      <c r="F208" s="70" t="s">
        <v>161</v>
      </c>
      <c r="G208" s="1073" t="s">
        <v>1687</v>
      </c>
      <c r="H208" s="70" t="s">
        <v>1688</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1705</v>
      </c>
      <c r="B209" s="70">
        <v>201</v>
      </c>
      <c r="C209" s="70">
        <v>16</v>
      </c>
      <c r="D209" s="70">
        <v>21</v>
      </c>
      <c r="E209" s="70">
        <v>2022</v>
      </c>
      <c r="F209" s="70" t="s">
        <v>161</v>
      </c>
      <c r="G209" s="1073" t="s">
        <v>1703</v>
      </c>
      <c r="H209" s="70" t="s">
        <v>1704</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1681</v>
      </c>
      <c r="B212" s="70">
        <v>204</v>
      </c>
      <c r="C212" s="70">
        <v>16</v>
      </c>
      <c r="D212" s="70">
        <v>24</v>
      </c>
      <c r="E212" s="70">
        <v>2022</v>
      </c>
      <c r="F212" s="70" t="s">
        <v>161</v>
      </c>
      <c r="G212" s="1073" t="s">
        <v>1679</v>
      </c>
      <c r="H212" s="70" t="s">
        <v>1680</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1651</v>
      </c>
      <c r="B214" s="70">
        <v>206</v>
      </c>
      <c r="C214" s="70">
        <v>16</v>
      </c>
      <c r="D214" s="70">
        <v>26</v>
      </c>
      <c r="E214" s="70">
        <v>2022</v>
      </c>
      <c r="F214" s="70" t="s">
        <v>161</v>
      </c>
      <c r="G214" s="1073" t="s">
        <v>1649</v>
      </c>
      <c r="H214" s="70" t="s">
        <v>1650</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1693</v>
      </c>
      <c r="B215" s="70">
        <v>207</v>
      </c>
      <c r="C215" s="70">
        <v>16</v>
      </c>
      <c r="D215" s="70">
        <v>27</v>
      </c>
      <c r="E215" s="70">
        <v>2022</v>
      </c>
      <c r="F215" s="70" t="s">
        <v>161</v>
      </c>
      <c r="G215" s="1073" t="s">
        <v>1691</v>
      </c>
      <c r="H215" s="70" t="s">
        <v>1692</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1697</v>
      </c>
      <c r="B216" s="70">
        <v>208</v>
      </c>
      <c r="C216" s="70">
        <v>16</v>
      </c>
      <c r="D216" s="70">
        <v>28</v>
      </c>
      <c r="E216" s="70">
        <v>2022</v>
      </c>
      <c r="F216" s="70" t="s">
        <v>161</v>
      </c>
      <c r="G216" s="1073" t="s">
        <v>1695</v>
      </c>
      <c r="H216" s="70" t="s">
        <v>1696</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2349</v>
      </c>
      <c r="H6" s="77" t="s">
        <v>2350</v>
      </c>
      <c r="I6" s="77" t="s">
        <v>2392</v>
      </c>
      <c r="J6" s="77" t="s">
        <v>2393</v>
      </c>
      <c r="K6" s="1080">
        <v>41</v>
      </c>
      <c r="L6" s="1081">
        <v>36</v>
      </c>
      <c r="M6" s="1044"/>
      <c r="N6" s="988">
        <v>1</v>
      </c>
      <c r="O6" s="77" t="s">
        <v>1716</v>
      </c>
      <c r="P6" s="77" t="s">
        <v>1717</v>
      </c>
      <c r="Q6" s="77" t="s">
        <v>1501</v>
      </c>
      <c r="R6" s="16"/>
      <c r="S6" s="77">
        <v>1</v>
      </c>
      <c r="T6" s="77" t="s">
        <v>2349</v>
      </c>
      <c r="U6" s="77" t="s">
        <v>2350</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1675</v>
      </c>
      <c r="AE7" s="77" t="s">
        <v>1676</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1655</v>
      </c>
      <c r="AE9" s="77" t="s">
        <v>1656</v>
      </c>
      <c r="AF9" s="77" t="s">
        <v>1501</v>
      </c>
    </row>
    <row r="10" spans="1:32" ht="12">
      <c r="A10" s="16"/>
      <c r="B10" s="16"/>
      <c r="C10" s="16"/>
      <c r="D10" s="16"/>
      <c r="F10" s="75" t="s">
        <v>1501</v>
      </c>
      <c r="G10" s="76" t="s">
        <v>2349</v>
      </c>
      <c r="H10" s="77" t="s">
        <v>2350</v>
      </c>
      <c r="I10" s="77" t="s">
        <v>2392</v>
      </c>
      <c r="J10" s="77" t="s">
        <v>2393</v>
      </c>
      <c r="K10" s="1079">
        <v>41</v>
      </c>
      <c r="L10" s="1045">
        <v>36</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2379</v>
      </c>
      <c r="AE11" s="77" t="s">
        <v>2380</v>
      </c>
      <c r="AF11" s="77" t="s">
        <v>1501</v>
      </c>
    </row>
    <row r="12" spans="1:32" ht="12">
      <c r="A12" s="16"/>
      <c r="B12" s="16"/>
      <c r="C12" s="16"/>
      <c r="D12" s="16"/>
      <c r="F12" s="75" t="s">
        <v>1505</v>
      </c>
      <c r="G12" s="76" t="s">
        <v>2349</v>
      </c>
      <c r="H12" s="77"/>
      <c r="I12" s="77" t="s">
        <v>2349</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1663</v>
      </c>
      <c r="AE12" s="77" t="s">
        <v>1664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1878</v>
      </c>
      <c r="Q13" s="77" t="s">
        <v>1501</v>
      </c>
      <c r="R13" s="16"/>
      <c r="S13" s="16"/>
      <c r="T13" s="16"/>
      <c r="U13" s="16"/>
      <c r="V13" s="16"/>
      <c r="W13" s="16"/>
      <c r="X13" s="77">
        <v>8</v>
      </c>
      <c r="Y13" s="692" t="s">
        <v>1877</v>
      </c>
      <c r="Z13" s="77" t="s">
        <v>1878</v>
      </c>
      <c r="AA13" s="77" t="s">
        <v>1501</v>
      </c>
      <c r="AB13" s="16"/>
      <c r="AC13" s="77">
        <v>8</v>
      </c>
      <c r="AD13" s="77" t="s">
        <v>2349</v>
      </c>
      <c r="AE13" s="77" t="s">
        <v>2350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1900</v>
      </c>
      <c r="P14" s="77" t="s">
        <v>1901</v>
      </c>
      <c r="Q14" s="77" t="s">
        <v>1501</v>
      </c>
      <c r="R14" s="16"/>
      <c r="S14" s="16"/>
      <c r="T14" s="16"/>
      <c r="U14" s="16"/>
      <c r="V14" s="16"/>
      <c r="W14" s="16"/>
      <c r="X14" s="77">
        <v>9</v>
      </c>
      <c r="Y14" s="692" t="s">
        <v>1900</v>
      </c>
      <c r="Z14" s="77" t="s">
        <v>1901</v>
      </c>
      <c r="AA14" s="77" t="s">
        <v>1501</v>
      </c>
      <c r="AB14" s="16"/>
      <c r="AC14" s="77">
        <v>9</v>
      </c>
      <c r="AD14" s="77" t="s">
        <v>1699</v>
      </c>
      <c r="AE14" s="77" t="s">
        <v>1700</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1739</v>
      </c>
      <c r="AE16" s="77" t="s">
        <v>1740</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2056</v>
      </c>
      <c r="AE17" s="77" t="s">
        <v>2057</v>
      </c>
      <c r="AF17" s="77" t="s">
        <v>1501</v>
      </c>
    </row>
    <row r="18" spans="1:32" ht="12">
      <c r="A18" s="16"/>
      <c r="B18" s="16"/>
      <c r="C18" s="16"/>
      <c r="D18" s="16"/>
      <c r="E18" s="16"/>
      <c r="F18" s="16"/>
      <c r="G18" s="16"/>
      <c r="H18" s="16"/>
      <c r="I18" s="16"/>
      <c r="J18" s="16"/>
      <c r="K18" s="1044"/>
      <c r="L18" s="1044"/>
      <c r="M18" s="1044"/>
      <c r="N18" s="988">
        <v>13</v>
      </c>
      <c r="O18" s="77" t="s">
        <v>1988</v>
      </c>
      <c r="P18" s="77" t="s">
        <v>1989</v>
      </c>
      <c r="Q18" s="77" t="s">
        <v>1501</v>
      </c>
      <c r="R18" s="16"/>
      <c r="S18" s="16"/>
      <c r="T18" s="16"/>
      <c r="U18" s="16"/>
      <c r="V18" s="16"/>
      <c r="W18" s="16"/>
      <c r="X18" s="77">
        <v>13</v>
      </c>
      <c r="Y18" s="692" t="s">
        <v>1988</v>
      </c>
      <c r="Z18" s="77" t="s">
        <v>1989</v>
      </c>
      <c r="AA18" s="77" t="s">
        <v>1501</v>
      </c>
      <c r="AB18" s="16"/>
      <c r="AC18" s="77">
        <v>13</v>
      </c>
      <c r="AD18" s="77" t="s">
        <v>1711</v>
      </c>
      <c r="AE18" s="77" t="s">
        <v>1712</v>
      </c>
      <c r="AF18" s="77" t="s">
        <v>1501</v>
      </c>
    </row>
    <row r="19" spans="1:32" ht="12">
      <c r="A19" s="16"/>
      <c r="B19" s="16"/>
      <c r="C19" s="16"/>
      <c r="D19" s="16"/>
      <c r="E19" s="16"/>
      <c r="F19" s="16"/>
      <c r="G19" s="16"/>
      <c r="H19" s="16"/>
      <c r="I19" s="16"/>
      <c r="J19" s="16"/>
      <c r="K19" s="1044"/>
      <c r="L19" s="1044"/>
      <c r="M19" s="1044"/>
      <c r="N19" s="988">
        <v>14</v>
      </c>
      <c r="O19" s="77" t="s">
        <v>2011</v>
      </c>
      <c r="P19" s="77" t="s">
        <v>2012</v>
      </c>
      <c r="Q19" s="77" t="s">
        <v>1501</v>
      </c>
      <c r="R19" s="16"/>
      <c r="S19" s="16"/>
      <c r="T19" s="16"/>
      <c r="U19" s="16"/>
      <c r="V19" s="16"/>
      <c r="W19" s="16"/>
      <c r="X19" s="77">
        <v>14</v>
      </c>
      <c r="Y19" s="692" t="s">
        <v>2011</v>
      </c>
      <c r="Z19" s="77" t="s">
        <v>2012</v>
      </c>
      <c r="AA19" s="77" t="s">
        <v>1501</v>
      </c>
      <c r="AB19" s="16"/>
      <c r="AC19" s="77">
        <v>14</v>
      </c>
      <c r="AD19" s="77" t="s">
        <v>1659</v>
      </c>
      <c r="AE19" s="77" t="s">
        <v>1660</v>
      </c>
      <c r="AF19" s="77" t="s">
        <v>1501</v>
      </c>
    </row>
    <row r="20" spans="1:32" ht="12">
      <c r="A20" s="16"/>
      <c r="B20" s="16"/>
      <c r="C20" s="16"/>
      <c r="D20" s="16"/>
      <c r="E20" s="16"/>
      <c r="F20" s="16"/>
      <c r="G20" s="16"/>
      <c r="H20" s="16"/>
      <c r="I20" s="16"/>
      <c r="J20" s="16"/>
      <c r="K20" s="1044"/>
      <c r="L20" s="1044"/>
      <c r="M20" s="1044"/>
      <c r="N20" s="988">
        <v>15</v>
      </c>
      <c r="O20" s="77" t="s">
        <v>2034</v>
      </c>
      <c r="P20" s="77" t="s">
        <v>1654</v>
      </c>
      <c r="Q20" s="77" t="s">
        <v>1501</v>
      </c>
      <c r="R20" s="16"/>
      <c r="S20" s="16"/>
      <c r="T20" s="16"/>
      <c r="U20" s="16"/>
      <c r="V20" s="16"/>
      <c r="W20" s="16"/>
      <c r="X20" s="77">
        <v>15</v>
      </c>
      <c r="Y20" s="692" t="s">
        <v>2034</v>
      </c>
      <c r="Z20" s="77" t="s">
        <v>1654</v>
      </c>
      <c r="AA20" s="77" t="s">
        <v>1501</v>
      </c>
      <c r="AB20" s="16"/>
      <c r="AC20" s="77">
        <v>15</v>
      </c>
      <c r="AD20" s="77" t="s">
        <v>1667</v>
      </c>
      <c r="AE20" s="77" t="s">
        <v>1668</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1683</v>
      </c>
      <c r="AE21" s="77" t="s">
        <v>1684</v>
      </c>
      <c r="AF21" s="77" t="s">
        <v>1501</v>
      </c>
    </row>
    <row r="22" spans="1:32" ht="12">
      <c r="A22" s="16"/>
      <c r="B22" s="16"/>
      <c r="C22" s="16"/>
      <c r="D22" s="16"/>
      <c r="E22" s="16"/>
      <c r="F22" s="16"/>
      <c r="G22" s="16"/>
      <c r="H22" s="16"/>
      <c r="I22" s="16"/>
      <c r="J22" s="16"/>
      <c r="K22" s="1044"/>
      <c r="L22" s="1044"/>
      <c r="M22" s="1044"/>
      <c r="N22" s="988">
        <v>17</v>
      </c>
      <c r="O22" s="77" t="s">
        <v>2079</v>
      </c>
      <c r="P22" s="77" t="s">
        <v>1653</v>
      </c>
      <c r="Q22" s="77" t="s">
        <v>1501</v>
      </c>
      <c r="R22" s="16"/>
      <c r="S22" s="16"/>
      <c r="T22" s="16"/>
      <c r="U22" s="16"/>
      <c r="V22" s="16"/>
      <c r="W22" s="16"/>
      <c r="X22" s="77">
        <v>17</v>
      </c>
      <c r="Y22" s="692" t="s">
        <v>2079</v>
      </c>
      <c r="Z22" s="77" t="s">
        <v>1653</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2124</v>
      </c>
      <c r="P24" s="77" t="s">
        <v>1648</v>
      </c>
      <c r="Q24" s="77" t="s">
        <v>1501</v>
      </c>
      <c r="R24" s="16"/>
      <c r="S24" s="16"/>
      <c r="T24" s="16"/>
      <c r="U24" s="16"/>
      <c r="V24" s="16"/>
      <c r="W24" s="16"/>
      <c r="X24" s="77">
        <v>19</v>
      </c>
      <c r="Y24" s="692" t="s">
        <v>2124</v>
      </c>
      <c r="Z24" s="77" t="s">
        <v>1648</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1687</v>
      </c>
      <c r="AE25" s="77" t="s">
        <v>1688</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1703</v>
      </c>
      <c r="AE26" s="77" t="s">
        <v>1704</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1679</v>
      </c>
      <c r="AE29" s="77" t="s">
        <v>1680</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1649</v>
      </c>
      <c r="AE31" s="77" t="s">
        <v>1650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1691</v>
      </c>
      <c r="AE32" s="77" t="s">
        <v>1692</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1695</v>
      </c>
      <c r="AE33" s="77" t="s">
        <v>1696</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吉備中央町</v>
      </c>
      <c r="K4" s="70" t="str">
        <f>HLOOKUP(K3,比較地域マスタ!$E$5:$L$6,2,0)</f>
        <v>33681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吉備中央町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171.28963287804328</v>
      </c>
      <c r="BB5" s="29"/>
      <c r="BC5" s="17"/>
      <c r="BD5" s="1005">
        <f>SUM(BC6:BC8)</f>
        <v>229.81372281267659</v>
      </c>
      <c r="BE5" s="29"/>
      <c r="BF5" s="17"/>
      <c r="BG5" s="1005">
        <f>AK35</f>
        <v>177.5257322935233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158.2727746901129</v>
      </c>
      <c r="BA6" s="17"/>
      <c r="BB6" s="29"/>
      <c r="BC6" s="1005">
        <f>O32</f>
        <v>223.08703931611791</v>
      </c>
      <c r="BD6" s="17"/>
      <c r="BE6" s="29"/>
      <c r="BF6" s="1005">
        <f>AK36</f>
        <v>172.44694161589703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1.944912623010755</v>
      </c>
      <c r="BA7" s="17"/>
      <c r="BB7" s="29"/>
      <c r="BC7" s="1005">
        <f>O33</f>
        <v>1.097695768933842</v>
      </c>
      <c r="BD7" s="17"/>
      <c r="BE7" s="29"/>
      <c r="BF7" s="1005">
        <f t="shared" ref="BF7:BF8" si="0">AK37</f>
        <v>0.59667533670021766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11.071945564919609</v>
      </c>
      <c r="BA8" s="17"/>
      <c r="BB8" s="29"/>
      <c r="BC8" s="1005">
        <f>O34</f>
        <v>5.6289877276248408</v>
      </c>
      <c r="BD8" s="17"/>
      <c r="BE8" s="29"/>
      <c r="BF8" s="1005">
        <f t="shared" si="0"/>
        <v>4.4821153409260353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254.00161412571222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13.39989388326399</v>
      </c>
      <c r="BA9" s="1005">
        <f>AZ9</f>
        <v>13.39989388326399</v>
      </c>
      <c r="BB9" s="29"/>
      <c r="BC9" s="1005">
        <f>O35</f>
        <v>18.582026622243909</v>
      </c>
      <c r="BD9" s="1005">
        <f>BC9</f>
        <v>18.582026622243909</v>
      </c>
      <c r="BE9" s="29"/>
      <c r="BF9" s="1005">
        <f>AK39</f>
        <v>11.970085137261183</v>
      </c>
      <c r="BG9" s="1005">
        <f>AK39</f>
        <v>11.970085137261183</v>
      </c>
      <c r="BH9" s="29"/>
    </row>
    <row r="10" spans="1:62" ht="17.100000000000001" customHeight="1" thickBot="1">
      <c r="B10" s="323"/>
      <c r="C10" s="324"/>
      <c r="D10" s="326"/>
      <c r="E10" s="326"/>
      <c r="F10" s="326"/>
      <c r="G10" s="325"/>
      <c r="H10" s="325"/>
      <c r="I10" s="326"/>
      <c r="J10" s="327"/>
      <c r="K10" s="334"/>
      <c r="L10" s="246" t="s">
        <v>114</v>
      </c>
      <c r="M10" s="246"/>
      <c r="N10" s="563"/>
      <c r="O10" s="906">
        <f>SUM(O11:O13)</f>
        <v>171.28963287804328</v>
      </c>
      <c r="P10" s="453">
        <f t="shared" ref="P10:P22" si="1">O10/$O$9</f>
        <v>0.67436434791027522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28.521946738095831</v>
      </c>
      <c r="BA10" s="1005">
        <f>AZ10</f>
        <v>28.521946738095831</v>
      </c>
      <c r="BB10" s="29"/>
      <c r="BC10" s="1005">
        <f>O36</f>
        <v>26.23463425075397</v>
      </c>
      <c r="BD10" s="1005">
        <f>BC10</f>
        <v>26.23463425075397</v>
      </c>
      <c r="BE10" s="29"/>
      <c r="BF10" s="1005">
        <f>AK40</f>
        <v>16.566489734169394</v>
      </c>
      <c r="BG10" s="1005">
        <f>AK40</f>
        <v>16.566489734169394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158.2727746901129</v>
      </c>
      <c r="P11" s="454">
        <f t="shared" si="1"/>
        <v>0.62311720039613394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40.28273236004636</v>
      </c>
      <c r="BB11" s="29"/>
      <c r="BC11" s="1005"/>
      <c r="BD11" s="1005">
        <f>SUM(BC12:BC14)</f>
        <v>35.516714147517135</v>
      </c>
      <c r="BE11" s="29"/>
      <c r="BF11" s="17"/>
      <c r="BG11" s="1005">
        <f>AK41</f>
        <v>28.288973060335454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1.944912623010755</v>
      </c>
      <c r="P12" s="454">
        <f t="shared" si="1"/>
        <v>7.6570876516090383E-3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39.447504088781216</v>
      </c>
      <c r="BA12" s="17"/>
      <c r="BB12" s="29"/>
      <c r="BC12" s="1005">
        <f>O38</f>
        <v>34.542042485662314</v>
      </c>
      <c r="BD12" s="17"/>
      <c r="BE12" s="29"/>
      <c r="BF12" s="1005">
        <f>AK42</f>
        <v>27.670427625113518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11.071945564919609</v>
      </c>
      <c r="P13" s="454">
        <f t="shared" si="1"/>
        <v>4.3590059862532234E-2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0.83522827126514099</v>
      </c>
      <c r="BA13" s="17"/>
      <c r="BB13" s="29"/>
      <c r="BC13" s="1005">
        <f>O41</f>
        <v>0.97467166185481802</v>
      </c>
      <c r="BD13" s="17"/>
      <c r="BE13" s="29"/>
      <c r="BF13" s="1005">
        <f>AK45</f>
        <v>0.61854543522193439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13.39989388326399</v>
      </c>
      <c r="P14" s="453">
        <f t="shared" si="1"/>
        <v>5.2755152479590242E-2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28.521946738095831</v>
      </c>
      <c r="P15" s="453">
        <f t="shared" si="1"/>
        <v>0.11229041530413092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0.5074082662627688</v>
      </c>
      <c r="BA15" s="1005">
        <f>AZ15</f>
        <v>0.5074082662627688</v>
      </c>
      <c r="BB15" s="29"/>
      <c r="BC15" s="1005">
        <f>O43</f>
        <v>1.0858655775965189</v>
      </c>
      <c r="BD15" s="1005">
        <f>BC15</f>
        <v>1.0858655775965189</v>
      </c>
      <c r="BE15" s="29"/>
      <c r="BF15" s="1005">
        <f>AK47</f>
        <v>1.508474589833108</v>
      </c>
      <c r="BG15" s="1005">
        <f>AK47</f>
        <v>1.508474589833108</v>
      </c>
      <c r="BH15" s="29"/>
    </row>
    <row r="16" spans="1:62" ht="17.100000000000001" customHeight="1" thickBot="1">
      <c r="B16" s="323"/>
      <c r="C16" s="324"/>
      <c r="D16" s="326"/>
      <c r="E16" s="326"/>
      <c r="F16" s="326"/>
      <c r="G16" s="325"/>
      <c r="H16" s="325"/>
      <c r="I16" s="326"/>
      <c r="J16" s="327"/>
      <c r="K16" s="335"/>
      <c r="L16" s="246" t="s">
        <v>128</v>
      </c>
      <c r="M16" s="344"/>
      <c r="N16" s="345"/>
      <c r="O16" s="906">
        <f>SUM(O18:O21)</f>
        <v>40.28273236004636</v>
      </c>
      <c r="P16" s="453">
        <f t="shared" si="1"/>
        <v>0.15859242666115245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39.447504088781216</v>
      </c>
      <c r="P17" s="454">
        <f t="shared" si="1"/>
        <v>0.15530414727702316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15.00317077622687</v>
      </c>
      <c r="P18" s="454">
        <f t="shared" si="1"/>
        <v>5.90672261192852E-2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24.444333312554349</v>
      </c>
      <c r="P19" s="454">
        <f t="shared" si="1"/>
        <v>9.6236921157737965E-2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0.83522827126514099</v>
      </c>
      <c r="P20" s="454">
        <f t="shared" si="1"/>
        <v>3.2882793841292838E-3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0.5074082662627688</v>
      </c>
      <c r="P22" s="612">
        <f t="shared" si="1"/>
        <v>1.997657644851181E-3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156.73600957873268</v>
      </c>
      <c r="AZ22" s="1005">
        <f t="shared" si="3"/>
        <v>190.71138324766514</v>
      </c>
      <c r="BA22" s="1005">
        <f t="shared" si="3"/>
        <v>189.32802119216208</v>
      </c>
      <c r="BB22" s="1005">
        <f t="shared" si="3"/>
        <v>238.55972437103833</v>
      </c>
      <c r="BC22" s="1005">
        <f t="shared" si="3"/>
        <v>229.81372281267659</v>
      </c>
      <c r="BD22" s="1005">
        <f t="shared" si="3"/>
        <v>227.99974539342318</v>
      </c>
      <c r="BE22" s="1005">
        <f t="shared" si="3"/>
        <v>239.25347255360006</v>
      </c>
      <c r="BF22" s="1005">
        <f t="shared" si="3"/>
        <v>239.38868235419895</v>
      </c>
      <c r="BG22" s="1005">
        <f t="shared" si="3"/>
        <v>246.79497241744417</v>
      </c>
      <c r="BH22" s="1005">
        <f t="shared" si="3"/>
        <v>223.11746676440802</v>
      </c>
      <c r="BI22" s="1005">
        <f t="shared" si="3"/>
        <v>241.5799881017297</v>
      </c>
      <c r="BJ22" s="1005">
        <f t="shared" si="3"/>
        <v>183.98046243360798</v>
      </c>
      <c r="BK22" s="1005">
        <f t="shared" si="3"/>
        <v>185.03678910917927</v>
      </c>
      <c r="BL22" s="1005">
        <f t="shared" si="3"/>
        <v>177.5257322935233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18.108458312916369</v>
      </c>
      <c r="AZ23" s="1005">
        <f t="shared" ref="AZ23:BL23" si="4">Y39</f>
        <v>20.468602742235859</v>
      </c>
      <c r="BA23" s="1005">
        <f t="shared" si="4"/>
        <v>19.46277623533193</v>
      </c>
      <c r="BB23" s="1005">
        <f t="shared" si="4"/>
        <v>18.801829058193121</v>
      </c>
      <c r="BC23" s="1005">
        <f t="shared" si="4"/>
        <v>18.582026622243909</v>
      </c>
      <c r="BD23" s="1005">
        <f t="shared" si="4"/>
        <v>18.092655751852099</v>
      </c>
      <c r="BE23" s="1005">
        <f t="shared" si="4"/>
        <v>16.460032205056351</v>
      </c>
      <c r="BF23" s="1005">
        <f t="shared" si="4"/>
        <v>16.444670849971367</v>
      </c>
      <c r="BG23" s="1005">
        <f t="shared" si="4"/>
        <v>15.556520330245142</v>
      </c>
      <c r="BH23" s="1005">
        <f t="shared" si="4"/>
        <v>14.465317511300173</v>
      </c>
      <c r="BI23" s="1005">
        <f t="shared" si="4"/>
        <v>13.13682451345621</v>
      </c>
      <c r="BJ23" s="1005">
        <f t="shared" si="4"/>
        <v>11.06776158780924</v>
      </c>
      <c r="BK23" s="1005">
        <f t="shared" si="4"/>
        <v>12.570298499069903</v>
      </c>
      <c r="BL23" s="1005">
        <f t="shared" si="4"/>
        <v>11.970085137261183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24.294433425030839</v>
      </c>
      <c r="AZ24" s="1005">
        <f t="shared" ref="AZ24:BL24" si="5">Y40</f>
        <v>25.981008176093191</v>
      </c>
      <c r="BA24" s="1005">
        <f t="shared" si="5"/>
        <v>22.819913716163231</v>
      </c>
      <c r="BB24" s="1005">
        <f t="shared" si="5"/>
        <v>25.764334095813709</v>
      </c>
      <c r="BC24" s="1005">
        <f t="shared" si="5"/>
        <v>26.23463425075397</v>
      </c>
      <c r="BD24" s="1005">
        <f t="shared" si="5"/>
        <v>24.249442820457041</v>
      </c>
      <c r="BE24" s="1005">
        <f t="shared" si="5"/>
        <v>25.699435743802798</v>
      </c>
      <c r="BF24" s="1005">
        <f t="shared" si="5"/>
        <v>22.476320191292285</v>
      </c>
      <c r="BG24" s="1005">
        <f t="shared" si="5"/>
        <v>22.137513344072428</v>
      </c>
      <c r="BH24" s="1005">
        <f t="shared" si="5"/>
        <v>17.477180899188706</v>
      </c>
      <c r="BI24" s="1005">
        <f t="shared" si="5"/>
        <v>14.922714012276305</v>
      </c>
      <c r="BJ24" s="1005">
        <f t="shared" si="5"/>
        <v>16.397455675151541</v>
      </c>
      <c r="BK24" s="1005">
        <f t="shared" si="5"/>
        <v>16.572568448429372</v>
      </c>
      <c r="BL24" s="1005">
        <f t="shared" si="5"/>
        <v>16.566489734169394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37.448655326093125</v>
      </c>
      <c r="AZ25" s="1005">
        <f t="shared" ref="AZ25:BL25" si="6">Y41</f>
        <v>37.338088789455632</v>
      </c>
      <c r="BA25" s="1005">
        <f t="shared" si="6"/>
        <v>36.331025907299072</v>
      </c>
      <c r="BB25" s="1005">
        <f t="shared" si="6"/>
        <v>36.322370293123889</v>
      </c>
      <c r="BC25" s="1005">
        <f t="shared" si="6"/>
        <v>35.516714147517135</v>
      </c>
      <c r="BD25" s="1005">
        <f t="shared" si="6"/>
        <v>34.728295314034668</v>
      </c>
      <c r="BE25" s="1005">
        <f t="shared" si="6"/>
        <v>34.229715611834635</v>
      </c>
      <c r="BF25" s="1005">
        <f t="shared" si="6"/>
        <v>33.329786406593279</v>
      </c>
      <c r="BG25" s="1005">
        <f t="shared" si="6"/>
        <v>32.580196283965968</v>
      </c>
      <c r="BH25" s="1005">
        <f t="shared" si="6"/>
        <v>31.799979092742173</v>
      </c>
      <c r="BI25" s="1005">
        <f t="shared" si="6"/>
        <v>31.058439507997665</v>
      </c>
      <c r="BJ25" s="1005">
        <f t="shared" si="6"/>
        <v>28.382497370208529</v>
      </c>
      <c r="BK25" s="1005">
        <f t="shared" si="6"/>
        <v>28.309869573882949</v>
      </c>
      <c r="BL25" s="1005">
        <f t="shared" si="6"/>
        <v>28.288973060335454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0.70132911198733516</v>
      </c>
      <c r="AZ26" s="1005">
        <f t="shared" si="7"/>
        <v>0.79936618545689064</v>
      </c>
      <c r="BA26" s="1005">
        <f t="shared" si="7"/>
        <v>0.95097584088733145</v>
      </c>
      <c r="BB26" s="1005">
        <f t="shared" si="7"/>
        <v>1.3893103880104909</v>
      </c>
      <c r="BC26" s="1005">
        <f t="shared" si="7"/>
        <v>1.0858655775965189</v>
      </c>
      <c r="BD26" s="1005">
        <f t="shared" si="7"/>
        <v>1.198273488541534</v>
      </c>
      <c r="BE26" s="1005">
        <f t="shared" si="7"/>
        <v>1.8684012248178059</v>
      </c>
      <c r="BF26" s="1005">
        <f t="shared" si="7"/>
        <v>1.4056767642024912</v>
      </c>
      <c r="BG26" s="1005">
        <f t="shared" si="7"/>
        <v>2.1503036000055586</v>
      </c>
      <c r="BH26" s="1005">
        <f t="shared" si="7"/>
        <v>1.0891711816370044</v>
      </c>
      <c r="BI26" s="1005">
        <f t="shared" si="7"/>
        <v>1.8630665267467525</v>
      </c>
      <c r="BJ26" s="1005">
        <f t="shared" si="7"/>
        <v>1.6060306692358779</v>
      </c>
      <c r="BK26" s="1005">
        <f t="shared" si="7"/>
        <v>1.635044295365107</v>
      </c>
      <c r="BL26" s="1005">
        <f t="shared" si="7"/>
        <v>1.508474589833108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237.28888575476037</v>
      </c>
      <c r="AZ27" s="1005">
        <f t="shared" si="8"/>
        <v>275.29844914090671</v>
      </c>
      <c r="BA27" s="1005">
        <f t="shared" si="8"/>
        <v>268.89271289184364</v>
      </c>
      <c r="BB27" s="1005">
        <f t="shared" si="8"/>
        <v>320.83756820617947</v>
      </c>
      <c r="BC27" s="1005">
        <f t="shared" si="8"/>
        <v>311.2329634107881</v>
      </c>
      <c r="BD27" s="1005">
        <f t="shared" si="8"/>
        <v>306.26841276830851</v>
      </c>
      <c r="BE27" s="1005">
        <f t="shared" si="8"/>
        <v>317.51105733911169</v>
      </c>
      <c r="BF27" s="1005">
        <f t="shared" si="8"/>
        <v>313.04513656625835</v>
      </c>
      <c r="BG27" s="1005">
        <f t="shared" si="8"/>
        <v>319.21950597573323</v>
      </c>
      <c r="BH27" s="1005">
        <f t="shared" si="8"/>
        <v>287.94911544927612</v>
      </c>
      <c r="BI27" s="1005">
        <f t="shared" si="8"/>
        <v>302.56103266220663</v>
      </c>
      <c r="BJ27" s="1005">
        <f t="shared" si="8"/>
        <v>241.43420773601318</v>
      </c>
      <c r="BK27" s="1005">
        <f t="shared" si="8"/>
        <v>244.12456992592661</v>
      </c>
      <c r="BL27" s="1005">
        <f t="shared" si="8"/>
        <v>235.85975481512244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311.2329634107881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229.81372281267659</v>
      </c>
      <c r="P31" s="453">
        <f t="shared" ref="P31:P43" si="9">O31/$O$30</f>
        <v>0.73839775933165397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223.08703931611791</v>
      </c>
      <c r="P32" s="454">
        <f t="shared" si="9"/>
        <v>0.71678474179379026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1.097695768933842</v>
      </c>
      <c r="P33" s="454">
        <f t="shared" si="9"/>
        <v>3.526926444115184E-3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5.6289877276248408</v>
      </c>
      <c r="P34" s="454">
        <f t="shared" si="9"/>
        <v>1.8086091093748608E-2</v>
      </c>
      <c r="Q34" s="328"/>
      <c r="R34" s="13"/>
      <c r="S34" s="323"/>
      <c r="T34" s="563" t="s">
        <v>112</v>
      </c>
      <c r="U34" s="332"/>
      <c r="V34" s="332"/>
      <c r="W34" s="332"/>
      <c r="X34" s="893">
        <f>X35+X39+X40+X41+X47</f>
        <v>237.28888575476037</v>
      </c>
      <c r="Y34" s="894">
        <f t="shared" ref="Y34:AK34" si="10">Y35+Y39+Y40+Y41+Y47</f>
        <v>275.29844914090671</v>
      </c>
      <c r="Z34" s="894">
        <f t="shared" si="10"/>
        <v>268.89271289184364</v>
      </c>
      <c r="AA34" s="894">
        <f t="shared" si="10"/>
        <v>320.83756820617947</v>
      </c>
      <c r="AB34" s="894">
        <f t="shared" si="10"/>
        <v>311.2329634107881</v>
      </c>
      <c r="AC34" s="894">
        <f t="shared" si="10"/>
        <v>306.26841276830851</v>
      </c>
      <c r="AD34" s="894">
        <f t="shared" si="10"/>
        <v>317.51105733911169</v>
      </c>
      <c r="AE34" s="894">
        <f t="shared" si="10"/>
        <v>313.04513656625835</v>
      </c>
      <c r="AF34" s="894">
        <f t="shared" si="10"/>
        <v>319.21950597573323</v>
      </c>
      <c r="AG34" s="894">
        <f t="shared" si="10"/>
        <v>287.94911544927612</v>
      </c>
      <c r="AH34" s="894">
        <f t="shared" si="10"/>
        <v>302.56103266220663</v>
      </c>
      <c r="AI34" s="894">
        <f t="shared" si="10"/>
        <v>241.43420773601318</v>
      </c>
      <c r="AJ34" s="894">
        <f t="shared" si="10"/>
        <v>244.12456992592661</v>
      </c>
      <c r="AK34" s="895">
        <f t="shared" si="10"/>
        <v>235.85975481512244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18.582026622243909</v>
      </c>
      <c r="P35" s="453">
        <f t="shared" si="9"/>
        <v>5.9704558343063381E-2</v>
      </c>
      <c r="Q35" s="328"/>
      <c r="R35" s="13"/>
      <c r="S35" s="323"/>
      <c r="T35" s="334"/>
      <c r="U35" s="246" t="s">
        <v>114</v>
      </c>
      <c r="V35" s="344"/>
      <c r="W35" s="344"/>
      <c r="X35" s="896">
        <f>SUM(X36:X38)</f>
        <v>156.73600957873268</v>
      </c>
      <c r="Y35" s="897">
        <f t="shared" ref="Y35:AK35" si="11">SUM(Y36:Y38)</f>
        <v>190.71138324766514</v>
      </c>
      <c r="Z35" s="897">
        <f t="shared" si="11"/>
        <v>189.32802119216208</v>
      </c>
      <c r="AA35" s="897">
        <f t="shared" si="11"/>
        <v>238.55972437103833</v>
      </c>
      <c r="AB35" s="897">
        <f t="shared" si="11"/>
        <v>229.81372281267659</v>
      </c>
      <c r="AC35" s="897">
        <f t="shared" si="11"/>
        <v>227.99974539342318</v>
      </c>
      <c r="AD35" s="897">
        <f t="shared" si="11"/>
        <v>239.25347255360006</v>
      </c>
      <c r="AE35" s="897">
        <f t="shared" si="11"/>
        <v>239.38868235419895</v>
      </c>
      <c r="AF35" s="897">
        <f t="shared" si="11"/>
        <v>246.79497241744417</v>
      </c>
      <c r="AG35" s="897">
        <f t="shared" si="11"/>
        <v>223.11746676440802</v>
      </c>
      <c r="AH35" s="897">
        <f t="shared" si="11"/>
        <v>241.5799881017297</v>
      </c>
      <c r="AI35" s="897">
        <f t="shared" si="11"/>
        <v>183.98046243360798</v>
      </c>
      <c r="AJ35" s="897">
        <f t="shared" si="11"/>
        <v>185.03678910917927</v>
      </c>
      <c r="AK35" s="898">
        <f t="shared" si="11"/>
        <v>177.5257322935233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26.23463425075397</v>
      </c>
      <c r="P36" s="453">
        <f t="shared" si="9"/>
        <v>8.4292595370521778E-2</v>
      </c>
      <c r="Q36" s="328"/>
      <c r="R36" s="13"/>
      <c r="S36" s="356" t="s">
        <v>184</v>
      </c>
      <c r="T36" s="335"/>
      <c r="U36" s="346"/>
      <c r="V36" s="336" t="s">
        <v>184</v>
      </c>
      <c r="W36" s="357"/>
      <c r="X36" s="899">
        <f>VLOOKUP(年度マスタ!$K$4&amp;"_"&amp;X$33,データシート1!$A:$BT,MATCH("aa_"&amp;$S36,データシート1!$A$1:$BT$1,0),0)</f>
        <v>150.81619328909201</v>
      </c>
      <c r="Y36" s="900">
        <f>VLOOKUP(年度マスタ!$K$4&amp;"_"&amp;Y$33,データシート1!$A:$BT,MATCH("aa_"&amp;$S36,データシート1!$A$1:$BT$1,0),0)</f>
        <v>184.9412522169512</v>
      </c>
      <c r="Z36" s="900">
        <f>VLOOKUP(年度マスタ!$K$4&amp;"_"&amp;Z$33,データシート1!$A:$BT,MATCH("aa_"&amp;$S36,データシート1!$A$1:$BT$1,0),0)</f>
        <v>181.77268282790581</v>
      </c>
      <c r="AA36" s="900">
        <f>VLOOKUP(年度マスタ!$K$4&amp;"_"&amp;AA$33,データシート1!$A:$BT,MATCH("aa_"&amp;$S36,データシート1!$A$1:$BT$1,0),0)</f>
        <v>231.18954739425089</v>
      </c>
      <c r="AB36" s="900">
        <f>VLOOKUP(年度マスタ!$K$4&amp;"_"&amp;AB$33,データシート1!$A:$BT,MATCH("aa_"&amp;$S36,データシート1!$A$1:$BT$1,0),0)</f>
        <v>223.08703931611791</v>
      </c>
      <c r="AC36" s="900">
        <f>VLOOKUP(年度マスタ!$K$4&amp;"_"&amp;AC$33,データシート1!$A:$BT,MATCH("aa_"&amp;$S36,データシート1!$A$1:$BT$1,0),0)</f>
        <v>222.70344723137981</v>
      </c>
      <c r="AD36" s="900">
        <f>VLOOKUP(年度マスタ!$K$4&amp;"_"&amp;AD$33,データシート1!$A:$BT,MATCH("aa_"&amp;$S36,データシート1!$A$1:$BT$1,0),0)</f>
        <v>231.7962808311643</v>
      </c>
      <c r="AE36" s="900">
        <f>VLOOKUP(年度マスタ!$K$4&amp;"_"&amp;AE$33,データシート1!$A:$BT,MATCH("aa_"&amp;$S36,データシート1!$A$1:$BT$1,0),0)</f>
        <v>233.37431602796266</v>
      </c>
      <c r="AF36" s="900">
        <f>VLOOKUP(年度マスタ!$K$4&amp;"_"&amp;AF$33,データシート1!$A:$BT,MATCH("aa_"&amp;$S36,データシート1!$A$1:$BT$1,0),0)</f>
        <v>241.01690049136695</v>
      </c>
      <c r="AG36" s="900">
        <f>VLOOKUP(年度マスタ!$K$4&amp;"_"&amp;AG$33,データシート1!$A:$BT,MATCH("aa_"&amp;$S36,データシート1!$A$1:$BT$1,0),0)</f>
        <v>217.83801539301567</v>
      </c>
      <c r="AH36" s="900">
        <f>VLOOKUP(年度マスタ!$K$4&amp;"_"&amp;AH$33,データシート1!$A:$BT,MATCH("aa_"&amp;$S36,データシート1!$A$1:$BT$1,0),0)</f>
        <v>236.4047012197484</v>
      </c>
      <c r="AI36" s="900">
        <f>VLOOKUP(年度マスタ!$K$4&amp;"_"&amp;AI$33,データシート1!$A:$BT,MATCH("aa_"&amp;$S36,データシート1!$A$1:$BT$1,0),0)</f>
        <v>176.62273049605449</v>
      </c>
      <c r="AJ36" s="900">
        <f>VLOOKUP(年度マスタ!$K$4&amp;"_"&amp;AJ$33,データシート1!$A:$BT,MATCH("aa_"&amp;$S36,データシート1!$A$1:$BT$1,0),0)</f>
        <v>178.37398837429853</v>
      </c>
      <c r="AK36" s="901">
        <f>VLOOKUP(年度マスタ!$K$4&amp;"_"&amp;AK$33,データシート1!$A:$BT,MATCH("aa_"&amp;$S36,データシート1!$A$1:$BT$1,0),0)</f>
        <v>172.44694161589703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35.516714147517135</v>
      </c>
      <c r="P37" s="453">
        <f t="shared" si="9"/>
        <v>0.11411617123806893</v>
      </c>
      <c r="Q37" s="328"/>
      <c r="R37" s="13"/>
      <c r="S37" s="356" t="s">
        <v>187</v>
      </c>
      <c r="T37" s="335"/>
      <c r="U37" s="346"/>
      <c r="V37" s="336" t="s">
        <v>194</v>
      </c>
      <c r="W37" s="357"/>
      <c r="X37" s="899">
        <f>VLOOKUP(年度マスタ!$K$4&amp;"_"&amp;X$33,データシート1!$A:$BT,MATCH("aa_"&amp;$S37,データシート1!$A$1:$BT$1,0),0)</f>
        <v>1.1148201390845129</v>
      </c>
      <c r="Y37" s="900">
        <f>VLOOKUP(年度マスタ!$K$4&amp;"_"&amp;Y$33,データシート1!$A:$BT,MATCH("aa_"&amp;$S37,データシート1!$A$1:$BT$1,0),0)</f>
        <v>1.217833361578228</v>
      </c>
      <c r="Z37" s="900">
        <f>VLOOKUP(年度マスタ!$K$4&amp;"_"&amp;Z$33,データシート1!$A:$BT,MATCH("aa_"&amp;$S37,データシート1!$A$1:$BT$1,0),0)</f>
        <v>1.447585653606696</v>
      </c>
      <c r="AA37" s="900">
        <f>VLOOKUP(年度マスタ!$K$4&amp;"_"&amp;AA$33,データシート1!$A:$BT,MATCH("aa_"&amp;$S37,データシート1!$A$1:$BT$1,0),0)</f>
        <v>1.3093407028514501</v>
      </c>
      <c r="AB37" s="900">
        <f>VLOOKUP(年度マスタ!$K$4&amp;"_"&amp;AB$33,データシート1!$A:$BT,MATCH("aa_"&amp;$S37,データシート1!$A$1:$BT$1,0),0)</f>
        <v>1.097695768933842</v>
      </c>
      <c r="AC37" s="900">
        <f>VLOOKUP(年度マスタ!$K$4&amp;"_"&amp;AC$33,データシート1!$A:$BT,MATCH("aa_"&amp;$S37,データシート1!$A$1:$BT$1,0),0)</f>
        <v>0.98311793359615085</v>
      </c>
      <c r="AD37" s="900">
        <f>VLOOKUP(年度マスタ!$K$4&amp;"_"&amp;AD$33,データシート1!$A:$BT,MATCH("aa_"&amp;$S37,データシート1!$A$1:$BT$1,0),0)</f>
        <v>0.88937130618165605</v>
      </c>
      <c r="AE37" s="900">
        <f>VLOOKUP(年度マスタ!$K$4&amp;"_"&amp;AE$33,データシート1!$A:$BT,MATCH("aa_"&amp;$S37,データシート1!$A$1:$BT$1,0),0)</f>
        <v>0.88224855939056401</v>
      </c>
      <c r="AF37" s="900">
        <f>VLOOKUP(年度マスタ!$K$4&amp;"_"&amp;AF$33,データシート1!$A:$BT,MATCH("aa_"&amp;$S37,データシート1!$A$1:$BT$1,0),0)</f>
        <v>0.91773258480481723</v>
      </c>
      <c r="AG37" s="900">
        <f>VLOOKUP(年度マスタ!$K$4&amp;"_"&amp;AG$33,データシート1!$A:$BT,MATCH("aa_"&amp;$S37,データシート1!$A$1:$BT$1,0),0)</f>
        <v>0.85158883215746917</v>
      </c>
      <c r="AH37" s="900">
        <f>VLOOKUP(年度マスタ!$K$4&amp;"_"&amp;AH$33,データシート1!$A:$BT,MATCH("aa_"&amp;$S37,データシート1!$A$1:$BT$1,0),0)</f>
        <v>0.75860951574518642</v>
      </c>
      <c r="AI37" s="900">
        <f>VLOOKUP(年度マスタ!$K$4&amp;"_"&amp;AI$33,データシート1!$A:$BT,MATCH("aa_"&amp;$S37,データシート1!$A$1:$BT$1,0),0)</f>
        <v>0.58796861302804382</v>
      </c>
      <c r="AJ37" s="900">
        <f>VLOOKUP(年度マスタ!$K$4&amp;"_"&amp;AJ$33,データシート1!$A:$BT,MATCH("aa_"&amp;$S37,データシート1!$A$1:$BT$1,0),0)</f>
        <v>0.64842916199735234</v>
      </c>
      <c r="AK37" s="901">
        <f>VLOOKUP(年度マスタ!$K$4&amp;"_"&amp;AK$33,データシート1!$A:$BT,MATCH("aa_"&amp;$S37,データシート1!$A$1:$BT$1,0),0)</f>
        <v>0.59667533670021766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34.542042485662314</v>
      </c>
      <c r="P38" s="454">
        <f t="shared" si="9"/>
        <v>0.11098452460535548</v>
      </c>
      <c r="Q38" s="328"/>
      <c r="R38" s="13"/>
      <c r="S38" s="356" t="s">
        <v>188</v>
      </c>
      <c r="T38" s="335"/>
      <c r="U38" s="348"/>
      <c r="V38" s="358" t="s">
        <v>197</v>
      </c>
      <c r="W38" s="358"/>
      <c r="X38" s="899">
        <f>VLOOKUP(年度マスタ!$K$4&amp;"_"&amp;X$33,データシート1!$A:$BT,MATCH("aa_"&amp;$S38,データシート1!$A$1:$BT$1,0),0)</f>
        <v>4.8049961505561507</v>
      </c>
      <c r="Y38" s="900">
        <f>VLOOKUP(年度マスタ!$K$4&amp;"_"&amp;Y$33,データシート1!$A:$BT,MATCH("aa_"&amp;$S38,データシート1!$A$1:$BT$1,0),0)</f>
        <v>4.5522976691357284</v>
      </c>
      <c r="Z38" s="900">
        <f>VLOOKUP(年度マスタ!$K$4&amp;"_"&amp;Z$33,データシート1!$A:$BT,MATCH("aa_"&amp;$S38,データシート1!$A$1:$BT$1,0),0)</f>
        <v>6.107752710649577</v>
      </c>
      <c r="AA38" s="900">
        <f>VLOOKUP(年度マスタ!$K$4&amp;"_"&amp;AA$33,データシート1!$A:$BT,MATCH("aa_"&amp;$S38,データシート1!$A$1:$BT$1,0),0)</f>
        <v>6.0608362739359816</v>
      </c>
      <c r="AB38" s="900">
        <f>VLOOKUP(年度マスタ!$K$4&amp;"_"&amp;AB$33,データシート1!$A:$BT,MATCH("aa_"&amp;$S38,データシート1!$A$1:$BT$1,0),0)</f>
        <v>5.6289877276248408</v>
      </c>
      <c r="AC38" s="900">
        <f>VLOOKUP(年度マスタ!$K$4&amp;"_"&amp;AC$33,データシート1!$A:$BT,MATCH("aa_"&amp;$S38,データシート1!$A$1:$BT$1,0),0)</f>
        <v>4.3131802284472016</v>
      </c>
      <c r="AD38" s="900">
        <f>VLOOKUP(年度マスタ!$K$4&amp;"_"&amp;AD$33,データシート1!$A:$BT,MATCH("aa_"&amp;$S38,データシート1!$A$1:$BT$1,0),0)</f>
        <v>6.5678204162541096</v>
      </c>
      <c r="AE38" s="900">
        <f>VLOOKUP(年度マスタ!$K$4&amp;"_"&amp;AE$33,データシート1!$A:$BT,MATCH("aa_"&amp;$S38,データシート1!$A$1:$BT$1,0),0)</f>
        <v>5.132117766845707</v>
      </c>
      <c r="AF38" s="900">
        <f>VLOOKUP(年度マスタ!$K$4&amp;"_"&amp;AF$33,データシート1!$A:$BT,MATCH("aa_"&amp;$S38,データシート1!$A$1:$BT$1,0),0)</f>
        <v>4.8603393412724074</v>
      </c>
      <c r="AG38" s="900">
        <f>VLOOKUP(年度マスタ!$K$4&amp;"_"&amp;AG$33,データシート1!$A:$BT,MATCH("aa_"&amp;$S38,データシート1!$A$1:$BT$1,0),0)</f>
        <v>4.4278625392348827</v>
      </c>
      <c r="AH38" s="900">
        <f>VLOOKUP(年度マスタ!$K$4&amp;"_"&amp;AH$33,データシート1!$A:$BT,MATCH("aa_"&amp;$S38,データシート1!$A$1:$BT$1,0),0)</f>
        <v>4.4166773662361214</v>
      </c>
      <c r="AI38" s="900">
        <f>VLOOKUP(年度マスタ!$K$4&amp;"_"&amp;AI$33,データシート1!$A:$BT,MATCH("aa_"&amp;$S38,データシート1!$A$1:$BT$1,0),0)</f>
        <v>6.7697633245254583</v>
      </c>
      <c r="AJ38" s="900">
        <f>VLOOKUP(年度マスタ!$K$4&amp;"_"&amp;AJ$33,データシート1!$A:$BT,MATCH("aa_"&amp;$S38,データシート1!$A$1:$BT$1,0),0)</f>
        <v>6.0143715728833964</v>
      </c>
      <c r="AK38" s="901">
        <f>VLOOKUP(年度マスタ!$K$4&amp;"_"&amp;AK$33,データシート1!$A:$BT,MATCH("aa_"&amp;$S38,データシート1!$A$1:$BT$1,0),0)</f>
        <v>4.4821153409260353</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13.481588199417329</v>
      </c>
      <c r="P39" s="454">
        <f t="shared" si="9"/>
        <v>4.331671058127394E-2</v>
      </c>
      <c r="Q39" s="328"/>
      <c r="R39" s="13"/>
      <c r="S39" s="356" t="s">
        <v>189</v>
      </c>
      <c r="T39" s="335"/>
      <c r="U39" s="343" t="s">
        <v>199</v>
      </c>
      <c r="V39" s="344"/>
      <c r="W39" s="344"/>
      <c r="X39" s="896">
        <f>VLOOKUP(年度マスタ!$K$4&amp;"_"&amp;X$33,データシート1!$A:$BT,MATCH("aa_"&amp;$S39,データシート1!$A$1:$BT$1,0),0)</f>
        <v>18.108458312916369</v>
      </c>
      <c r="Y39" s="897">
        <f>VLOOKUP(年度マスタ!$K$4&amp;"_"&amp;Y$33,データシート1!$A:$BT,MATCH("aa_"&amp;$S39,データシート1!$A$1:$BT$1,0),0)</f>
        <v>20.468602742235859</v>
      </c>
      <c r="Z39" s="897">
        <f>VLOOKUP(年度マスタ!$K$4&amp;"_"&amp;Z$33,データシート1!$A:$BT,MATCH("aa_"&amp;$S39,データシート1!$A$1:$BT$1,0),0)</f>
        <v>19.46277623533193</v>
      </c>
      <c r="AA39" s="897">
        <f>VLOOKUP(年度マスタ!$K$4&amp;"_"&amp;AA$33,データシート1!$A:$BT,MATCH("aa_"&amp;$S39,データシート1!$A$1:$BT$1,0),0)</f>
        <v>18.801829058193121</v>
      </c>
      <c r="AB39" s="897">
        <f>VLOOKUP(年度マスタ!$K$4&amp;"_"&amp;AB$33,データシート1!$A:$BT,MATCH("aa_"&amp;$S39,データシート1!$A$1:$BT$1,0),0)</f>
        <v>18.582026622243909</v>
      </c>
      <c r="AC39" s="897">
        <f>VLOOKUP(年度マスタ!$K$4&amp;"_"&amp;AC$33,データシート1!$A:$BT,MATCH("aa_"&amp;$S39,データシート1!$A$1:$BT$1,0),0)</f>
        <v>18.092655751852099</v>
      </c>
      <c r="AD39" s="897">
        <f>VLOOKUP(年度マスタ!$K$4&amp;"_"&amp;AD$33,データシート1!$A:$BT,MATCH("aa_"&amp;$S39,データシート1!$A$1:$BT$1,0),0)</f>
        <v>16.460032205056351</v>
      </c>
      <c r="AE39" s="897">
        <f>VLOOKUP(年度マスタ!$K$4&amp;"_"&amp;AE$33,データシート1!$A:$BT,MATCH("aa_"&amp;$S39,データシート1!$A$1:$BT$1,0),0)</f>
        <v>16.444670849971367</v>
      </c>
      <c r="AF39" s="897">
        <f>VLOOKUP(年度マスタ!$K$4&amp;"_"&amp;AF$33,データシート1!$A:$BT,MATCH("aa_"&amp;$S39,データシート1!$A$1:$BT$1,0),0)</f>
        <v>15.556520330245142</v>
      </c>
      <c r="AG39" s="897">
        <f>VLOOKUP(年度マスタ!$K$4&amp;"_"&amp;AG$33,データシート1!$A:$BT,MATCH("aa_"&amp;$S39,データシート1!$A$1:$BT$1,0),0)</f>
        <v>14.465317511300173</v>
      </c>
      <c r="AH39" s="897">
        <f>VLOOKUP(年度マスタ!$K$4&amp;"_"&amp;AH$33,データシート1!$A:$BT,MATCH("aa_"&amp;$S39,データシート1!$A$1:$BT$1,0),0)</f>
        <v>13.13682451345621</v>
      </c>
      <c r="AI39" s="897">
        <f>VLOOKUP(年度マスタ!$K$4&amp;"_"&amp;AI$33,データシート1!$A:$BT,MATCH("aa_"&amp;$S39,データシート1!$A$1:$BT$1,0),0)</f>
        <v>11.06776158780924</v>
      </c>
      <c r="AJ39" s="897">
        <f>VLOOKUP(年度マスタ!$K$4&amp;"_"&amp;AJ$33,データシート1!$A:$BT,MATCH("aa_"&amp;$S39,データシート1!$A$1:$BT$1,0),0)</f>
        <v>12.570298499069903</v>
      </c>
      <c r="AK39" s="898">
        <f>VLOOKUP(年度マスタ!$K$4&amp;"_"&amp;AK$33,データシート1!$A:$BT,MATCH("aa_"&amp;$S39,データシート1!$A$1:$BT$1,0),0)</f>
        <v>11.970085137261183</v>
      </c>
      <c r="AL39" s="330"/>
      <c r="AW39" s="17" t="str">
        <f>年度マスタ!K4</f>
        <v>33681</v>
      </c>
      <c r="AX39" s="17" t="s">
        <v>200</v>
      </c>
      <c r="AY39" s="17">
        <f>VLOOKUP($AW39&amp;"_"&amp;$AY$34,データシート1!$A:$BT,MATCH($AY$31&amp;"_"&amp;AY$36,データシート1!$A$1:$BT$1,0),0)</f>
        <v>172.44694161589703</v>
      </c>
      <c r="AZ39" s="17">
        <f>VLOOKUP($AW39&amp;"_"&amp;$AY$34,データシート1!$A:$BT,MATCH($AY$31&amp;"_"&amp;AZ$36,データシート1!$A$1:$BT$1,0),0)</f>
        <v>0.59667533670021766</v>
      </c>
      <c r="BA39" s="17">
        <f>VLOOKUP($AW39&amp;"_"&amp;$AY$34,データシート1!$A:$BT,MATCH($AY$31&amp;"_"&amp;BA$36,データシート1!$A$1:$BT$1,0),0)</f>
        <v>4.4821153409260353</v>
      </c>
      <c r="BB39" s="17">
        <f>VLOOKUP($AW39&amp;"_"&amp;$AY$34,データシート1!$A:$BT,MATCH($AY$31&amp;"_"&amp;BB$36,データシート1!$A$1:$BT$1,0),0)</f>
        <v>11.970085137261183</v>
      </c>
      <c r="BC39" s="17">
        <f>VLOOKUP($AW39&amp;"_"&amp;$AY$34,データシート1!$A:$BT,MATCH($AY$31&amp;"_"&amp;BC$36,データシート1!$A$1:$BT$1,0),0)</f>
        <v>16.566489734169394</v>
      </c>
      <c r="BD39" s="17">
        <f>VLOOKUP($AW39&amp;"_"&amp;$AY$34,データシート1!$A:$BT,MATCH($AY$31&amp;"_"&amp;BD$36,データシート1!$A$1:$BT$1,0),0)</f>
        <v>10.067906194955262</v>
      </c>
      <c r="BE39" s="17">
        <f>VLOOKUP($AW39&amp;"_"&amp;$AY$34,データシート1!$A:$BT,MATCH($AY$31&amp;"_"&amp;BE$36,データシート1!$A$1:$BT$1,0),0)</f>
        <v>17.602521430158255</v>
      </c>
      <c r="BF39" s="17">
        <f>VLOOKUP($AW39&amp;"_"&amp;$AY$34,データシート1!$A:$BT,MATCH($AY$31&amp;"_"&amp;BF$36,データシート1!$A$1:$BT$1,0),0)</f>
        <v>0.61854543522193439</v>
      </c>
      <c r="BG39" s="17">
        <f>VLOOKUP($AW39&amp;"_"&amp;$AY$34,データシート1!$A:$BT,MATCH($AY$31&amp;"_"&amp;BG$36,データシート1!$A$1:$BT$1,0),0)</f>
        <v>0</v>
      </c>
      <c r="BH39" s="17">
        <f>VLOOKUP($AW39&amp;"_"&amp;$AY$34,データシート1!$A:$BT,MATCH($AY$31&amp;"_"&amp;BH$36,データシート1!$A$1:$BT$1,0),0)</f>
        <v>1.508474589833108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21.060454286244987</v>
      </c>
      <c r="P40" s="454">
        <f t="shared" si="9"/>
        <v>6.7667814024081549E-2</v>
      </c>
      <c r="Q40" s="328"/>
      <c r="R40" s="13"/>
      <c r="S40" s="356" t="s">
        <v>165</v>
      </c>
      <c r="T40" s="335"/>
      <c r="U40" s="343" t="s">
        <v>165</v>
      </c>
      <c r="V40" s="344"/>
      <c r="W40" s="344"/>
      <c r="X40" s="896">
        <f>VLOOKUP(年度マスタ!$K$4&amp;"_"&amp;X$33,データシート1!$A:$BT,MATCH("aa_"&amp;$S40,データシート1!$A$1:$BT$1,0),0)</f>
        <v>24.294433425030839</v>
      </c>
      <c r="Y40" s="897">
        <f>VLOOKUP(年度マスタ!$K$4&amp;"_"&amp;Y$33,データシート1!$A:$BT,MATCH("aa_"&amp;$S40,データシート1!$A$1:$BT$1,0),0)</f>
        <v>25.981008176093191</v>
      </c>
      <c r="Z40" s="897">
        <f>VLOOKUP(年度マスタ!$K$4&amp;"_"&amp;Z$33,データシート1!$A:$BT,MATCH("aa_"&amp;$S40,データシート1!$A$1:$BT$1,0),0)</f>
        <v>22.819913716163231</v>
      </c>
      <c r="AA40" s="897">
        <f>VLOOKUP(年度マスタ!$K$4&amp;"_"&amp;AA$33,データシート1!$A:$BT,MATCH("aa_"&amp;$S40,データシート1!$A$1:$BT$1,0),0)</f>
        <v>25.764334095813709</v>
      </c>
      <c r="AB40" s="897">
        <f>VLOOKUP(年度マスタ!$K$4&amp;"_"&amp;AB$33,データシート1!$A:$BT,MATCH("aa_"&amp;$S40,データシート1!$A$1:$BT$1,0),0)</f>
        <v>26.23463425075397</v>
      </c>
      <c r="AC40" s="897">
        <f>VLOOKUP(年度マスタ!$K$4&amp;"_"&amp;AC$33,データシート1!$A:$BT,MATCH("aa_"&amp;$S40,データシート1!$A$1:$BT$1,0),0)</f>
        <v>24.249442820457041</v>
      </c>
      <c r="AD40" s="897">
        <f>VLOOKUP(年度マスタ!$K$4&amp;"_"&amp;AD$33,データシート1!$A:$BT,MATCH("aa_"&amp;$S40,データシート1!$A$1:$BT$1,0),0)</f>
        <v>25.699435743802798</v>
      </c>
      <c r="AE40" s="897">
        <f>VLOOKUP(年度マスタ!$K$4&amp;"_"&amp;AE$33,データシート1!$A:$BT,MATCH("aa_"&amp;$S40,データシート1!$A$1:$BT$1,0),0)</f>
        <v>22.476320191292285</v>
      </c>
      <c r="AF40" s="897">
        <f>VLOOKUP(年度マスタ!$K$4&amp;"_"&amp;AF$33,データシート1!$A:$BT,MATCH("aa_"&amp;$S40,データシート1!$A$1:$BT$1,0),0)</f>
        <v>22.137513344072428</v>
      </c>
      <c r="AG40" s="897">
        <f>VLOOKUP(年度マスタ!$K$4&amp;"_"&amp;AG$33,データシート1!$A:$BT,MATCH("aa_"&amp;$S40,データシート1!$A$1:$BT$1,0),0)</f>
        <v>17.477180899188706</v>
      </c>
      <c r="AH40" s="897">
        <f>VLOOKUP(年度マスタ!$K$4&amp;"_"&amp;AH$33,データシート1!$A:$BT,MATCH("aa_"&amp;$S40,データシート1!$A$1:$BT$1,0),0)</f>
        <v>14.922714012276305</v>
      </c>
      <c r="AI40" s="897">
        <f>VLOOKUP(年度マスタ!$K$4&amp;"_"&amp;AI$33,データシート1!$A:$BT,MATCH("aa_"&amp;$S40,データシート1!$A$1:$BT$1,0),0)</f>
        <v>16.397455675151541</v>
      </c>
      <c r="AJ40" s="897">
        <f>VLOOKUP(年度マスタ!$K$4&amp;"_"&amp;AJ$33,データシート1!$A:$BT,MATCH("aa_"&amp;$S40,データシート1!$A$1:$BT$1,0),0)</f>
        <v>16.572568448429372</v>
      </c>
      <c r="AK40" s="898">
        <f>VLOOKUP(年度マスタ!$K$4&amp;"_"&amp;AK$33,データシート1!$A:$BT,MATCH("aa_"&amp;$S40,データシート1!$A$1:$BT$1,0),0)</f>
        <v>16.566489734169394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0.97467166185481802</v>
      </c>
      <c r="P41" s="454">
        <f t="shared" si="9"/>
        <v>3.1316466327134342E-3</v>
      </c>
      <c r="Q41" s="328"/>
      <c r="R41" s="13"/>
      <c r="S41" s="356" t="s">
        <v>201</v>
      </c>
      <c r="T41" s="335"/>
      <c r="U41" s="246" t="s">
        <v>128</v>
      </c>
      <c r="V41" s="344"/>
      <c r="W41" s="344"/>
      <c r="X41" s="896">
        <f>X42+X45+X46</f>
        <v>37.448655326093125</v>
      </c>
      <c r="Y41" s="897">
        <f t="shared" ref="Y41:AH41" si="12">Y42+Y45+Y46</f>
        <v>37.338088789455632</v>
      </c>
      <c r="Z41" s="897">
        <f t="shared" si="12"/>
        <v>36.331025907299072</v>
      </c>
      <c r="AA41" s="897">
        <f t="shared" si="12"/>
        <v>36.322370293123889</v>
      </c>
      <c r="AB41" s="897">
        <f t="shared" si="12"/>
        <v>35.516714147517135</v>
      </c>
      <c r="AC41" s="897">
        <f t="shared" si="12"/>
        <v>34.728295314034668</v>
      </c>
      <c r="AD41" s="897">
        <f t="shared" si="12"/>
        <v>34.229715611834635</v>
      </c>
      <c r="AE41" s="897">
        <f t="shared" si="12"/>
        <v>33.329786406593279</v>
      </c>
      <c r="AF41" s="897">
        <f t="shared" si="12"/>
        <v>32.580196283965968</v>
      </c>
      <c r="AG41" s="897">
        <f t="shared" si="12"/>
        <v>31.799979092742173</v>
      </c>
      <c r="AH41" s="897">
        <f t="shared" si="12"/>
        <v>31.058439507997665</v>
      </c>
      <c r="AI41" s="897">
        <f>AI42+AI45+AI46</f>
        <v>28.382497370208529</v>
      </c>
      <c r="AJ41" s="897">
        <f>AJ42+AJ45+AJ46</f>
        <v>28.309869573882949</v>
      </c>
      <c r="AK41" s="898">
        <f>AK42+AK45+AK46</f>
        <v>28.288973060335454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36.673008973158638</v>
      </c>
      <c r="Y42" s="900">
        <f t="shared" ref="Y42:AK42" si="13">SUM(Y43:Y44)</f>
        <v>36.546147966416711</v>
      </c>
      <c r="Z42" s="900">
        <f t="shared" si="13"/>
        <v>35.432759772212414</v>
      </c>
      <c r="AA42" s="900">
        <f t="shared" si="13"/>
        <v>35.355495504485873</v>
      </c>
      <c r="AB42" s="900">
        <f t="shared" si="13"/>
        <v>34.542042485662314</v>
      </c>
      <c r="AC42" s="900">
        <f t="shared" si="13"/>
        <v>33.804733825591384</v>
      </c>
      <c r="AD42" s="900">
        <f t="shared" si="13"/>
        <v>33.338468206462693</v>
      </c>
      <c r="AE42" s="900">
        <f t="shared" si="13"/>
        <v>32.472808012673383</v>
      </c>
      <c r="AF42" s="900">
        <f t="shared" si="13"/>
        <v>31.771696713533508</v>
      </c>
      <c r="AG42" s="900">
        <f t="shared" si="13"/>
        <v>31.069134703035097</v>
      </c>
      <c r="AH42" s="900">
        <f t="shared" si="13"/>
        <v>30.367593600202873</v>
      </c>
      <c r="AI42" s="900">
        <f t="shared" si="13"/>
        <v>27.738292506351932</v>
      </c>
      <c r="AJ42" s="900">
        <f t="shared" si="13"/>
        <v>27.686295266878332</v>
      </c>
      <c r="AK42" s="901">
        <f t="shared" si="13"/>
        <v>27.670427625113518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1.0858655775965189</v>
      </c>
      <c r="P43" s="612">
        <f t="shared" si="9"/>
        <v>3.4889157166919814E-3</v>
      </c>
      <c r="Q43" s="328"/>
      <c r="R43" s="13"/>
      <c r="S43" s="356" t="s">
        <v>190</v>
      </c>
      <c r="T43" s="359"/>
      <c r="U43" s="346"/>
      <c r="V43" s="360"/>
      <c r="W43" s="347" t="s">
        <v>190</v>
      </c>
      <c r="X43" s="899">
        <f>VLOOKUP(年度マスタ!$K$4&amp;"_"&amp;X$33,データシート1!$A:$BT,MATCH("aa_"&amp;$S43,データシート1!$A$1:$BT$1,0),0)</f>
        <v>14.29011073606137</v>
      </c>
      <c r="Y43" s="900">
        <f>VLOOKUP(年度マスタ!$K$4&amp;"_"&amp;Y$33,データシート1!$A:$BT,MATCH("aa_"&amp;$S43,データシート1!$A$1:$BT$1,0),0)</f>
        <v>14.25748749425515</v>
      </c>
      <c r="Z43" s="900">
        <f>VLOOKUP(年度マスタ!$K$4&amp;"_"&amp;Z$33,データシート1!$A:$BT,MATCH("aa_"&amp;$S43,データシート1!$A$1:$BT$1,0),0)</f>
        <v>14.095010005123383</v>
      </c>
      <c r="AA43" s="900">
        <f>VLOOKUP(年度マスタ!$K$4&amp;"_"&amp;AA$33,データシート1!$A:$BT,MATCH("aa_"&amp;$S43,データシート1!$A$1:$BT$1,0),0)</f>
        <v>14.060572714790119</v>
      </c>
      <c r="AB43" s="900">
        <f>VLOOKUP(年度マスタ!$K$4&amp;"_"&amp;AB$33,データシート1!$A:$BT,MATCH("aa_"&amp;$S43,データシート1!$A$1:$BT$1,0),0)</f>
        <v>13.481588199417329</v>
      </c>
      <c r="AC43" s="900">
        <f>VLOOKUP(年度マスタ!$K$4&amp;"_"&amp;AC$33,データシート1!$A:$BT,MATCH("aa_"&amp;$S43,データシート1!$A$1:$BT$1,0),0)</f>
        <v>12.805535702502297</v>
      </c>
      <c r="AD43" s="900">
        <f>VLOOKUP(年度マスタ!$K$4&amp;"_"&amp;AD$33,データシート1!$A:$BT,MATCH("aa_"&amp;$S43,データシート1!$A$1:$BT$1,0),0)</f>
        <v>12.659374335276755</v>
      </c>
      <c r="AE43" s="900">
        <f>VLOOKUP(年度マスタ!$K$4&amp;"_"&amp;AE$33,データシート1!$A:$BT,MATCH("aa_"&amp;$S43,データシート1!$A$1:$BT$1,0),0)</f>
        <v>12.493743419815704</v>
      </c>
      <c r="AF43" s="900">
        <f>VLOOKUP(年度マスタ!$K$4&amp;"_"&amp;AF$33,データシート1!$A:$BT,MATCH("aa_"&amp;$S43,データシート1!$A$1:$BT$1,0),0)</f>
        <v>12.233008698869144</v>
      </c>
      <c r="AG43" s="900">
        <f>VLOOKUP(年度マスタ!$K$4&amp;"_"&amp;AG$33,データシート1!$A:$BT,MATCH("aa_"&amp;$S43,データシート1!$A$1:$BT$1,0),0)</f>
        <v>11.968713570099581</v>
      </c>
      <c r="AH43" s="900">
        <f>VLOOKUP(年度マスタ!$K$4&amp;"_"&amp;AH$33,データシート1!$A:$BT,MATCH("aa_"&amp;$S43,データシート1!$A$1:$BT$1,0),0)</f>
        <v>11.498769036148685</v>
      </c>
      <c r="AI43" s="900">
        <f>VLOOKUP(年度マスタ!$K$4&amp;"_"&amp;AI$33,データシート1!$A:$BT,MATCH("aa_"&amp;$S43,データシート1!$A$1:$BT$1,0),0)</f>
        <v>10.067550220663113</v>
      </c>
      <c r="AJ43" s="900">
        <f>VLOOKUP(年度マスタ!$K$4&amp;"_"&amp;AJ$33,データシート1!$A:$BT,MATCH("aa_"&amp;$S43,データシート1!$A$1:$BT$1,0),0)</f>
        <v>9.6620954584635292</v>
      </c>
      <c r="AK43" s="901">
        <f>VLOOKUP(年度マスタ!$K$4&amp;"_"&amp;AK$33,データシート1!$A:$BT,MATCH("aa_"&amp;$S43,データシート1!$A$1:$BT$1,0),0)</f>
        <v>10.067906194955262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22.382898237097269</v>
      </c>
      <c r="Y44" s="900">
        <f>VLOOKUP(年度マスタ!$K$4&amp;"_"&amp;Y$33,データシート1!$A:$BT,MATCH("aa_"&amp;$S44,データシート1!$A$1:$BT$1,0),0)</f>
        <v>22.28866047216156</v>
      </c>
      <c r="Z44" s="900">
        <f>VLOOKUP(年度マスタ!$K$4&amp;"_"&amp;Z$33,データシート1!$A:$BT,MATCH("aa_"&amp;$S44,データシート1!$A$1:$BT$1,0),0)</f>
        <v>21.337749767089029</v>
      </c>
      <c r="AA44" s="900">
        <f>VLOOKUP(年度マスタ!$K$4&amp;"_"&amp;AA$33,データシート1!$A:$BT,MATCH("aa_"&amp;$S44,データシート1!$A$1:$BT$1,0),0)</f>
        <v>21.294922789695754</v>
      </c>
      <c r="AB44" s="900">
        <f>VLOOKUP(年度マスタ!$K$4&amp;"_"&amp;AB$33,データシート1!$A:$BT,MATCH("aa_"&amp;$S44,データシート1!$A$1:$BT$1,0),0)</f>
        <v>21.060454286244987</v>
      </c>
      <c r="AC44" s="900">
        <f>VLOOKUP(年度マスタ!$K$4&amp;"_"&amp;AC$33,データシート1!$A:$BT,MATCH("aa_"&amp;$S44,データシート1!$A$1:$BT$1,0),0)</f>
        <v>20.999198123089084</v>
      </c>
      <c r="AD44" s="900">
        <f>VLOOKUP(年度マスタ!$K$4&amp;"_"&amp;AD$33,データシート1!$A:$BT,MATCH("aa_"&amp;$S44,データシート1!$A$1:$BT$1,0),0)</f>
        <v>20.679093871185941</v>
      </c>
      <c r="AE44" s="900">
        <f>VLOOKUP(年度マスタ!$K$4&amp;"_"&amp;AE$33,データシート1!$A:$BT,MATCH("aa_"&amp;$S44,データシート1!$A$1:$BT$1,0),0)</f>
        <v>19.979064592857675</v>
      </c>
      <c r="AF44" s="900">
        <f>VLOOKUP(年度マスタ!$K$4&amp;"_"&amp;AF$33,データシート1!$A:$BT,MATCH("aa_"&amp;$S44,データシート1!$A$1:$BT$1,0),0)</f>
        <v>19.538688014664366</v>
      </c>
      <c r="AG44" s="900">
        <f>VLOOKUP(年度マスタ!$K$4&amp;"_"&amp;AG$33,データシート1!$A:$BT,MATCH("aa_"&amp;$S44,データシート1!$A$1:$BT$1,0),0)</f>
        <v>19.100421132935516</v>
      </c>
      <c r="AH44" s="900">
        <f>VLOOKUP(年度マスタ!$K$4&amp;"_"&amp;AH$33,データシート1!$A:$BT,MATCH("aa_"&amp;$S44,データシート1!$A$1:$BT$1,0),0)</f>
        <v>18.868824564054187</v>
      </c>
      <c r="AI44" s="900">
        <f>VLOOKUP(年度マスタ!$K$4&amp;"_"&amp;AI$33,データシート1!$A:$BT,MATCH("aa_"&amp;$S44,データシート1!$A$1:$BT$1,0),0)</f>
        <v>17.670742285688821</v>
      </c>
      <c r="AJ44" s="900">
        <f>VLOOKUP(年度マスタ!$K$4&amp;"_"&amp;AJ$33,データシート1!$A:$BT,MATCH("aa_"&amp;$S44,データシート1!$A$1:$BT$1,0),0)</f>
        <v>18.024199808414803</v>
      </c>
      <c r="AK44" s="901">
        <f>VLOOKUP(年度マスタ!$K$4&amp;"_"&amp;AK$33,データシート1!$A:$BT,MATCH("aa_"&amp;$S44,データシート1!$A$1:$BT$1,0),0)</f>
        <v>17.602521430158255</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0.77564635293448903</v>
      </c>
      <c r="Y45" s="900">
        <f>VLOOKUP(年度マスタ!$K$4&amp;"_"&amp;Y$33,データシート1!$A:$BT,MATCH("aa_"&amp;$S45,データシート1!$A$1:$BT$1,0),0)</f>
        <v>0.79194082303892199</v>
      </c>
      <c r="Z45" s="900">
        <f>VLOOKUP(年度マスタ!$K$4&amp;"_"&amp;Z$33,データシート1!$A:$BT,MATCH("aa_"&amp;$S45,データシート1!$A$1:$BT$1,0),0)</f>
        <v>0.89826613508665998</v>
      </c>
      <c r="AA45" s="900">
        <f>VLOOKUP(年度マスタ!$K$4&amp;"_"&amp;AA$33,データシート1!$A:$BT,MATCH("aa_"&amp;$S45,データシート1!$A$1:$BT$1,0),0)</f>
        <v>0.96687478863801302</v>
      </c>
      <c r="AB45" s="900">
        <f>VLOOKUP(年度マスタ!$K$4&amp;"_"&amp;AB$33,データシート1!$A:$BT,MATCH("aa_"&amp;$S45,データシート1!$A$1:$BT$1,0),0)</f>
        <v>0.97467166185481802</v>
      </c>
      <c r="AC45" s="900">
        <f>VLOOKUP(年度マスタ!$K$4&amp;"_"&amp;AC$33,データシート1!$A:$BT,MATCH("aa_"&amp;$S45,データシート1!$A$1:$BT$1,0),0)</f>
        <v>0.92356148844328501</v>
      </c>
      <c r="AD45" s="900">
        <f>VLOOKUP(年度マスタ!$K$4&amp;"_"&amp;AD$33,データシート1!$A:$BT,MATCH("aa_"&amp;$S45,データシート1!$A$1:$BT$1,0),0)</f>
        <v>0.89124740537194302</v>
      </c>
      <c r="AE45" s="900">
        <f>VLOOKUP(年度マスタ!$K$4&amp;"_"&amp;AE$33,データシート1!$A:$BT,MATCH("aa_"&amp;$S45,データシート1!$A$1:$BT$1,0),0)</f>
        <v>0.85697839391989661</v>
      </c>
      <c r="AF45" s="900">
        <f>VLOOKUP(年度マスタ!$K$4&amp;"_"&amp;AF$33,データシート1!$A:$BT,MATCH("aa_"&amp;$S45,データシート1!$A$1:$BT$1,0),0)</f>
        <v>0.80849957043245901</v>
      </c>
      <c r="AG45" s="900">
        <f>VLOOKUP(年度マスタ!$K$4&amp;"_"&amp;AG$33,データシート1!$A:$BT,MATCH("aa_"&amp;$S45,データシート1!$A$1:$BT$1,0),0)</f>
        <v>0.73084438970707699</v>
      </c>
      <c r="AH45" s="900">
        <f>VLOOKUP(年度マスタ!$K$4&amp;"_"&amp;AH$33,データシート1!$A:$BT,MATCH("aa_"&amp;$S45,データシート1!$A$1:$BT$1,0),0)</f>
        <v>0.69084590779479305</v>
      </c>
      <c r="AI45" s="900">
        <f>VLOOKUP(年度マスタ!$K$4&amp;"_"&amp;AI$33,データシート1!$A:$BT,MATCH("aa_"&amp;$S45,データシート1!$A$1:$BT$1,0),0)</f>
        <v>0.64420486385659803</v>
      </c>
      <c r="AJ45" s="900">
        <f>VLOOKUP(年度マスタ!$K$4&amp;"_"&amp;AJ$33,データシート1!$A:$BT,MATCH("aa_"&amp;$S45,データシート1!$A$1:$BT$1,0),0)</f>
        <v>0.62357430700461702</v>
      </c>
      <c r="AK45" s="901">
        <f>VLOOKUP(年度マスタ!$K$4&amp;"_"&amp;AK$33,データシート1!$A:$BT,MATCH("aa_"&amp;$S45,データシート1!$A$1:$BT$1,0),0)</f>
        <v>0.61854543522193439</v>
      </c>
      <c r="AL45" s="330"/>
      <c r="AW45" s="17" t="str">
        <f>AW48</f>
        <v>吉備中央町</v>
      </c>
      <c r="AX45" s="1010">
        <f t="shared" ref="AX45:BB45" si="15">AX48/$BC48</f>
        <v>0.75267496327500216</v>
      </c>
      <c r="AY45" s="1010">
        <f t="shared" si="15"/>
        <v>5.0750858901909224E-2</v>
      </c>
      <c r="AZ45" s="1010">
        <f t="shared" si="15"/>
        <v>7.023873041483894E-2</v>
      </c>
      <c r="BA45" s="1010">
        <f t="shared" si="15"/>
        <v>0.11993980525634665</v>
      </c>
      <c r="BB45" s="1010">
        <f t="shared" si="15"/>
        <v>6.3956421519030188E-3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0.70132911198733516</v>
      </c>
      <c r="Y47" s="903">
        <f>VLOOKUP(年度マスタ!$K$4&amp;"_"&amp;Y$33,データシート1!$A:$BT,MATCH("aa_"&amp;$S47,データシート1!$A$1:$BT$1,0),0)</f>
        <v>0.79936618545689064</v>
      </c>
      <c r="Z47" s="903">
        <f>VLOOKUP(年度マスタ!$K$4&amp;"_"&amp;Z$33,データシート1!$A:$BT,MATCH("aa_"&amp;$S47,データシート1!$A$1:$BT$1,0),0)</f>
        <v>0.95097584088733145</v>
      </c>
      <c r="AA47" s="903">
        <f>VLOOKUP(年度マスタ!$K$4&amp;"_"&amp;AA$33,データシート1!$A:$BT,MATCH("aa_"&amp;$S47,データシート1!$A$1:$BT$1,0),0)</f>
        <v>1.3893103880104909</v>
      </c>
      <c r="AB47" s="903">
        <f>VLOOKUP(年度マスタ!$K$4&amp;"_"&amp;AB$33,データシート1!$A:$BT,MATCH("aa_"&amp;$S47,データシート1!$A$1:$BT$1,0),0)</f>
        <v>1.0858655775965189</v>
      </c>
      <c r="AC47" s="903">
        <f>VLOOKUP(年度マスタ!$K$4&amp;"_"&amp;AC$33,データシート1!$A:$BT,MATCH("aa_"&amp;$S47,データシート1!$A$1:$BT$1,0),0)</f>
        <v>1.198273488541534</v>
      </c>
      <c r="AD47" s="903">
        <f>VLOOKUP(年度マスタ!$K$4&amp;"_"&amp;AD$33,データシート1!$A:$BT,MATCH("aa_"&amp;$S47,データシート1!$A$1:$BT$1,0),0)</f>
        <v>1.8684012248178059</v>
      </c>
      <c r="AE47" s="903">
        <f>VLOOKUP(年度マスタ!$K$4&amp;"_"&amp;AE$33,データシート1!$A:$BT,MATCH("aa_"&amp;$S47,データシート1!$A$1:$BT$1,0),0)</f>
        <v>1.4056767642024912</v>
      </c>
      <c r="AF47" s="903">
        <f>VLOOKUP(年度マスタ!$K$4&amp;"_"&amp;AF$33,データシート1!$A:$BT,MATCH("aa_"&amp;$S47,データシート1!$A$1:$BT$1,0),0)</f>
        <v>2.1503036000055586</v>
      </c>
      <c r="AG47" s="903">
        <f>VLOOKUP(年度マスタ!$K$4&amp;"_"&amp;AG$33,データシート1!$A:$BT,MATCH("aa_"&amp;$S47,データシート1!$A$1:$BT$1,0),0)</f>
        <v>1.0891711816370044</v>
      </c>
      <c r="AH47" s="903">
        <f>VLOOKUP(年度マスタ!$K$4&amp;"_"&amp;AH$33,データシート1!$A:$BT,MATCH("aa_"&amp;$S47,データシート1!$A$1:$BT$1,0),0)</f>
        <v>1.8630665267467525</v>
      </c>
      <c r="AI47" s="903">
        <f>VLOOKUP(年度マスタ!$K$4&amp;"_"&amp;AI$33,データシート1!$A:$BT,MATCH("aa_"&amp;$S47,データシート1!$A$1:$BT$1,0),0)</f>
        <v>1.6060306692358779</v>
      </c>
      <c r="AJ47" s="903">
        <f>VLOOKUP(年度マスタ!$K$4&amp;"_"&amp;AJ$33,データシート1!$A:$BT,MATCH("aa_"&amp;$S47,データシート1!$A$1:$BT$1,0),0)</f>
        <v>1.635044295365107</v>
      </c>
      <c r="AK47" s="904">
        <f>VLOOKUP(年度マスタ!$K$4&amp;"_"&amp;AK$33,データシート1!$A:$BT,MATCH("aa_"&amp;$S47,データシート1!$A$1:$BT$1,0),0)</f>
        <v>1.508474589833108</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吉備中央町</v>
      </c>
      <c r="AX48" s="1011">
        <f>SUM(AY39:BA39)</f>
        <v>177.5257322935233</v>
      </c>
      <c r="AY48" s="1011">
        <f>BB39</f>
        <v>11.970085137261183</v>
      </c>
      <c r="AZ48" s="1011">
        <f>BC39</f>
        <v>16.566489734169394</v>
      </c>
      <c r="BA48" s="1011">
        <f>SUM(BD39:BG39)</f>
        <v>28.288973060335454</v>
      </c>
      <c r="BB48" s="1011">
        <f>BH39</f>
        <v>1.508474589833108</v>
      </c>
      <c r="BC48" s="1011">
        <f>SUM(AX48:BB48)</f>
        <v>235.85975481512244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235.85975481512244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177.5257322935233</v>
      </c>
      <c r="P52" s="453">
        <f t="shared" ref="P52:P64" si="18">O52/$O$51</f>
        <v>0.75267496327500216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172.44694161589703</v>
      </c>
      <c r="P53" s="454">
        <f t="shared" si="18"/>
        <v>0.73114186755204913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0.59667533670021766</v>
      </c>
      <c r="P54" s="454">
        <f t="shared" si="18"/>
        <v>2.5297886753419159E-3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4.4821153409260353</v>
      </c>
      <c r="P55" s="454">
        <f t="shared" si="18"/>
        <v>1.9003307047611068E-2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11.970085137261183</v>
      </c>
      <c r="P56" s="453">
        <f t="shared" si="18"/>
        <v>5.0750858901909224E-2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16.566489734169394</v>
      </c>
      <c r="P57" s="453">
        <f t="shared" si="18"/>
        <v>7.023873041483894E-2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28.288973060335454</v>
      </c>
      <c r="P58" s="453">
        <f t="shared" si="18"/>
        <v>0.11993980525634665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27.670427625113518</v>
      </c>
      <c r="P59" s="454">
        <f t="shared" si="18"/>
        <v>0.11731729156931776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10.067906194955262</v>
      </c>
      <c r="P60" s="454">
        <f t="shared" si="18"/>
        <v>4.2685986012522326E-2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17.602521430158255</v>
      </c>
      <c r="P61" s="454">
        <f t="shared" si="18"/>
        <v>7.4631305556795424E-2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0.61854543522193439</v>
      </c>
      <c r="P62" s="454">
        <f t="shared" si="18"/>
        <v>2.6225136870288799E-3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1.508474589833108</v>
      </c>
      <c r="P64" s="612">
        <f t="shared" si="18"/>
        <v>6.3956421519030188E-3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吉備中央町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325.52269999999999</v>
      </c>
      <c r="AI7" s="78">
        <f>VLOOKUP(年度マスタ!$K$4&amp;"_"&amp;$AG7,データシート1!$A:$BT,MATCH("ab_"&amp;AI$2,データシート1!$A$1:$BT$1,0),0)</f>
        <v>438</v>
      </c>
      <c r="AJ7" s="78">
        <f>VLOOKUP(年度マスタ!$K$4&amp;"_"&amp;$AG7,データシート1!$A:$BT,MATCH("ab_"&amp;AJ$2,データシート1!$A$1:$BT$1,0),0)</f>
        <v>150</v>
      </c>
      <c r="AK7" s="78">
        <f>VLOOKUP(年度マスタ!$K$4&amp;"_"&amp;$AG7,データシート1!$A:$BT,MATCH("ab_"&amp;AK$2,データシート1!$A$1:$BT$1,0),0)</f>
        <v>3289</v>
      </c>
      <c r="AL7" s="78">
        <f>VLOOKUP(年度マスタ!$K$4&amp;"_"&amp;$AG7,データシート1!$A:$BT,MATCH("ab_"&amp;AL$2,データシート1!$A$1:$BT$1,0),0)</f>
        <v>5400</v>
      </c>
      <c r="AM7" s="78">
        <f>VLOOKUP(年度マスタ!$K$4&amp;"_"&amp;$AG7,データシート1!$A:$BT,MATCH("ab_"&amp;AM$2,データシート1!$A$1:$BT$1,0),0)</f>
        <v>7224</v>
      </c>
      <c r="AN7" s="78">
        <f>VLOOKUP(年度マスタ!$K$4&amp;"_"&amp;$AG7,データシート1!$A:$BT,MATCH("ab_"&amp;AN$2,データシート1!$A$1:$BT$1,0),0)</f>
        <v>4505</v>
      </c>
      <c r="AO7" s="78">
        <f>VLOOKUP(年度マスタ!$K$4&amp;"_"&amp;$AG7,データシート1!$A:$BT,MATCH("ab_"&amp;AO$2,データシート1!$A$1:$BT$1,0),0)</f>
        <v>13305</v>
      </c>
      <c r="AP7" s="78">
        <f>VLOOKUP(年度マスタ!$K$4&amp;"_"&amp;$AG7,データシート1!$A:$BT,MATCH("ab_"&amp;AP$2,データシート1!$A$1:$BT$1,0),0)</f>
        <v>0</v>
      </c>
      <c r="AQ7" s="954">
        <f>VLOOKUP(年度マスタ!$K$4&amp;"_"&amp;$AG7,データシート1!$A:$BT,MATCH("ab_"&amp;AQ$2,データシート1!$A$1:$BT$1,0),0)</f>
        <v>0.70132911198733516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415.98329999999999</v>
      </c>
      <c r="AI8" s="78">
        <f>VLOOKUP(年度マスタ!$K$4&amp;"_"&amp;$AG8,データシート1!$A:$BT,MATCH("ab_"&amp;AI$2,データシート1!$A$1:$BT$1,0),0)</f>
        <v>438</v>
      </c>
      <c r="AJ8" s="78">
        <f>VLOOKUP(年度マスタ!$K$4&amp;"_"&amp;$AG8,データシート1!$A:$BT,MATCH("ab_"&amp;AJ$2,データシート1!$A$1:$BT$1,0),0)</f>
        <v>150</v>
      </c>
      <c r="AK8" s="78">
        <f>VLOOKUP(年度マスタ!$K$4&amp;"_"&amp;$AG8,データシート1!$A:$BT,MATCH("ab_"&amp;AK$2,データシート1!$A$1:$BT$1,0),0)</f>
        <v>3289</v>
      </c>
      <c r="AL8" s="78">
        <f>VLOOKUP(年度マスタ!$K$4&amp;"_"&amp;$AG8,データシート1!$A:$BT,MATCH("ab_"&amp;AL$2,データシート1!$A$1:$BT$1,0),0)</f>
        <v>5366</v>
      </c>
      <c r="AM8" s="78">
        <f>VLOOKUP(年度マスタ!$K$4&amp;"_"&amp;$AG8,データシート1!$A:$BT,MATCH("ab_"&amp;AM$2,データシート1!$A$1:$BT$1,0),0)</f>
        <v>7241</v>
      </c>
      <c r="AN8" s="78">
        <f>VLOOKUP(年度マスタ!$K$4&amp;"_"&amp;$AG8,データシート1!$A:$BT,MATCH("ab_"&amp;AN$2,データシート1!$A$1:$BT$1,0),0)</f>
        <v>4374</v>
      </c>
      <c r="AO8" s="78">
        <f>VLOOKUP(年度マスタ!$K$4&amp;"_"&amp;$AG8,データシート1!$A:$BT,MATCH("ab_"&amp;AO$2,データシート1!$A$1:$BT$1,0),0)</f>
        <v>13017</v>
      </c>
      <c r="AP8" s="78">
        <f>VLOOKUP(年度マスタ!$K$4&amp;"_"&amp;$AG8,データシート1!$A:$BT,MATCH("ab_"&amp;AP$2,データシート1!$A$1:$BT$1,0),0)</f>
        <v>0</v>
      </c>
      <c r="AQ8" s="954">
        <f>VLOOKUP(年度マスタ!$K$4&amp;"_"&amp;$AG8,データシート1!$A:$BT,MATCH("ab_"&amp;AQ$2,データシート1!$A$1:$BT$1,0),0)</f>
        <v>0.79936618545689064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410.45460000000003</v>
      </c>
      <c r="AI9" s="78">
        <f>VLOOKUP(年度マスタ!$K$4&amp;"_"&amp;$AG9,データシート1!$A:$BT,MATCH("ab_"&amp;AI$2,データシート1!$A$1:$BT$1,0),0)</f>
        <v>438</v>
      </c>
      <c r="AJ9" s="78">
        <f>VLOOKUP(年度マスタ!$K$4&amp;"_"&amp;$AG9,データシート1!$A:$BT,MATCH("ab_"&amp;AJ$2,データシート1!$A$1:$BT$1,0),0)</f>
        <v>150</v>
      </c>
      <c r="AK9" s="78">
        <f>VLOOKUP(年度マスタ!$K$4&amp;"_"&amp;$AG9,データシート1!$A:$BT,MATCH("ab_"&amp;AK$2,データシート1!$A$1:$BT$1,0),0)</f>
        <v>3289</v>
      </c>
      <c r="AL9" s="78">
        <f>VLOOKUP(年度マスタ!$K$4&amp;"_"&amp;$AG9,データシート1!$A:$BT,MATCH("ab_"&amp;AL$2,データシート1!$A$1:$BT$1,0),0)</f>
        <v>5365</v>
      </c>
      <c r="AM9" s="78">
        <f>VLOOKUP(年度マスタ!$K$4&amp;"_"&amp;$AG9,データシート1!$A:$BT,MATCH("ab_"&amp;AM$2,データシート1!$A$1:$BT$1,0),0)</f>
        <v>7314</v>
      </c>
      <c r="AN9" s="78">
        <f>VLOOKUP(年度マスタ!$K$4&amp;"_"&amp;$AG9,データシート1!$A:$BT,MATCH("ab_"&amp;AN$2,データシート1!$A$1:$BT$1,0),0)</f>
        <v>4312</v>
      </c>
      <c r="AO9" s="78">
        <f>VLOOKUP(年度マスタ!$K$4&amp;"_"&amp;$AG9,データシート1!$A:$BT,MATCH("ab_"&amp;AO$2,データシート1!$A$1:$BT$1,0),0)</f>
        <v>12800</v>
      </c>
      <c r="AP9" s="78">
        <f>VLOOKUP(年度マスタ!$K$4&amp;"_"&amp;$AG9,データシート1!$A:$BT,MATCH("ab_"&amp;AP$2,データシート1!$A$1:$BT$1,0),0)</f>
        <v>0</v>
      </c>
      <c r="AQ9" s="954">
        <f>VLOOKUP(年度マスタ!$K$4&amp;"_"&amp;$AG9,データシート1!$A:$BT,MATCH("ab_"&amp;AQ$2,データシート1!$A$1:$BT$1,0),0)</f>
        <v>0.95097584088733145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518.48649999999998</v>
      </c>
      <c r="AI10" s="78">
        <f>VLOOKUP(年度マスタ!$K$4&amp;"_"&amp;$AG10,データシート1!$A:$BT,MATCH("ab_"&amp;AI$2,データシート1!$A$1:$BT$1,0),0)</f>
        <v>438</v>
      </c>
      <c r="AJ10" s="78">
        <f>VLOOKUP(年度マスタ!$K$4&amp;"_"&amp;$AG10,データシート1!$A:$BT,MATCH("ab_"&amp;AJ$2,データシート1!$A$1:$BT$1,0),0)</f>
        <v>150</v>
      </c>
      <c r="AK10" s="78">
        <f>VLOOKUP(年度マスタ!$K$4&amp;"_"&amp;$AG10,データシート1!$A:$BT,MATCH("ab_"&amp;AK$2,データシート1!$A$1:$BT$1,0),0)</f>
        <v>3289</v>
      </c>
      <c r="AL10" s="78">
        <f>VLOOKUP(年度マスタ!$K$4&amp;"_"&amp;$AG10,データシート1!$A:$BT,MATCH("ab_"&amp;AL$2,データシート1!$A$1:$BT$1,0),0)</f>
        <v>5472</v>
      </c>
      <c r="AM10" s="78">
        <f>VLOOKUP(年度マスタ!$K$4&amp;"_"&amp;$AG10,データシート1!$A:$BT,MATCH("ab_"&amp;AM$2,データシート1!$A$1:$BT$1,0),0)</f>
        <v>7354</v>
      </c>
      <c r="AN10" s="78">
        <f>VLOOKUP(年度マスタ!$K$4&amp;"_"&amp;$AG10,データシート1!$A:$BT,MATCH("ab_"&amp;AN$2,データシート1!$A$1:$BT$1,0),0)</f>
        <v>4279</v>
      </c>
      <c r="AO10" s="78">
        <f>VLOOKUP(年度マスタ!$K$4&amp;"_"&amp;$AG10,データシート1!$A:$BT,MATCH("ab_"&amp;AO$2,データシート1!$A$1:$BT$1,0),0)</f>
        <v>12681</v>
      </c>
      <c r="AP10" s="78">
        <f>VLOOKUP(年度マスタ!$K$4&amp;"_"&amp;$AG10,データシート1!$A:$BT,MATCH("ab_"&amp;AP$2,データシート1!$A$1:$BT$1,0),0)</f>
        <v>0</v>
      </c>
      <c r="AQ10" s="954">
        <f>VLOOKUP(年度マスタ!$K$4&amp;"_"&amp;$AG10,データシート1!$A:$BT,MATCH("ab_"&amp;AQ$2,データシート1!$A$1:$BT$1,0),0)</f>
        <v>1.3893103880104909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478.63560000000001</v>
      </c>
      <c r="AI11" s="78">
        <f>VLOOKUP(年度マスタ!$K$4&amp;"_"&amp;$AG11,データシート1!$A:$BT,MATCH("ab_"&amp;AI$2,データシート1!$A$1:$BT$1,0),0)</f>
        <v>438</v>
      </c>
      <c r="AJ11" s="78">
        <f>VLOOKUP(年度マスタ!$K$4&amp;"_"&amp;$AG11,データシート1!$A:$BT,MATCH("ab_"&amp;AJ$2,データシート1!$A$1:$BT$1,0),0)</f>
        <v>150</v>
      </c>
      <c r="AK11" s="78">
        <f>VLOOKUP(年度マスタ!$K$4&amp;"_"&amp;$AG11,データシート1!$A:$BT,MATCH("ab_"&amp;AK$2,データシート1!$A$1:$BT$1,0),0)</f>
        <v>3289</v>
      </c>
      <c r="AL11" s="78">
        <f>VLOOKUP(年度マスタ!$K$4&amp;"_"&amp;$AG11,データシート1!$A:$BT,MATCH("ab_"&amp;AL$2,データシート1!$A$1:$BT$1,0),0)</f>
        <v>5550</v>
      </c>
      <c r="AM11" s="78">
        <f>VLOOKUP(年度マスタ!$K$4&amp;"_"&amp;$AG11,データシート1!$A:$BT,MATCH("ab_"&amp;AM$2,データシート1!$A$1:$BT$1,0),0)</f>
        <v>7366</v>
      </c>
      <c r="AN11" s="78">
        <f>VLOOKUP(年度マスタ!$K$4&amp;"_"&amp;$AG11,データシート1!$A:$BT,MATCH("ab_"&amp;AN$2,データシート1!$A$1:$BT$1,0),0)</f>
        <v>4216</v>
      </c>
      <c r="AO11" s="78">
        <f>VLOOKUP(年度マスタ!$K$4&amp;"_"&amp;$AG11,データシート1!$A:$BT,MATCH("ab_"&amp;AO$2,データシート1!$A$1:$BT$1,0),0)</f>
        <v>12600</v>
      </c>
      <c r="AP11" s="78">
        <f>VLOOKUP(年度マスタ!$K$4&amp;"_"&amp;$AG11,データシート1!$A:$BT,MATCH("ab_"&amp;AP$2,データシート1!$A$1:$BT$1,0),0)</f>
        <v>0</v>
      </c>
      <c r="AQ11" s="954">
        <f>VLOOKUP(年度マスタ!$K$4&amp;"_"&amp;$AG11,データシート1!$A:$BT,MATCH("ab_"&amp;AQ$2,データシート1!$A$1:$BT$1,0),0)</f>
        <v>1.0858655775965189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510.17129999999997</v>
      </c>
      <c r="AI12" s="78">
        <f>VLOOKUP(年度マスタ!$K$4&amp;"_"&amp;$AG12,データシート1!$A:$BT,MATCH("ab_"&amp;AI$2,データシート1!$A$1:$BT$1,0),0)</f>
        <v>341</v>
      </c>
      <c r="AJ12" s="78">
        <f>VLOOKUP(年度マスタ!$K$4&amp;"_"&amp;$AG12,データシート1!$A:$BT,MATCH("ab_"&amp;AJ$2,データシート1!$A$1:$BT$1,0),0)</f>
        <v>117</v>
      </c>
      <c r="AK12" s="78">
        <f>VLOOKUP(年度マスタ!$K$4&amp;"_"&amp;$AG12,データシート1!$A:$BT,MATCH("ab_"&amp;AK$2,データシート1!$A$1:$BT$1,0),0)</f>
        <v>3160</v>
      </c>
      <c r="AL12" s="78">
        <f>VLOOKUP(年度マスタ!$K$4&amp;"_"&amp;$AG12,データシート1!$A:$BT,MATCH("ab_"&amp;AL$2,データシート1!$A$1:$BT$1,0),0)</f>
        <v>5582</v>
      </c>
      <c r="AM12" s="78">
        <f>VLOOKUP(年度マスタ!$K$4&amp;"_"&amp;$AG12,データシート1!$A:$BT,MATCH("ab_"&amp;AM$2,データシート1!$A$1:$BT$1,0),0)</f>
        <v>7369</v>
      </c>
      <c r="AN12" s="78">
        <f>VLOOKUP(年度マスタ!$K$4&amp;"_"&amp;$AG12,データシート1!$A:$BT,MATCH("ab_"&amp;AN$2,データシート1!$A$1:$BT$1,0),0)</f>
        <v>4182</v>
      </c>
      <c r="AO12" s="78">
        <f>VLOOKUP(年度マスタ!$K$4&amp;"_"&amp;$AG12,データシート1!$A:$BT,MATCH("ab_"&amp;AO$2,データシート1!$A$1:$BT$1,0),0)</f>
        <v>12444</v>
      </c>
      <c r="AP12" s="78">
        <f>VLOOKUP(年度マスタ!$K$4&amp;"_"&amp;$AG12,データシート1!$A:$BT,MATCH("ab_"&amp;AP$2,データシート1!$A$1:$BT$1,0),0)</f>
        <v>0</v>
      </c>
      <c r="AQ12" s="954">
        <f>VLOOKUP(年度マスタ!$K$4&amp;"_"&amp;$AG12,データシート1!$A:$BT,MATCH("ab_"&amp;AQ$2,データシート1!$A$1:$BT$1,0),0)</f>
        <v>1.198273488541534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519.67240000000004</v>
      </c>
      <c r="AI13" s="78">
        <f>VLOOKUP(年度マスタ!$K$4&amp;"_"&amp;$AG13,データシート1!$A:$BT,MATCH("ab_"&amp;AI$2,データシート1!$A$1:$BT$1,0),0)</f>
        <v>341</v>
      </c>
      <c r="AJ13" s="78">
        <f>VLOOKUP(年度マスタ!$K$4&amp;"_"&amp;$AG13,データシート1!$A:$BT,MATCH("ab_"&amp;AJ$2,データシート1!$A$1:$BT$1,0),0)</f>
        <v>117</v>
      </c>
      <c r="AK13" s="78">
        <f>VLOOKUP(年度マスタ!$K$4&amp;"_"&amp;$AG13,データシート1!$A:$BT,MATCH("ab_"&amp;AK$2,データシート1!$A$1:$BT$1,0),0)</f>
        <v>3160</v>
      </c>
      <c r="AL13" s="78">
        <f>VLOOKUP(年度マスタ!$K$4&amp;"_"&amp;$AG13,データシート1!$A:$BT,MATCH("ab_"&amp;AL$2,データシート1!$A$1:$BT$1,0),0)</f>
        <v>5578</v>
      </c>
      <c r="AM13" s="78">
        <f>VLOOKUP(年度マスタ!$K$4&amp;"_"&amp;$AG13,データシート1!$A:$BT,MATCH("ab_"&amp;AM$2,データシート1!$A$1:$BT$1,0),0)</f>
        <v>7355</v>
      </c>
      <c r="AN13" s="78">
        <f>VLOOKUP(年度マスタ!$K$4&amp;"_"&amp;$AG13,データシート1!$A:$BT,MATCH("ab_"&amp;AN$2,データシート1!$A$1:$BT$1,0),0)</f>
        <v>4115</v>
      </c>
      <c r="AO13" s="78">
        <f>VLOOKUP(年度マスタ!$K$4&amp;"_"&amp;$AG13,データシート1!$A:$BT,MATCH("ab_"&amp;AO$2,データシート1!$A$1:$BT$1,0),0)</f>
        <v>12267</v>
      </c>
      <c r="AP13" s="78">
        <f>VLOOKUP(年度マスタ!$K$4&amp;"_"&amp;$AG13,データシート1!$A:$BT,MATCH("ab_"&amp;AP$2,データシート1!$A$1:$BT$1,0),0)</f>
        <v>0</v>
      </c>
      <c r="AQ13" s="954">
        <f>VLOOKUP(年度マスタ!$K$4&amp;"_"&amp;$AG13,データシート1!$A:$BT,MATCH("ab_"&amp;AQ$2,データシート1!$A$1:$BT$1,0),0)</f>
        <v>1.8684012248178059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502.83350000000002</v>
      </c>
      <c r="AI14" s="78">
        <f>VLOOKUP(年度マスタ!$K$4&amp;"_"&amp;$AG14,データシート1!$A:$BT,MATCH("ab_"&amp;AI$2,データシート1!$A$1:$BT$1,0),0)</f>
        <v>341</v>
      </c>
      <c r="AJ14" s="78">
        <f>VLOOKUP(年度マスタ!$K$4&amp;"_"&amp;$AG14,データシート1!$A:$BT,MATCH("ab_"&amp;AJ$2,データシート1!$A$1:$BT$1,0),0)</f>
        <v>117</v>
      </c>
      <c r="AK14" s="78">
        <f>VLOOKUP(年度マスタ!$K$4&amp;"_"&amp;$AG14,データシート1!$A:$BT,MATCH("ab_"&amp;AK$2,データシート1!$A$1:$BT$1,0),0)</f>
        <v>3160</v>
      </c>
      <c r="AL14" s="78">
        <f>VLOOKUP(年度マスタ!$K$4&amp;"_"&amp;$AG14,データシート1!$A:$BT,MATCH("ab_"&amp;AL$2,データシート1!$A$1:$BT$1,0),0)</f>
        <v>5632</v>
      </c>
      <c r="AM14" s="78">
        <f>VLOOKUP(年度マスタ!$K$4&amp;"_"&amp;$AG14,データシート1!$A:$BT,MATCH("ab_"&amp;AM$2,データシート1!$A$1:$BT$1,0),0)</f>
        <v>7348</v>
      </c>
      <c r="AN14" s="78">
        <f>VLOOKUP(年度マスタ!$K$4&amp;"_"&amp;$AG14,データシート1!$A:$BT,MATCH("ab_"&amp;AN$2,データシート1!$A$1:$BT$1,0),0)</f>
        <v>4112</v>
      </c>
      <c r="AO14" s="78">
        <f>VLOOKUP(年度マスタ!$K$4&amp;"_"&amp;$AG14,データシート1!$A:$BT,MATCH("ab_"&amp;AO$2,データシート1!$A$1:$BT$1,0),0)</f>
        <v>12133</v>
      </c>
      <c r="AP14" s="78">
        <f>VLOOKUP(年度マスタ!$K$4&amp;"_"&amp;$AG14,データシート1!$A:$BT,MATCH("ab_"&amp;AP$2,データシート1!$A$1:$BT$1,0),0)</f>
        <v>0</v>
      </c>
      <c r="AQ14" s="954">
        <f>VLOOKUP(年度マスタ!$K$4&amp;"_"&amp;$AG14,データシート1!$A:$BT,MATCH("ab_"&amp;AQ$2,データシート1!$A$1:$BT$1,0),0)</f>
        <v>1.405676764202491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570.84490000000005</v>
      </c>
      <c r="AI15" s="78">
        <f>VLOOKUP(年度マスタ!$K$4&amp;"_"&amp;$AG15,データシート1!$A:$BT,MATCH("ab_"&amp;AI$2,データシート1!$A$1:$BT$1,0),0)</f>
        <v>341</v>
      </c>
      <c r="AJ15" s="78">
        <f>VLOOKUP(年度マスタ!$K$4&amp;"_"&amp;$AG15,データシート1!$A:$BT,MATCH("ab_"&amp;AJ$2,データシート1!$A$1:$BT$1,0),0)</f>
        <v>117</v>
      </c>
      <c r="AK15" s="78">
        <f>VLOOKUP(年度マスタ!$K$4&amp;"_"&amp;$AG15,データシート1!$A:$BT,MATCH("ab_"&amp;AK$2,データシート1!$A$1:$BT$1,0),0)</f>
        <v>3160</v>
      </c>
      <c r="AL15" s="78">
        <f>VLOOKUP(年度マスタ!$K$4&amp;"_"&amp;$AG15,データシート1!$A:$BT,MATCH("ab_"&amp;AL$2,データシート1!$A$1:$BT$1,0),0)</f>
        <v>5537</v>
      </c>
      <c r="AM15" s="78">
        <f>VLOOKUP(年度マスタ!$K$4&amp;"_"&amp;$AG15,データシート1!$A:$BT,MATCH("ab_"&amp;AM$2,データシート1!$A$1:$BT$1,0),0)</f>
        <v>7314</v>
      </c>
      <c r="AN15" s="78">
        <f>VLOOKUP(年度マスタ!$K$4&amp;"_"&amp;$AG15,データシート1!$A:$BT,MATCH("ab_"&amp;AN$2,データシート1!$A$1:$BT$1,0),0)</f>
        <v>4047</v>
      </c>
      <c r="AO15" s="78">
        <f>VLOOKUP(年度マスタ!$K$4&amp;"_"&amp;$AG15,データシート1!$A:$BT,MATCH("ab_"&amp;AO$2,データシート1!$A$1:$BT$1,0),0)</f>
        <v>11837</v>
      </c>
      <c r="AP15" s="78">
        <f>VLOOKUP(年度マスタ!$K$4&amp;"_"&amp;$AG15,データシート1!$A:$BT,MATCH("ab_"&amp;AP$2,データシート1!$A$1:$BT$1,0),0)</f>
        <v>0</v>
      </c>
      <c r="AQ15" s="954">
        <f>VLOOKUP(年度マスタ!$K$4&amp;"_"&amp;$AG15,データシート1!$A:$BT,MATCH("ab_"&amp;AQ$2,データシート1!$A$1:$BT$1,0),0)</f>
        <v>2.1503036000055591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592.82230000000004</v>
      </c>
      <c r="AI16" s="78">
        <f>VLOOKUP(年度マスタ!$K$4&amp;"_"&amp;$AG16,データシート1!$A:$BT,MATCH("ab_"&amp;AI$2,データシート1!$A$1:$BT$1,0),0)</f>
        <v>341</v>
      </c>
      <c r="AJ16" s="78">
        <f>VLOOKUP(年度マスタ!$K$4&amp;"_"&amp;$AG16,データシート1!$A:$BT,MATCH("ab_"&amp;AJ$2,データシート1!$A$1:$BT$1,0),0)</f>
        <v>117</v>
      </c>
      <c r="AK16" s="78">
        <f>VLOOKUP(年度マスタ!$K$4&amp;"_"&amp;$AG16,データシート1!$A:$BT,MATCH("ab_"&amp;AK$2,データシート1!$A$1:$BT$1,0),0)</f>
        <v>3160</v>
      </c>
      <c r="AL16" s="78">
        <f>VLOOKUP(年度マスタ!$K$4&amp;"_"&amp;$AG16,データシート1!$A:$BT,MATCH("ab_"&amp;AL$2,データシート1!$A$1:$BT$1,0),0)</f>
        <v>5454</v>
      </c>
      <c r="AM16" s="78">
        <f>VLOOKUP(年度マスタ!$K$4&amp;"_"&amp;$AG16,データシート1!$A:$BT,MATCH("ab_"&amp;AM$2,データシート1!$A$1:$BT$1,0),0)</f>
        <v>7293</v>
      </c>
      <c r="AN16" s="78">
        <f>VLOOKUP(年度マスタ!$K$4&amp;"_"&amp;$AG16,データシート1!$A:$BT,MATCH("ab_"&amp;AN$2,データシート1!$A$1:$BT$1,0),0)</f>
        <v>3996</v>
      </c>
      <c r="AO16" s="78">
        <f>VLOOKUP(年度マスタ!$K$4&amp;"_"&amp;$AG16,データシート1!$A:$BT,MATCH("ab_"&amp;AO$2,データシート1!$A$1:$BT$1,0),0)</f>
        <v>11531</v>
      </c>
      <c r="AP16" s="78">
        <f>VLOOKUP(年度マスタ!$K$4&amp;"_"&amp;$AG16,データシート1!$A:$BT,MATCH("ab_"&amp;AP$2,データシート1!$A$1:$BT$1,0),0)</f>
        <v>0</v>
      </c>
      <c r="AQ16" s="954">
        <f>VLOOKUP(年度マスタ!$K$4&amp;"_"&amp;$AG16,データシート1!$A:$BT,MATCH("ab_"&amp;AQ$2,データシート1!$A$1:$BT$1,0),0)</f>
        <v>1.089171181637004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628.25019999999995</v>
      </c>
      <c r="AI17" s="151">
        <f>VLOOKUP(年度マスタ!$K$4&amp;"_"&amp;$AG17,データシート1!$A:$BT,MATCH("ab_"&amp;AI$2,データシート1!$A$1:$BT$1,0),0)</f>
        <v>341</v>
      </c>
      <c r="AJ17" s="151">
        <f>VLOOKUP(年度マスタ!$K$4&amp;"_"&amp;$AG17,データシート1!$A:$BT,MATCH("ab_"&amp;AJ$2,データシート1!$A$1:$BT$1,0),0)</f>
        <v>117</v>
      </c>
      <c r="AK17" s="151">
        <f>VLOOKUP(年度マスタ!$K$4&amp;"_"&amp;$AG17,データシート1!$A:$BT,MATCH("ab_"&amp;AK$2,データシート1!$A$1:$BT$1,0),0)</f>
        <v>3160</v>
      </c>
      <c r="AL17" s="151">
        <f>VLOOKUP(年度マスタ!$K$4&amp;"_"&amp;$AG17,データシート1!$A:$BT,MATCH("ab_"&amp;AL$2,データシート1!$A$1:$BT$1,0),0)</f>
        <v>5348</v>
      </c>
      <c r="AM17" s="151">
        <f>VLOOKUP(年度マスタ!$K$4&amp;"_"&amp;$AG17,データシート1!$A:$BT,MATCH("ab_"&amp;AM$2,データシート1!$A$1:$BT$1,0),0)</f>
        <v>7199</v>
      </c>
      <c r="AN17" s="151">
        <f>VLOOKUP(年度マスタ!$K$4&amp;"_"&amp;$AG17,データシート1!$A:$BT,MATCH("ab_"&amp;AN$2,データシート1!$A$1:$BT$1,0),0)</f>
        <v>3918</v>
      </c>
      <c r="AO17" s="151">
        <f>VLOOKUP(年度マスタ!$K$4&amp;"_"&amp;$AG17,データシート1!$A:$BT,MATCH("ab_"&amp;AO$2,データシート1!$A$1:$BT$1,0),0)</f>
        <v>11195</v>
      </c>
      <c r="AP17" s="151">
        <f>VLOOKUP(年度マスタ!$K$4&amp;"_"&amp;$AG17,データシート1!$A:$BT,MATCH("ab_"&amp;AP$2,データシート1!$A$1:$BT$1,0),0)</f>
        <v>0</v>
      </c>
      <c r="AQ17" s="955">
        <f>VLOOKUP(年度マスタ!$K$4&amp;"_"&amp;$AG17,データシート1!$A:$BT,MATCH("ab_"&amp;AQ$2,データシート1!$A$1:$BT$1,0),0)</f>
        <v>1.863066526746753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490.8295</v>
      </c>
      <c r="AI18" s="78">
        <f>VLOOKUP(年度マスタ!$K$4&amp;"_"&amp;$AG18,データシート1!$A:$BT,MATCH("ab_"&amp;AI$2,データシート1!$A$1:$BT$1,0),0)</f>
        <v>255</v>
      </c>
      <c r="AJ18" s="78">
        <f>VLOOKUP(年度マスタ!$K$4&amp;"_"&amp;$AG18,データシート1!$A:$BT,MATCH("ab_"&amp;AJ$2,データシート1!$A$1:$BT$1,0),0)</f>
        <v>212</v>
      </c>
      <c r="AK18" s="78">
        <f>VLOOKUP(年度マスタ!$K$4&amp;"_"&amp;$AG18,データシート1!$A:$BT,MATCH("ab_"&amp;AK$2,データシート1!$A$1:$BT$1,0),0)</f>
        <v>2976</v>
      </c>
      <c r="AL18" s="78">
        <f>VLOOKUP(年度マスタ!$K$4&amp;"_"&amp;$AG18,データシート1!$A:$BT,MATCH("ab_"&amp;AL$2,データシート1!$A$1:$BT$1,0),0)</f>
        <v>5293</v>
      </c>
      <c r="AM18" s="78">
        <f>VLOOKUP(年度マスタ!$K$4&amp;"_"&amp;$AG18,データシート1!$A:$BT,MATCH("ab_"&amp;AM$2,データシート1!$A$1:$BT$1,0),0)</f>
        <v>7194</v>
      </c>
      <c r="AN18" s="78">
        <f>VLOOKUP(年度マスタ!$K$4&amp;"_"&amp;$AG18,データシート1!$A:$BT,MATCH("ab_"&amp;AN$2,データシート1!$A$1:$BT$1,0),0)</f>
        <v>3900</v>
      </c>
      <c r="AO18" s="78">
        <f>VLOOKUP(年度マスタ!$K$4&amp;"_"&amp;$AG18,データシート1!$A:$BT,MATCH("ab_"&amp;AO$2,データシート1!$A$1:$BT$1,0),0)</f>
        <v>10926</v>
      </c>
      <c r="AP18" s="78">
        <f>VLOOKUP(年度マスタ!$K$4&amp;"_"&amp;$AG18,データシート1!$A:$BT,MATCH("ab_"&amp;AP$2,データシート1!$A$1:$BT$1,0),0)</f>
        <v>0</v>
      </c>
      <c r="AQ18" s="954">
        <f>VLOOKUP(年度マスタ!$K$4&amp;"_"&amp;$AG18,データシート1!$A:$BT,MATCH("ab_"&amp;AQ$2,データシート1!$A$1:$BT$1,0),0)</f>
        <v>1.6060306692358779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543.19110000000001</v>
      </c>
      <c r="AI19" s="78">
        <f>VLOOKUP(年度マスタ!$K$4&amp;"_"&amp;$AG19,データシート1!$A:$BT,MATCH("ab_"&amp;AI$2,データシート1!$A$1:$BT$1,0),0)</f>
        <v>255</v>
      </c>
      <c r="AJ19" s="78">
        <f>VLOOKUP(年度マスタ!$K$4&amp;"_"&amp;$AG19,データシート1!$A:$BT,MATCH("ab_"&amp;AJ$2,データシート1!$A$1:$BT$1,0),0)</f>
        <v>212</v>
      </c>
      <c r="AK19" s="78">
        <f>VLOOKUP(年度マスタ!$K$4&amp;"_"&amp;$AG19,データシート1!$A:$BT,MATCH("ab_"&amp;AK$2,データシート1!$A$1:$BT$1,0),0)</f>
        <v>2976</v>
      </c>
      <c r="AL19" s="78">
        <f>VLOOKUP(年度マスタ!$K$4&amp;"_"&amp;$AG19,データシート1!$A:$BT,MATCH("ab_"&amp;AL$2,データシート1!$A$1:$BT$1,0),0)</f>
        <v>5227</v>
      </c>
      <c r="AM19" s="78">
        <f>VLOOKUP(年度マスタ!$K$4&amp;"_"&amp;$AG19,データシート1!$A:$BT,MATCH("ab_"&amp;AM$2,データシート1!$A$1:$BT$1,0),0)</f>
        <v>7109</v>
      </c>
      <c r="AN19" s="78">
        <f>VLOOKUP(年度マスタ!$K$4&amp;"_"&amp;$AG19,データシート1!$A:$BT,MATCH("ab_"&amp;AN$2,データシート1!$A$1:$BT$1,0),0)</f>
        <v>3879</v>
      </c>
      <c r="AO19" s="78">
        <f>VLOOKUP(年度マスタ!$K$4&amp;"_"&amp;$AG19,データシート1!$A:$BT,MATCH("ab_"&amp;AO$2,データシート1!$A$1:$BT$1,0),0)</f>
        <v>10680</v>
      </c>
      <c r="AP19" s="78">
        <f>VLOOKUP(年度マスタ!$K$4&amp;"_"&amp;$AG19,データシート1!$A:$BT,MATCH("ab_"&amp;AP$2,データシート1!$A$1:$BT$1,0),0)</f>
        <v>0</v>
      </c>
      <c r="AQ19" s="954">
        <f>VLOOKUP(年度マスタ!$K$4&amp;"_"&amp;$AG19,データシート1!$A:$BT,MATCH("ab_"&amp;AQ$2,データシート1!$A$1:$BT$1,0),0)</f>
        <v>1.635044295365107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567.83900000000006</v>
      </c>
      <c r="AI20" s="78">
        <f>VLOOKUP(年度マスタ!$K$4&amp;"_"&amp;$AG20,データシート1!$A:$BT,MATCH("ab_"&amp;AI$2,データシート1!$A$1:$BT$1,0),0)</f>
        <v>255</v>
      </c>
      <c r="AJ20" s="78">
        <f>VLOOKUP(年度マスタ!$K$4&amp;"_"&amp;$AG20,データシート1!$A:$BT,MATCH("ab_"&amp;AJ$2,データシート1!$A$1:$BT$1,0),0)</f>
        <v>212</v>
      </c>
      <c r="AK20" s="78">
        <f>VLOOKUP(年度マスタ!$K$4&amp;"_"&amp;$AG20,データシート1!$A:$BT,MATCH("ab_"&amp;AK$2,データシート1!$A$1:$BT$1,0),0)</f>
        <v>2976</v>
      </c>
      <c r="AL20" s="78">
        <f>VLOOKUP(年度マスタ!$K$4&amp;"_"&amp;$AG20,データシート1!$A:$BT,MATCH("ab_"&amp;AL$2,データシート1!$A$1:$BT$1,0),0)</f>
        <v>5196</v>
      </c>
      <c r="AM20" s="78">
        <f>VLOOKUP(年度マスタ!$K$4&amp;"_"&amp;$AG20,データシート1!$A:$BT,MATCH("ab_"&amp;AM$2,データシート1!$A$1:$BT$1,0),0)</f>
        <v>7038</v>
      </c>
      <c r="AN20" s="78">
        <f>VLOOKUP(年度マスタ!$K$4&amp;"_"&amp;$AG20,データシート1!$A:$BT,MATCH("ab_"&amp;AN$2,データシート1!$A$1:$BT$1,0),0)</f>
        <v>3846</v>
      </c>
      <c r="AO20" s="78">
        <f>VLOOKUP(年度マスタ!$K$4&amp;"_"&amp;$AG20,データシート1!$A:$BT,MATCH("ab_"&amp;AO$2,データシート1!$A$1:$BT$1,0),0)</f>
        <v>10507</v>
      </c>
      <c r="AP20" s="78">
        <f>VLOOKUP(年度マスタ!$K$4&amp;"_"&amp;$AG20,データシート1!$A:$BT,MATCH("ab_"&amp;AP$2,データシート1!$A$1:$BT$1,0),0)</f>
        <v>0</v>
      </c>
      <c r="AQ20" s="954">
        <f>VLOOKUP(年度マスタ!$K$4&amp;"_"&amp;$AG20,データシート1!$A:$BT,MATCH("ab_"&amp;AQ$2,データシート1!$A$1:$BT$1,0),0)</f>
        <v>1.508474589833108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吉備中央町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28.129000000000001</v>
      </c>
      <c r="BE13" s="70" t="str">
        <f>年度マスタ!K4</f>
        <v>33681</v>
      </c>
      <c r="BF13" s="70" t="str">
        <f>年度マスタ!K4</f>
        <v>33681</v>
      </c>
      <c r="BG13" s="70" t="str">
        <f>年度マスタ!K4</f>
        <v>33681</v>
      </c>
      <c r="BH13" s="278" t="s">
        <v>195</v>
      </c>
      <c r="BI13" s="278" t="s">
        <v>195</v>
      </c>
      <c r="BJ13" s="278" t="s">
        <v>195</v>
      </c>
      <c r="BK13" s="278" t="str">
        <f>年度マスタ!K4</f>
        <v>33681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28.129000000000001</v>
      </c>
      <c r="AY14" s="70"/>
      <c r="BE14" s="70" t="str">
        <f>AP2</f>
        <v>吉備中央町</v>
      </c>
      <c r="BF14" s="70" t="str">
        <f>AP2</f>
        <v>吉備中央町</v>
      </c>
      <c r="BG14" s="70" t="str">
        <f>AP2</f>
        <v>吉備中央町</v>
      </c>
      <c r="BH14" s="70" t="s">
        <v>205</v>
      </c>
      <c r="BI14" s="70" t="s">
        <v>205</v>
      </c>
      <c r="BJ14" s="70" t="s">
        <v>205</v>
      </c>
      <c r="BK14" s="70" t="str">
        <f>AP2</f>
        <v>吉備中央町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26.565000000000001</v>
      </c>
      <c r="G21" s="877">
        <f t="shared" ref="G21:O21" si="5">SUM(G22,G26,G27,G28)</f>
        <v>25.355</v>
      </c>
      <c r="H21" s="877">
        <f t="shared" si="5"/>
        <v>28.58</v>
      </c>
      <c r="I21" s="877">
        <f t="shared" si="5"/>
        <v>29.253</v>
      </c>
      <c r="J21" s="877">
        <f t="shared" si="5"/>
        <v>27.576000000000001</v>
      </c>
      <c r="K21" s="877">
        <f t="shared" si="5"/>
        <v>37.558</v>
      </c>
      <c r="L21" s="877">
        <f t="shared" si="5"/>
        <v>43.100999999999999</v>
      </c>
      <c r="M21" s="877">
        <f t="shared" si="5"/>
        <v>42.386000000000003</v>
      </c>
      <c r="N21" s="877">
        <f t="shared" si="5"/>
        <v>36.701000000000001</v>
      </c>
      <c r="O21" s="877">
        <f t="shared" si="5"/>
        <v>31.324000000000002</v>
      </c>
      <c r="P21" s="878">
        <f>SUM(P22,P26,P27,P28)</f>
        <v>28.129000000000001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3.08</v>
      </c>
      <c r="BG21" s="952">
        <f t="shared" si="2"/>
        <v>3.08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0.35626692676080451</v>
      </c>
    </row>
    <row r="22" spans="2:63" ht="15.95" customHeight="1" thickBot="1">
      <c r="B22" s="285"/>
      <c r="C22" s="522"/>
      <c r="D22" s="408" t="s">
        <v>114</v>
      </c>
      <c r="E22" s="409"/>
      <c r="F22" s="879">
        <f>SUM(F23:F25)</f>
        <v>26.565000000000001</v>
      </c>
      <c r="G22" s="879">
        <f t="shared" ref="G22:P22" si="6">SUM(G23:G25)</f>
        <v>25.355</v>
      </c>
      <c r="H22" s="879">
        <f t="shared" si="6"/>
        <v>28.58</v>
      </c>
      <c r="I22" s="879">
        <f t="shared" si="6"/>
        <v>29.253</v>
      </c>
      <c r="J22" s="879">
        <f t="shared" si="6"/>
        <v>27.576000000000001</v>
      </c>
      <c r="K22" s="879">
        <f t="shared" si="6"/>
        <v>37.558</v>
      </c>
      <c r="L22" s="879">
        <f t="shared" si="6"/>
        <v>43.100999999999999</v>
      </c>
      <c r="M22" s="879">
        <f t="shared" si="6"/>
        <v>42.386000000000003</v>
      </c>
      <c r="N22" s="879">
        <f t="shared" si="6"/>
        <v>36.701000000000001</v>
      </c>
      <c r="O22" s="879">
        <f t="shared" si="6"/>
        <v>31.324000000000002</v>
      </c>
      <c r="P22" s="880">
        <f t="shared" si="6"/>
        <v>28.129000000000001</v>
      </c>
      <c r="Z22" s="273"/>
      <c r="AB22" s="272"/>
      <c r="AC22" s="521" t="s">
        <v>286</v>
      </c>
      <c r="AP22" s="16" t="s">
        <v>287</v>
      </c>
      <c r="AQ22" s="273"/>
      <c r="AV22" s="70" t="str">
        <f>AW22</f>
        <v>エネルギー起源CO2</v>
      </c>
      <c r="AW22" s="70" t="str">
        <f>D56</f>
        <v>エネルギー起源CO2</v>
      </c>
      <c r="AX22" s="165">
        <f>P56</f>
        <v>28.129000000000001</v>
      </c>
      <c r="AY22" s="165">
        <f>AX22</f>
        <v>28.129000000000001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26.565000000000001</v>
      </c>
      <c r="G23" s="881">
        <f>IFERROR(VLOOKUP(年度マスタ!$K$4&amp;"_"&amp;G$20,データシート1!$A:$BU,MATCH("ba_"&amp;$E23,データシート1!$A$1:$BU$1,0),0),0)</f>
        <v>25.355</v>
      </c>
      <c r="H23" s="881">
        <f>IFERROR(VLOOKUP(年度マスタ!$K$4&amp;"_"&amp;H$20,データシート1!$A:$BU,MATCH("ba_"&amp;$E23,データシート1!$A$1:$BU$1,0),0),0)</f>
        <v>28.58</v>
      </c>
      <c r="I23" s="881">
        <f>IFERROR(VLOOKUP(年度マスタ!$K$4&amp;"_"&amp;I$20,データシート1!$A:$BU,MATCH("ba_"&amp;$E23,データシート1!$A$1:$BU$1,0),0),0)</f>
        <v>29.253</v>
      </c>
      <c r="J23" s="881">
        <f>IFERROR(VLOOKUP(年度マスタ!$K$4&amp;"_"&amp;J$20,データシート1!$A:$BU,MATCH("ba_"&amp;$E23,データシート1!$A$1:$BU$1,0),0),0)</f>
        <v>27.576000000000001</v>
      </c>
      <c r="K23" s="881">
        <f>IFERROR(VLOOKUP(年度マスタ!$K$4&amp;"_"&amp;K$20,データシート1!$A:$BU,MATCH("ba_"&amp;$E23,データシート1!$A$1:$BU$1,0),0),0)</f>
        <v>37.558</v>
      </c>
      <c r="L23" s="881">
        <f>IFERROR(VLOOKUP(年度マスタ!$K$4&amp;"_"&amp;L$20,データシート1!$A:$BU,MATCH("ba_"&amp;$E23,データシート1!$A$1:$BU$1,0),0),0)</f>
        <v>43.100999999999999</v>
      </c>
      <c r="M23" s="881">
        <f>IFERROR(VLOOKUP(年度マスタ!$K$4&amp;"_"&amp;M$20,データシート1!$A:$BU,MATCH("ba_"&amp;$E23,データシート1!$A$1:$BU$1,0),0),0)</f>
        <v>42.386000000000003</v>
      </c>
      <c r="N23" s="881">
        <f>IFERROR(VLOOKUP(年度マスタ!$K$4&amp;"_"&amp;N$20,データシート1!$A:$BU,MATCH("ba_"&amp;$E23,データシート1!$A$1:$BU$1,0),0),0)</f>
        <v>36.701000000000001</v>
      </c>
      <c r="O23" s="881">
        <f>IFERROR(VLOOKUP(年度マスタ!$K$4&amp;"_"&amp;O$20,データシート1!$A:$BU,MATCH("ba_"&amp;$E23,データシート1!$A$1:$BU$1,0),0),0)</f>
        <v>31.324000000000002</v>
      </c>
      <c r="P23" s="882">
        <f>IFERROR(VLOOKUP(年度マスタ!$K$4&amp;"_"&amp;P$20,データシート1!$A:$BU,MATCH("ba_"&amp;$E23,データシート1!$A$1:$BU$1,0),0),0)</f>
        <v>28.129000000000001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2.9670000000000001</v>
      </c>
      <c r="BG23" s="952">
        <f t="shared" ref="BG23" si="8">BF23/BE23</f>
        <v>2.9670000000000001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0.14954719027869851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208.790797427494</v>
      </c>
      <c r="AG24" s="877">
        <f t="shared" ref="AG24:AP24" si="11">AG25+AG29</f>
        <v>257.36155342923144</v>
      </c>
      <c r="AH24" s="877">
        <f t="shared" si="11"/>
        <v>248.3957494349205</v>
      </c>
      <c r="AI24" s="877">
        <f t="shared" si="11"/>
        <v>246.09240114527529</v>
      </c>
      <c r="AJ24" s="877">
        <f t="shared" si="11"/>
        <v>255.71350475865643</v>
      </c>
      <c r="AK24" s="877">
        <f t="shared" si="11"/>
        <v>255.83335320417032</v>
      </c>
      <c r="AL24" s="877">
        <f t="shared" si="11"/>
        <v>262.35149274768929</v>
      </c>
      <c r="AM24" s="877">
        <f t="shared" si="11"/>
        <v>237.58278427570821</v>
      </c>
      <c r="AN24" s="877">
        <f t="shared" si="11"/>
        <v>254.71681261518592</v>
      </c>
      <c r="AO24" s="877">
        <f t="shared" si="11"/>
        <v>195.04822402141721</v>
      </c>
      <c r="AP24" s="878">
        <f t="shared" si="11"/>
        <v>197.60708760824917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189.32802119216208</v>
      </c>
      <c r="AG25" s="879">
        <f>①CO2排出量の現状把握!AA35</f>
        <v>238.55972437103833</v>
      </c>
      <c r="AH25" s="879">
        <f>①CO2排出量の現状把握!AB35</f>
        <v>229.81372281267659</v>
      </c>
      <c r="AI25" s="879">
        <f>①CO2排出量の現状把握!AC35</f>
        <v>227.99974539342318</v>
      </c>
      <c r="AJ25" s="879">
        <f>①CO2排出量の現状把握!AD35</f>
        <v>239.25347255360006</v>
      </c>
      <c r="AK25" s="879">
        <f>①CO2排出量の現状把握!AE35</f>
        <v>239.38868235419895</v>
      </c>
      <c r="AL25" s="879">
        <f>①CO2排出量の現状把握!AF35</f>
        <v>246.79497241744417</v>
      </c>
      <c r="AM25" s="879">
        <f>①CO2排出量の現状把握!AG35</f>
        <v>223.11746676440802</v>
      </c>
      <c r="AN25" s="879">
        <f>①CO2排出量の現状把握!AH35</f>
        <v>241.5799881017297</v>
      </c>
      <c r="AO25" s="879">
        <f>①CO2排出量の現状把握!AI35</f>
        <v>183.98046243360798</v>
      </c>
      <c r="AP25" s="880">
        <f>①CO2排出量の現状把握!AJ35</f>
        <v>185.03678910917927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181.77268282790581</v>
      </c>
      <c r="AG26" s="881">
        <f>①CO2排出量の現状把握!AA36</f>
        <v>231.18954739425089</v>
      </c>
      <c r="AH26" s="881">
        <f>①CO2排出量の現状把握!AB36</f>
        <v>223.08703931611791</v>
      </c>
      <c r="AI26" s="881">
        <f>①CO2排出量の現状把握!AC36</f>
        <v>222.70344723137981</v>
      </c>
      <c r="AJ26" s="881">
        <f>①CO2排出量の現状把握!AD36</f>
        <v>231.7962808311643</v>
      </c>
      <c r="AK26" s="881">
        <f>①CO2排出量の現状把握!AE36</f>
        <v>233.37431602796266</v>
      </c>
      <c r="AL26" s="881">
        <f>①CO2排出量の現状把握!AF36</f>
        <v>241.01690049136695</v>
      </c>
      <c r="AM26" s="881">
        <f>①CO2排出量の現状把握!AG36</f>
        <v>217.83801539301567</v>
      </c>
      <c r="AN26" s="881">
        <f>①CO2排出量の現状把握!AH36</f>
        <v>236.4047012197484</v>
      </c>
      <c r="AO26" s="881">
        <f>①CO2排出量の現状把握!AI36</f>
        <v>176.62273049605449</v>
      </c>
      <c r="AP26" s="882">
        <f>①CO2排出量の現状把握!AJ36</f>
        <v>178.37398837429853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1.447585653606696</v>
      </c>
      <c r="AG27" s="881">
        <f>①CO2排出量の現状把握!AA37</f>
        <v>1.3093407028514501</v>
      </c>
      <c r="AH27" s="881">
        <f>①CO2排出量の現状把握!AB37</f>
        <v>1.097695768933842</v>
      </c>
      <c r="AI27" s="881">
        <f>①CO2排出量の現状把握!AC37</f>
        <v>0.98311793359615085</v>
      </c>
      <c r="AJ27" s="881">
        <f>①CO2排出量の現状把握!AD37</f>
        <v>0.88937130618165605</v>
      </c>
      <c r="AK27" s="881">
        <f>①CO2排出量の現状把握!AE37</f>
        <v>0.88224855939056401</v>
      </c>
      <c r="AL27" s="881">
        <f>①CO2排出量の現状把握!AF37</f>
        <v>0.91773258480481723</v>
      </c>
      <c r="AM27" s="881">
        <f>①CO2排出量の現状把握!AG37</f>
        <v>0.85158883215746917</v>
      </c>
      <c r="AN27" s="881">
        <f>①CO2排出量の現状把握!AH37</f>
        <v>0.75860951574518642</v>
      </c>
      <c r="AO27" s="881">
        <f>①CO2排出量の現状把握!AI37</f>
        <v>0.58796861302804382</v>
      </c>
      <c r="AP27" s="882">
        <f>①CO2排出量の現状把握!AJ37</f>
        <v>0.64842916199735234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6.107752710649577</v>
      </c>
      <c r="AG28" s="881">
        <f>①CO2排出量の現状把握!AA38</f>
        <v>6.0608362739359816</v>
      </c>
      <c r="AH28" s="881">
        <f>①CO2排出量の現状把握!AB38</f>
        <v>5.6289877276248408</v>
      </c>
      <c r="AI28" s="881">
        <f>①CO2排出量の現状把握!AC38</f>
        <v>4.3131802284472016</v>
      </c>
      <c r="AJ28" s="881">
        <f>①CO2排出量の現状把握!AD38</f>
        <v>6.5678204162541096</v>
      </c>
      <c r="AK28" s="881">
        <f>①CO2排出量の現状把握!AE38</f>
        <v>5.132117766845707</v>
      </c>
      <c r="AL28" s="881">
        <f>①CO2排出量の現状把握!AF38</f>
        <v>4.8603393412724074</v>
      </c>
      <c r="AM28" s="881">
        <f>①CO2排出量の現状把握!AG38</f>
        <v>4.4278625392348827</v>
      </c>
      <c r="AN28" s="881">
        <f>①CO2排出量の現状把握!AH38</f>
        <v>4.4166773662361214</v>
      </c>
      <c r="AO28" s="881">
        <f>①CO2排出量の現状把握!AI38</f>
        <v>6.7697633245254583</v>
      </c>
      <c r="AP28" s="882">
        <f>①CO2排出量の現状把握!AJ38</f>
        <v>6.0143715728833964</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13.404</v>
      </c>
      <c r="BG28" s="952">
        <f t="shared" si="2"/>
        <v>6.702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0.46232409333959773</v>
      </c>
    </row>
    <row r="29" spans="2:63" ht="15.95" customHeight="1">
      <c r="B29" s="285"/>
      <c r="Z29" s="273"/>
      <c r="AB29" s="272"/>
      <c r="AC29" s="522"/>
      <c r="AD29" s="408" t="s">
        <v>199</v>
      </c>
      <c r="AE29" s="413"/>
      <c r="AF29" s="883">
        <f>①CO2排出量の現状把握!Z39</f>
        <v>19.46277623533193</v>
      </c>
      <c r="AG29" s="883">
        <f>①CO2排出量の現状把握!AA39</f>
        <v>18.801829058193121</v>
      </c>
      <c r="AH29" s="883">
        <f>①CO2排出量の現状把握!AB39</f>
        <v>18.582026622243909</v>
      </c>
      <c r="AI29" s="883">
        <f>①CO2排出量の現状把握!AC39</f>
        <v>18.092655751852099</v>
      </c>
      <c r="AJ29" s="883">
        <f>①CO2排出量の現状把握!AD39</f>
        <v>16.460032205056351</v>
      </c>
      <c r="AK29" s="883">
        <f>①CO2排出量の現状把握!AE39</f>
        <v>16.444670849971367</v>
      </c>
      <c r="AL29" s="883">
        <f>①CO2排出量の現状把握!AF39</f>
        <v>15.556520330245142</v>
      </c>
      <c r="AM29" s="883">
        <f>①CO2排出量の現状把握!AG39</f>
        <v>14.465317511300173</v>
      </c>
      <c r="AN29" s="883">
        <f>①CO2排出量の現状把握!AH39</f>
        <v>13.13682451345621</v>
      </c>
      <c r="AO29" s="883">
        <f>①CO2排出量の現状把握!AI39</f>
        <v>11.06776158780924</v>
      </c>
      <c r="AP29" s="884">
        <f>①CO2排出量の現状把握!AJ39</f>
        <v>12.570298499069903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0.12723261909675462</v>
      </c>
      <c r="AG32" s="461">
        <f t="shared" si="16"/>
        <v>9.8518988800602059E-2</v>
      </c>
      <c r="AH32" s="461">
        <f t="shared" si="16"/>
        <v>0.11505832956086044</v>
      </c>
      <c r="AI32" s="461">
        <f t="shared" si="16"/>
        <v>0.11886998486690829</v>
      </c>
      <c r="AJ32" s="461">
        <f t="shared" si="16"/>
        <v>0.1078394354886589</v>
      </c>
      <c r="AK32" s="461">
        <f t="shared" si="16"/>
        <v>0.14680650325536901</v>
      </c>
      <c r="AL32" s="461">
        <f t="shared" si="16"/>
        <v>0.1642872298860957</v>
      </c>
      <c r="AM32" s="461">
        <f t="shared" si="16"/>
        <v>0.17840518255233606</v>
      </c>
      <c r="AN32" s="461">
        <f t="shared" si="16"/>
        <v>0.14408550273218962</v>
      </c>
      <c r="AO32" s="461">
        <f t="shared" si="16"/>
        <v>0.16059618157077132</v>
      </c>
      <c r="AP32" s="461">
        <f t="shared" si="16"/>
        <v>0.14234813305768163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8.6780000000000008</v>
      </c>
      <c r="BG32" s="952">
        <f t="shared" si="2"/>
        <v>8.6780000000000008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0.54586152406376098</v>
      </c>
    </row>
    <row r="33" spans="2:63" ht="15.95" customHeight="1" thickBot="1">
      <c r="B33" s="285"/>
      <c r="Z33" s="273"/>
      <c r="AB33" s="272"/>
      <c r="AC33" s="522"/>
      <c r="AD33" s="408" t="s">
        <v>114</v>
      </c>
      <c r="AE33" s="409"/>
      <c r="AF33" s="458">
        <f>IFERROR(IF(F22/AF25&gt;1,1,F22/AF25),0)</f>
        <v>0.14031203533806202</v>
      </c>
      <c r="AG33" s="458">
        <f t="shared" ref="AG33:AP33" si="17">IFERROR(IF(G22/AG25&gt;1,1,G22/AG25),0)</f>
        <v>0.10628365733926105</v>
      </c>
      <c r="AH33" s="458">
        <f t="shared" si="17"/>
        <v>0.12436159011834048</v>
      </c>
      <c r="AI33" s="458">
        <f t="shared" si="17"/>
        <v>0.12830277485408026</v>
      </c>
      <c r="AJ33" s="458">
        <f t="shared" si="17"/>
        <v>0.11525851518757847</v>
      </c>
      <c r="AK33" s="458">
        <f t="shared" si="17"/>
        <v>0.15689129340053456</v>
      </c>
      <c r="AL33" s="458">
        <f t="shared" si="17"/>
        <v>0.17464294178204051</v>
      </c>
      <c r="AM33" s="458">
        <f t="shared" si="17"/>
        <v>0.18997168000636994</v>
      </c>
      <c r="AN33" s="458">
        <f>IFERROR(IF(N22/AN25&gt;1,1,N22/AN25),0)</f>
        <v>0.15192069628112223</v>
      </c>
      <c r="AO33" s="458">
        <f t="shared" si="17"/>
        <v>0.17025720875825998</v>
      </c>
      <c r="AP33" s="458">
        <f t="shared" si="17"/>
        <v>0.15201841825845097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0.14614407174234506</v>
      </c>
      <c r="AG34" s="459">
        <f t="shared" ref="AG34:AP36" si="18">IFERROR(IF(G23/AG26&gt;1,1,G23/AG26),0)</f>
        <v>0.10967191330999819</v>
      </c>
      <c r="AH34" s="459">
        <f t="shared" si="18"/>
        <v>0.12811143169774949</v>
      </c>
      <c r="AI34" s="459">
        <f t="shared" si="18"/>
        <v>0.13135405115488547</v>
      </c>
      <c r="AJ34" s="459">
        <f t="shared" si="18"/>
        <v>0.11896653346257009</v>
      </c>
      <c r="AK34" s="459">
        <f t="shared" si="18"/>
        <v>0.16093459057208268</v>
      </c>
      <c r="AL34" s="459">
        <f t="shared" si="18"/>
        <v>0.17882978294106741</v>
      </c>
      <c r="AM34" s="459">
        <f t="shared" si="18"/>
        <v>0.19457577192634939</v>
      </c>
      <c r="AN34" s="459">
        <f t="shared" si="18"/>
        <v>0.15524648964524962</v>
      </c>
      <c r="AO34" s="459">
        <f t="shared" si="18"/>
        <v>0.17734976643167533</v>
      </c>
      <c r="AP34" s="459">
        <f t="shared" si="18"/>
        <v>0.15769675980431819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26.565000000000001</v>
      </c>
      <c r="G55" s="885">
        <f t="shared" ref="G55:P55" si="32">SUM(G56,G57,G60,G61,G62,G63,G64,G65,)</f>
        <v>25.355</v>
      </c>
      <c r="H55" s="885">
        <f t="shared" si="32"/>
        <v>28.58</v>
      </c>
      <c r="I55" s="885">
        <f t="shared" si="32"/>
        <v>29.253</v>
      </c>
      <c r="J55" s="885">
        <f t="shared" si="32"/>
        <v>27.576000000000001</v>
      </c>
      <c r="K55" s="885">
        <f t="shared" si="32"/>
        <v>37.558</v>
      </c>
      <c r="L55" s="885">
        <f t="shared" si="32"/>
        <v>43.100999999999999</v>
      </c>
      <c r="M55" s="885">
        <f t="shared" si="32"/>
        <v>42.386000000000003</v>
      </c>
      <c r="N55" s="885">
        <f t="shared" si="32"/>
        <v>36.701000000000001</v>
      </c>
      <c r="O55" s="885">
        <f t="shared" si="32"/>
        <v>31.324000000000002</v>
      </c>
      <c r="P55" s="886">
        <f t="shared" si="32"/>
        <v>28.129000000000001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26.565000000000001</v>
      </c>
      <c r="G56" s="887">
        <f>IFERROR(VLOOKUP(年度マスタ!$K$4&amp;"_"&amp;G$54,データシート1!$A:$CE,MATCH("bc_"&amp;$C56,データシート1!$A$1:$CE$1,0),0),0)</f>
        <v>25.355</v>
      </c>
      <c r="H56" s="887">
        <f>IFERROR(VLOOKUP(年度マスタ!$K$4&amp;"_"&amp;H$54,データシート1!$A:$CE,MATCH("bc_"&amp;$C56,データシート1!$A$1:$CE$1,0),0),0)</f>
        <v>28.58</v>
      </c>
      <c r="I56" s="887">
        <f>IFERROR(VLOOKUP(年度マスタ!$K$4&amp;"_"&amp;I$54,データシート1!$A:$CE,MATCH("bc_"&amp;$C56,データシート1!$A$1:$CE$1,0),0),0)</f>
        <v>29.253</v>
      </c>
      <c r="J56" s="887">
        <f>IFERROR(VLOOKUP(年度マスタ!$K$4&amp;"_"&amp;J$54,データシート1!$A:$CE,MATCH("bc_"&amp;$C56,データシート1!$A$1:$CE$1,0),0),0)</f>
        <v>27.576000000000001</v>
      </c>
      <c r="K56" s="887">
        <f>IFERROR(VLOOKUP(年度マスタ!$K$4&amp;"_"&amp;K$54,データシート1!$A:$CE,MATCH("bc_"&amp;$C56,データシート1!$A$1:$CE$1,0),0),0)</f>
        <v>37.558</v>
      </c>
      <c r="L56" s="887">
        <f>IFERROR(VLOOKUP(年度マスタ!$K$4&amp;"_"&amp;L$54,データシート1!$A:$CE,MATCH("bc_"&amp;$C56,データシート1!$A$1:$CE$1,0),0),0)</f>
        <v>43.100999999999999</v>
      </c>
      <c r="M56" s="887">
        <f>IFERROR(VLOOKUP(年度マスタ!$K$4&amp;"_"&amp;M$54,データシート1!$A:$CE,MATCH("bc_"&amp;$C56,データシート1!$A$1:$CE$1,0),0),0)</f>
        <v>42.386000000000003</v>
      </c>
      <c r="N56" s="887">
        <f>IFERROR(VLOOKUP(年度マスタ!$K$4&amp;"_"&amp;N$54,データシート1!$A:$CE,MATCH("bc_"&amp;$C56,データシート1!$A$1:$CE$1,0),0),0)</f>
        <v>36.701000000000001</v>
      </c>
      <c r="O56" s="887">
        <f>IFERROR(VLOOKUP(年度マスタ!$K$4&amp;"_"&amp;O$54,データシート1!$A:$CE,MATCH("bc_"&amp;$C56,データシート1!$A$1:$CE$1,0),0),0)</f>
        <v>31.324000000000002</v>
      </c>
      <c r="P56" s="888">
        <f>IFERROR(VLOOKUP(年度マスタ!$K$4&amp;"_"&amp;P$54,データシート1!$A:$CE,MATCH("bc_"&amp;$C56,データシート1!$A$1:$CE$1,0),0),0)</f>
        <v>28.129000000000001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吉備中央町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619</v>
      </c>
      <c r="K6" s="619">
        <f>VLOOKUP(年度マスタ!$K$4&amp;"_"&amp;K$5,データシート1!$A:$BT,MATCH("cb_"&amp;$G6,データシート1!$A$1:$BT$1,0),0)</f>
        <v>739.19999999999993</v>
      </c>
      <c r="L6" s="619">
        <f>VLOOKUP(年度マスタ!$K$4&amp;"_"&amp;L$5,データシート1!$A:$BT,MATCH("cb_"&amp;$G6,データシート1!$A$1:$BT$1,0),0)</f>
        <v>854.19999999999993</v>
      </c>
      <c r="M6" s="619">
        <f>VLOOKUP(年度マスタ!$K$4&amp;"_"&amp;M$5,データシート1!$A:$BT,MATCH("cb_"&amp;$G6,データシート1!$A$1:$BT$1,0),0)</f>
        <v>929</v>
      </c>
      <c r="N6" s="619">
        <f>VLOOKUP(年度マスタ!$K$4&amp;"_"&amp;N$5,データシート1!$A:$BT,MATCH("cb_"&amp;$G6,データシート1!$A$1:$BT$1,0),0)</f>
        <v>997.99999999999955</v>
      </c>
      <c r="O6" s="619">
        <f>VLOOKUP(年度マスタ!$K$4&amp;"_"&amp;O$5,データシート1!$A:$BT,MATCH("cb_"&amp;$G6,データシート1!$A$1:$BT$1,0),0)</f>
        <v>1163.5</v>
      </c>
      <c r="P6" s="619">
        <f>VLOOKUP(年度マスタ!$K$4&amp;"_"&amp;P$5,データシート1!$A:$BT,MATCH("cb_"&amp;$G6,データシート1!$A$1:$BT$1,0),0)</f>
        <v>1300.7</v>
      </c>
      <c r="Q6" s="619">
        <f>VLOOKUP(年度マスタ!$K$4&amp;"_"&amp;Q$5,データシート1!$A:$BT,MATCH("cb_"&amp;$G6,データシート1!$A$1:$BT$1,0),0)</f>
        <v>1534.0000000000005</v>
      </c>
      <c r="R6" s="633">
        <f>VLOOKUP(年度マスタ!$K$4&amp;"_"&amp;R$5,データシート1!$A:$BT,MATCH("cb_"&amp;$G6,データシート1!$A$1:$BT$1,0),0)</f>
        <v>1640.1000000000013</v>
      </c>
      <c r="S6" s="568"/>
      <c r="T6" s="190"/>
      <c r="U6" s="581"/>
      <c r="V6" s="195"/>
      <c r="W6" s="195"/>
      <c r="X6" s="195"/>
      <c r="Y6" s="196" t="s">
        <v>372</v>
      </c>
      <c r="Z6" s="663" t="s">
        <v>373</v>
      </c>
      <c r="AA6" s="663"/>
      <c r="AB6" s="663"/>
      <c r="AC6" s="664">
        <f>SUM(AC7:AC8)</f>
        <v>911421</v>
      </c>
      <c r="AD6" s="664">
        <f>SUM(AD7:AD8)</f>
        <v>1189848.4640000002</v>
      </c>
      <c r="AE6" s="665">
        <f>$AD6*3600/100000000</f>
        <v>42.834544704000002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13926.1</v>
      </c>
      <c r="K7" s="617">
        <f>VLOOKUP(年度マスタ!$K$4&amp;"_"&amp;K$5,データシート1!$A:$BT,MATCH("cb_"&amp;$G7,データシート1!$A$1:$BT$1,0),0)</f>
        <v>17352.2</v>
      </c>
      <c r="L7" s="617">
        <f>VLOOKUP(年度マスタ!$K$4&amp;"_"&amp;L$5,データシート1!$A:$BT,MATCH("cb_"&amp;$G7,データシート1!$A$1:$BT$1,0),0)</f>
        <v>20869.899999999991</v>
      </c>
      <c r="M7" s="617">
        <f>VLOOKUP(年度マスタ!$K$4&amp;"_"&amp;M$5,データシート1!$A:$BT,MATCH("cb_"&amp;$G7,データシート1!$A$1:$BT$1,0),0)</f>
        <v>27594</v>
      </c>
      <c r="N7" s="617">
        <f>VLOOKUP(年度マスタ!$K$4&amp;"_"&amp;N$5,データシート1!$A:$BT,MATCH("cb_"&amp;$G7,データシート1!$A$1:$BT$1,0),0)</f>
        <v>33908</v>
      </c>
      <c r="O7" s="617">
        <f>VLOOKUP(年度マスタ!$K$4&amp;"_"&amp;O$5,データシート1!$A:$BT,MATCH("cb_"&amp;$G7,データシート1!$A$1:$BT$1,0),0)</f>
        <v>36822.100000000028</v>
      </c>
      <c r="P7" s="617">
        <f>VLOOKUP(年度マスタ!$K$4&amp;"_"&amp;P$5,データシート1!$A:$BT,MATCH("cb_"&amp;$G7,データシート1!$A$1:$BT$1,0),0)</f>
        <v>43490.600000000028</v>
      </c>
      <c r="Q7" s="617">
        <f>VLOOKUP(年度マスタ!$K$4&amp;"_"&amp;Q$5,データシート1!$A:$BT,MATCH("cb_"&amp;$G7,データシート1!$A$1:$BT$1,0),0)</f>
        <v>43802.300000000039</v>
      </c>
      <c r="R7" s="634">
        <f>VLOOKUP(年度マスタ!$K$4&amp;"_"&amp;R$5,データシート1!$A:$BT,MATCH("cb_"&amp;$G7,データシート1!$A$1:$BT$1,0),0)</f>
        <v>44337.800000000039</v>
      </c>
      <c r="S7" s="568"/>
      <c r="T7" s="190"/>
      <c r="U7" s="581"/>
      <c r="V7" s="195"/>
      <c r="W7" s="195"/>
      <c r="X7" s="195"/>
      <c r="Y7" s="196" t="s">
        <v>375</v>
      </c>
      <c r="Z7" s="212" t="s">
        <v>376</v>
      </c>
      <c r="AA7" s="212"/>
      <c r="AB7" s="212"/>
      <c r="AC7" s="1022">
        <f>VLOOKUP(年度マスタ!$K$4&amp;"_"&amp;年度マスタ!$K$9,データシート3!A:AB,MATCH("ea_"&amp;$Y7&amp;"_設備",データシート3!$A$1:$AB$1,0),0)</f>
        <v>131945</v>
      </c>
      <c r="AD7" s="1022">
        <f>VLOOKUP(年度マスタ!$K$4&amp;"_"&amp;年度マスタ!$K$9,データシート3!A:AB,MATCH("ea_"&amp;$Y7&amp;"_年間発電",データシート3!$A$1:$AB$1,0),0)/10^3</f>
        <v>172457.321</v>
      </c>
      <c r="AE7" s="554">
        <f t="shared" ref="AE7:AE16" si="0">$AD7*3600/100000000</f>
        <v>6.2084635559999999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779476</v>
      </c>
      <c r="AD8" s="1022">
        <f>VLOOKUP(年度マスタ!$K$4&amp;"_"&amp;年度マスタ!$K$9,データシート3!A:AB,MATCH("ea_"&amp;$Y8&amp;"_年間発電",データシート3!$A$1:$AB$1,0),0)/10^3</f>
        <v>1017391.143</v>
      </c>
      <c r="AE8" s="554">
        <f t="shared" si="0"/>
        <v>36.626081148000004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86100</v>
      </c>
      <c r="AD9" s="666">
        <f>VLOOKUP(年度マスタ!$K$4&amp;"_"&amp;年度マスタ!$K$9,データシート3!A:AB,MATCH("ea_"&amp;$Y9&amp;"_年間発電",データシート3!$A$1:$AB$1,0),0)/10^3</f>
        <v>176386.45699999999</v>
      </c>
      <c r="AE9" s="667">
        <f t="shared" si="0"/>
        <v>6.349912451999999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457</v>
      </c>
      <c r="AD10" s="666">
        <f>SUM(AD11:AD12)</f>
        <v>2565.529</v>
      </c>
      <c r="AE10" s="667">
        <f t="shared" si="0"/>
        <v>9.2359044000000001E-2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457</v>
      </c>
      <c r="AD11" s="1022">
        <f>VLOOKUP(年度マスタ!$K$4&amp;"_"&amp;年度マスタ!$K$9,データシート3!A:AB,MATCH("ea_"&amp;$Y11&amp;"_年間発電",データシート3!$A$1:$AB$1,0),0)/10^3</f>
        <v>2565.529</v>
      </c>
      <c r="AE11" s="554">
        <f t="shared" si="0"/>
        <v>9.2359044000000001E-2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14545.1</v>
      </c>
      <c r="K12" s="651">
        <f t="shared" ref="K12:Q12" si="1">SUM(K6:K11)</f>
        <v>18091.400000000001</v>
      </c>
      <c r="L12" s="651">
        <f t="shared" si="1"/>
        <v>21724.099999999991</v>
      </c>
      <c r="M12" s="651">
        <f t="shared" si="1"/>
        <v>28523</v>
      </c>
      <c r="N12" s="651">
        <f t="shared" si="1"/>
        <v>34906</v>
      </c>
      <c r="O12" s="651">
        <f t="shared" si="1"/>
        <v>37985.600000000028</v>
      </c>
      <c r="P12" s="651">
        <f t="shared" si="1"/>
        <v>44791.300000000025</v>
      </c>
      <c r="Q12" s="651">
        <f t="shared" si="1"/>
        <v>45336.300000000039</v>
      </c>
      <c r="R12" s="652">
        <f t="shared" ref="R12" si="2">SUM(R6:R11)</f>
        <v>45977.900000000038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3.6942220099999998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13.28289191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742.87428</v>
      </c>
      <c r="K19" s="615">
        <f>K6*別紙!$C5/100*別紙!$E5/10^3</f>
        <v>887.12870399999986</v>
      </c>
      <c r="L19" s="615">
        <f>L6*別紙!$C5/100*別紙!$E5/10^3</f>
        <v>1025.1425039999999</v>
      </c>
      <c r="M19" s="615">
        <f>M6*別紙!$C5/100*別紙!$E5/10^3</f>
        <v>1114.91148</v>
      </c>
      <c r="N19" s="615">
        <f>N6*別紙!$C5/100*別紙!$E5/10^3</f>
        <v>1197.7197599999995</v>
      </c>
      <c r="O19" s="615">
        <f>O6*別紙!$C5/100*別紙!$E5/10^3</f>
        <v>1396.33962</v>
      </c>
      <c r="P19" s="615">
        <f>P6*別紙!$C5/100*別紙!$E5/10^3</f>
        <v>1560.9960840000001</v>
      </c>
      <c r="Q19" s="615">
        <f>Q6*別紙!$C5/100*別紙!$E5/10^3</f>
        <v>1840.9840800000006</v>
      </c>
      <c r="R19" s="639">
        <f>R6*別紙!$C5/100*別紙!$E5/10^3</f>
        <v>1968.3168120000016</v>
      </c>
      <c r="S19" s="572"/>
      <c r="T19" s="191"/>
      <c r="U19" s="588"/>
      <c r="W19" s="201"/>
      <c r="X19" s="201"/>
      <c r="Y19" s="173"/>
      <c r="Z19" s="628" t="s">
        <v>389</v>
      </c>
      <c r="AA19" s="671"/>
      <c r="AB19" s="672"/>
      <c r="AC19" s="673">
        <f>SUM($AC$6,$AC$9,$AC$10,$AC$13)</f>
        <v>997978</v>
      </c>
      <c r="AD19" s="673">
        <f>SUM($AD$6,$AD$9,$AD$10,$AD$13)</f>
        <v>1368800.4500000002</v>
      </c>
      <c r="AE19" s="674">
        <f>SUM($AE$6,$AE$9,$AE$10,$AE$13,$AE$17,$AE$18)</f>
        <v>66.253930119999993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18420.888035999997</v>
      </c>
      <c r="K20" s="617">
        <f>K7*別紙!$C6/100*別紙!$E6/10^3</f>
        <v>22952.796072000001</v>
      </c>
      <c r="L20" s="617">
        <f>L7*別紙!$C6/100*別紙!$E6/10^3</f>
        <v>27605.868923999991</v>
      </c>
      <c r="M20" s="617">
        <f>M7*別紙!$C6/100*別紙!$E6/10^3</f>
        <v>36500.239439999998</v>
      </c>
      <c r="N20" s="617">
        <f>N7*別紙!$C6/100*別紙!$E6/10^3</f>
        <v>44852.146079999999</v>
      </c>
      <c r="O20" s="617">
        <f>O7*別紙!$C6/100*別紙!$E6/10^3</f>
        <v>48706.800996000035</v>
      </c>
      <c r="P20" s="617">
        <f>P7*別紙!$C6/100*別紙!$E6/10^3</f>
        <v>57527.62605600003</v>
      </c>
      <c r="Q20" s="617">
        <f>Q7*別紙!$C6/100*別紙!$E6/10^3</f>
        <v>57939.930348000053</v>
      </c>
      <c r="R20" s="634">
        <f>R7*別紙!$C6/100*別紙!$E6/10^3</f>
        <v>58648.268328000056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19163.762315999997</v>
      </c>
      <c r="K25" s="657">
        <f t="shared" si="3"/>
        <v>23839.924776</v>
      </c>
      <c r="L25" s="657">
        <f t="shared" si="3"/>
        <v>28631.011427999991</v>
      </c>
      <c r="M25" s="657">
        <f t="shared" si="3"/>
        <v>37615.15092</v>
      </c>
      <c r="N25" s="657">
        <f t="shared" si="3"/>
        <v>46049.865839999999</v>
      </c>
      <c r="O25" s="657">
        <f t="shared" si="3"/>
        <v>50103.140616000033</v>
      </c>
      <c r="P25" s="657">
        <f t="shared" si="3"/>
        <v>59088.622140000029</v>
      </c>
      <c r="Q25" s="657">
        <f t="shared" si="3"/>
        <v>59780.914428000055</v>
      </c>
      <c r="R25" s="658">
        <f t="shared" ref="R25" si="4">SUM(R19:R24)</f>
        <v>60616.585140000061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120098.08835354143</v>
      </c>
      <c r="K26" s="654">
        <f>(VLOOKUP(年度マスタ!$K$4&amp;"_"&amp;K$18,データシート1!$A:$BT,MATCH("da_合計",データシート1!$A$1:$BT$1,0),0))/10^3</f>
        <v>118435.16904822082</v>
      </c>
      <c r="L26" s="654">
        <f>(VLOOKUP(年度マスタ!$K$4&amp;"_"&amp;L$18,データシート1!$A:$BT,MATCH("da_合計",データシート1!$A$1:$BT$1,0),0))/10^3</f>
        <v>126348.90267481651</v>
      </c>
      <c r="M26" s="654">
        <f>(VLOOKUP(年度マスタ!$K$4&amp;"_"&amp;M$18,データシート1!$A:$BT,MATCH("da_合計",データシート1!$A$1:$BT$1,0),0))/10^3</f>
        <v>117121.01155802928</v>
      </c>
      <c r="N26" s="654">
        <f>(VLOOKUP(年度マスタ!$K$4&amp;"_"&amp;N$18,データシート1!$A:$BT,MATCH("da_合計",データシート1!$A$1:$BT$1,0),0))/10^3</f>
        <v>124283.59841159794</v>
      </c>
      <c r="O26" s="654">
        <f>(VLOOKUP(年度マスタ!$K$4&amp;"_"&amp;O$18,データシート1!$A:$BT,MATCH("da_合計",データシート1!$A$1:$BT$1,0),0))/10^3</f>
        <v>109505.43749014266</v>
      </c>
      <c r="P26" s="654">
        <f>(VLOOKUP(年度マスタ!$K$4&amp;"_"&amp;P$18,データシート1!$A:$BT,MATCH("da_合計",データシート1!$A$1:$BT$1,0),0))/10^3</f>
        <v>109876.47660063535</v>
      </c>
      <c r="Q26" s="654">
        <f>(VLOOKUP(年度マスタ!$K$4&amp;"_"&amp;Q$18,データシート1!$A:$BT,MATCH("da_合計",データシート1!$A$1:$BT$1,0),0))/10^3</f>
        <v>100793.50718417289</v>
      </c>
      <c r="R26" s="655">
        <f>Q26</f>
        <v>100793.50718417289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0.15956758828322265</v>
      </c>
      <c r="K27" s="839">
        <f t="shared" ref="K27:P27" si="5">K25/K26</f>
        <v>0.20129092538630639</v>
      </c>
      <c r="L27" s="839">
        <f t="shared" si="5"/>
        <v>0.22660277075525911</v>
      </c>
      <c r="M27" s="839">
        <f t="shared" si="5"/>
        <v>0.32116483984910799</v>
      </c>
      <c r="N27" s="839">
        <f t="shared" si="5"/>
        <v>0.37052246980726866</v>
      </c>
      <c r="O27" s="839">
        <f t="shared" si="5"/>
        <v>0.45754020772265452</v>
      </c>
      <c r="P27" s="839">
        <f t="shared" si="5"/>
        <v>0.53777317919255485</v>
      </c>
      <c r="Q27" s="839">
        <f>Q25/Q26</f>
        <v>0.59310283070879344</v>
      </c>
      <c r="R27" s="840">
        <f>R25/R26</f>
        <v>0.6013937487981208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0.6013937487981208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13.58024428596266</v>
      </c>
      <c r="AA52" s="173"/>
      <c r="AB52" s="678" t="s">
        <v>413</v>
      </c>
      <c r="AC52" s="679">
        <f>$AD6</f>
        <v>1189848.4640000002</v>
      </c>
      <c r="AD52" s="680">
        <f>R19+R20</f>
        <v>60616.585140000061</v>
      </c>
      <c r="AE52" s="681">
        <f t="shared" ref="AE52:AE54" si="6">IFERROR(AD52/AC52,"-")</f>
        <v>5.0944794210365976E-2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1268006.9428158272</v>
      </c>
      <c r="Z53" s="1130"/>
      <c r="AA53" s="173"/>
      <c r="AB53" s="678" t="s">
        <v>377</v>
      </c>
      <c r="AC53" s="679">
        <f>$AD9</f>
        <v>176386.45699999999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2565.529</v>
      </c>
      <c r="AD54" s="679">
        <f>R22</f>
        <v>0</v>
      </c>
      <c r="AE54" s="681">
        <f t="shared" si="6"/>
        <v>0</v>
      </c>
      <c r="AF54" s="473"/>
      <c r="AG54" s="41"/>
      <c r="AH54" s="420"/>
      <c r="AI54" s="442" t="s">
        <v>440</v>
      </c>
      <c r="AJ54" s="443">
        <f>VLOOKUP(年度マスタ!$K$4&amp;"_"&amp;AJ$53,データシート1!$A$1:$BT$2000,MATCH("ca_太陽光発電（10kW未満）",データシート1!$A$1:$BT$1,0),0)</f>
        <v>109</v>
      </c>
      <c r="AK54" s="443">
        <f>VLOOKUP(年度マスタ!$K$4&amp;"_"&amp;AK$53,データシート1!$A$1:$BT$2000,MATCH("ca_太陽光発電（10kW未満）",データシート1!$A$1:$BT$1,0),0)</f>
        <v>131</v>
      </c>
      <c r="AL54" s="443">
        <f>VLOOKUP(年度マスタ!$K$4&amp;"_"&amp;AL$53,データシート1!$A$1:$BT$2000,MATCH("ca_太陽光発電（10kW未満）",データシート1!$A$1:$BT$1,0),0)</f>
        <v>150</v>
      </c>
      <c r="AM54" s="443">
        <f>VLOOKUP(年度マスタ!$K$4&amp;"_"&amp;AM$53,データシート1!$A$1:$BT$2000,MATCH("ca_太陽光発電（10kW未満）",データシート1!$A$1:$BT$1,0),0)</f>
        <v>162</v>
      </c>
      <c r="AN54" s="443">
        <f>VLOOKUP(年度マスタ!$K$4&amp;"_"&amp;AN$53,データシート1!$A$1:$BT$2000,MATCH("ca_太陽光発電（10kW未満）",データシート1!$A$1:$BT$1,0),0)</f>
        <v>174</v>
      </c>
      <c r="AO54" s="443">
        <f>VLOOKUP(年度マスタ!$K$4&amp;"_"&amp;AO$53,データシート1!$A$1:$BT$2000,MATCH("ca_太陽光発電（10kW未満）",データシート1!$A$1:$BT$1,0),0)</f>
        <v>204</v>
      </c>
      <c r="AP54" s="443">
        <f>VLOOKUP(年度マスタ!$K$4&amp;"_"&amp;AP$53,データシート1!$A$1:$BT$2000,MATCH("ca_太陽光発電（10kW未満）",データシート1!$A$1:$BT$1,0),0)</f>
        <v>227</v>
      </c>
      <c r="AQ54" s="443">
        <f>VLOOKUP(年度マスタ!$K$4&amp;"_"&amp;AQ$53,データシート1!$A$1:$BT$2000,MATCH("ca_太陽光発電（10kW未満）",データシート1!$A$1:$BT$1,0),0)</f>
        <v>267</v>
      </c>
      <c r="AR54" s="443">
        <f>VLOOKUP(年度マスタ!$K$4&amp;"_"&amp;AR$53,データシート1!$A$1:$BT$2000,MATCH("ca_太陽光発電（10kW未満）",データシート1!$A$1:$BT$1,0),0)</f>
        <v>283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吉備中央町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吉備中央町</v>
      </c>
      <c r="AZ12" s="1023" t="str">
        <f>年度マスタ!$K4</f>
        <v>33681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吉備中央町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吉備中央町</v>
      </c>
      <c r="AZ4" s="1038" t="str">
        <f>年度マスタ!$K4</f>
        <v>33681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吉備中央町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6</v>
      </c>
      <c r="M7" s="702">
        <f t="shared" si="0"/>
        <v>6</v>
      </c>
      <c r="N7" s="702">
        <f t="shared" si="0"/>
        <v>6</v>
      </c>
      <c r="O7" s="702">
        <f>SUM(O8:O13)</f>
        <v>6</v>
      </c>
      <c r="P7" s="702">
        <f t="shared" si="0"/>
        <v>6</v>
      </c>
      <c r="Q7" s="703">
        <f>SUM(Q8:Q13)</f>
        <v>5</v>
      </c>
      <c r="R7" s="909">
        <f t="shared" si="0"/>
        <v>26.565000000000001</v>
      </c>
      <c r="S7" s="910">
        <f t="shared" si="0"/>
        <v>25.355</v>
      </c>
      <c r="T7" s="910">
        <f t="shared" si="0"/>
        <v>28.58</v>
      </c>
      <c r="U7" s="910">
        <f t="shared" si="0"/>
        <v>29.253</v>
      </c>
      <c r="V7" s="910">
        <f t="shared" si="0"/>
        <v>27.576000000000001</v>
      </c>
      <c r="W7" s="910">
        <f t="shared" si="0"/>
        <v>37.558</v>
      </c>
      <c r="X7" s="910">
        <f t="shared" si="0"/>
        <v>43.100999999999999</v>
      </c>
      <c r="Y7" s="910">
        <f t="shared" si="0"/>
        <v>42.386000000000003</v>
      </c>
      <c r="Z7" s="910">
        <f>SUM(Z8:Z13)</f>
        <v>36.701000000000001</v>
      </c>
      <c r="AA7" s="910">
        <f>SUM(AA8:AA13)</f>
        <v>31.324000000000002</v>
      </c>
      <c r="AB7" s="911">
        <f t="shared" si="0"/>
        <v>28.129000000000001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26.565000000000001</v>
      </c>
      <c r="S10" s="916">
        <f>VLOOKUP($D$3&amp;"_"&amp;S$3,データシート1!$A:$BU,MATCH($R$2&amp;"_"&amp;$C10,データシート1!$A$1:$BU$1,0),0)</f>
        <v>25.355</v>
      </c>
      <c r="T10" s="916">
        <f>VLOOKUP($D$3&amp;"_"&amp;T$3,データシート1!$A:$BU,MATCH($R$2&amp;"_"&amp;$C10,データシート1!$A$1:$BU$1,0),0)</f>
        <v>28.58</v>
      </c>
      <c r="U10" s="916">
        <f>VLOOKUP($D$3&amp;"_"&amp;U$3,データシート1!$A:$BU,MATCH($R$2&amp;"_"&amp;$C10,データシート1!$A$1:$BU$1,0),0)</f>
        <v>29.253</v>
      </c>
      <c r="V10" s="916">
        <f>VLOOKUP($D$3&amp;"_"&amp;V$3,データシート1!$A:$BU,MATCH($R$2&amp;"_"&amp;$C10,データシート1!$A$1:$BU$1,0),0)</f>
        <v>27.576000000000001</v>
      </c>
      <c r="W10" s="916">
        <f>VLOOKUP($D$3&amp;"_"&amp;W$3,データシート1!$A:$BU,MATCH($R$2&amp;"_"&amp;$C10,データシート1!$A$1:$BU$1,0),0)</f>
        <v>37.558</v>
      </c>
      <c r="X10" s="916">
        <f>VLOOKUP($D$3&amp;"_"&amp;X$3,データシート1!$A:$BU,MATCH($R$2&amp;"_"&amp;$C10,データシート1!$A$1:$BU$1,0),0)</f>
        <v>43.100999999999999</v>
      </c>
      <c r="Y10" s="916">
        <f>VLOOKUP($D$3&amp;"_"&amp;Y$3,データシート1!$A:$BU,MATCH($R$2&amp;"_"&amp;$C10,データシート1!$A$1:$BU$1,0),0)</f>
        <v>42.386000000000003</v>
      </c>
      <c r="Z10" s="916">
        <f>VLOOKUP($D$3&amp;"_"&amp;Z$3,データシート1!$A:$BU,MATCH($R$2&amp;"_"&amp;$C10,データシート1!$A$1:$BU$1,0),0)</f>
        <v>36.701000000000001</v>
      </c>
      <c r="AA10" s="916">
        <f>VLOOKUP($D$3&amp;"_"&amp;AA$3,データシート1!$A:$BU,MATCH($R$2&amp;"_"&amp;$C10,データシート1!$A$1:$BU$1,0),0)</f>
        <v>31.324000000000002</v>
      </c>
      <c r="AB10" s="917">
        <f>VLOOKUP($D$3&amp;"_"&amp;AB$3,データシート1!$A:$BU,MATCH($R$2&amp;"_"&amp;$C10,データシート1!$A$1:$BU$1,0),0)</f>
        <v>28.129000000000001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26.565000000000001</v>
      </c>
      <c r="S26" s="925">
        <f>VLOOKUP($D$3&amp;"_"&amp;S$3,データシート2!$A:$SI,MATCH($R$2&amp;"_"&amp;$B26,データシート2!$A$1:$SI$1,0),0)</f>
        <v>25.355</v>
      </c>
      <c r="T26" s="925">
        <f>VLOOKUP($D$3&amp;"_"&amp;T$3,データシート2!$A:$SI,MATCH($R$2&amp;"_"&amp;$B26,データシート2!$A$1:$SI$1,0),0)</f>
        <v>28.58</v>
      </c>
      <c r="U26" s="925">
        <f>VLOOKUP($D$3&amp;"_"&amp;U$3,データシート2!$A:$SI,MATCH($R$2&amp;"_"&amp;$B26,データシート2!$A$1:$SI$1,0),0)</f>
        <v>29.253</v>
      </c>
      <c r="V26" s="925">
        <f>VLOOKUP($D$3&amp;"_"&amp;V$3,データシート2!$A:$SI,MATCH($R$2&amp;"_"&amp;$B26,データシート2!$A$1:$SI$1,0),0)</f>
        <v>27.576000000000001</v>
      </c>
      <c r="W26" s="925">
        <f>VLOOKUP($D$3&amp;"_"&amp;W$3,データシート2!$A:$SI,MATCH($R$2&amp;"_"&amp;$B26,データシート2!$A$1:$SI$1,0),0)</f>
        <v>37.558</v>
      </c>
      <c r="X26" s="925">
        <f>VLOOKUP($D$3&amp;"_"&amp;X$3,データシート2!$A:$SI,MATCH($R$2&amp;"_"&amp;$B26,データシート2!$A$1:$SI$1,0),0)</f>
        <v>43.100999999999999</v>
      </c>
      <c r="Y26" s="925">
        <f>VLOOKUP($D$3&amp;"_"&amp;Y$3,データシート2!$A:$SI,MATCH($R$2&amp;"_"&amp;$B26,データシート2!$A$1:$SI$1,0),0)</f>
        <v>42.386000000000003</v>
      </c>
      <c r="Z26" s="925">
        <f>VLOOKUP($D$3&amp;"_"&amp;Z$3,データシート2!$A:$SI,MATCH($R$2&amp;"_"&amp;$B26,データシート2!$A$1:$SI$1,0),0)</f>
        <v>36.701000000000001</v>
      </c>
      <c r="AA26" s="925">
        <f>VLOOKUP($D$3&amp;"_"&amp;AA$3,データシート2!$A:$SI,MATCH($R$2&amp;"_"&amp;$B26,データシート2!$A$1:$SI$1,0),0)</f>
        <v>31.324000000000002</v>
      </c>
      <c r="AB26" s="926">
        <f>VLOOKUP($D$3&amp;"_"&amp;AB$3,データシート2!$A:$SI,MATCH($R$2&amp;"_"&amp;$B26,データシート2!$A$1:$SI$1,0),0)</f>
        <v>28.129000000000001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8.4890000000000008</v>
      </c>
      <c r="X27" s="928">
        <f>VLOOKUP($D$3&amp;"_"&amp;X$3,データシート2!$A:$SI,MATCH($R$2&amp;"_"&amp;$C27,データシート2!$A$1:$SI$1,0),0)</f>
        <v>11.358000000000001</v>
      </c>
      <c r="Y27" s="928">
        <f>VLOOKUP($D$3&amp;"_"&amp;Y$3,データシート2!$A:$SI,MATCH($R$2&amp;"_"&amp;$C27,データシート2!$A$1:$SI$1,0),0)</f>
        <v>11.053000000000001</v>
      </c>
      <c r="Z27" s="928">
        <f>VLOOKUP($D$3&amp;"_"&amp;Z$3,データシート2!$A:$SI,MATCH($R$2&amp;"_"&amp;$C27,データシート2!$A$1:$SI$1,0),0)</f>
        <v>8.6050000000000004</v>
      </c>
      <c r="AA27" s="928">
        <f>VLOOKUP($D$3&amp;"_"&amp;AA$3,データシート2!$A:$SI,MATCH($R$2&amp;"_"&amp;$C27,データシート2!$A$1:$SI$1,0),0)</f>
        <v>8.0909999999999993</v>
      </c>
      <c r="AB27" s="929">
        <f>VLOOKUP($D$3&amp;"_"&amp;AB$3,データシート2!$A:$SI,MATCH($R$2&amp;"_"&amp;$C27,データシート2!$A$1:$SI$1,0),0)</f>
        <v>3.08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5.1630000000000003</v>
      </c>
      <c r="S29" s="938">
        <f>VLOOKUP($D$3&amp;"_"&amp;S$3,データシート2!$A:$SI,MATCH($R$2&amp;"_"&amp;$C29,データシート2!$A$1:$SI$1,0),0)</f>
        <v>4.5069999999999997</v>
      </c>
      <c r="T29" s="938">
        <f>VLOOKUP($D$3&amp;"_"&amp;T$3,データシート2!$A:$SI,MATCH($R$2&amp;"_"&amp;$C29,データシート2!$A$1:$SI$1,0),0)</f>
        <v>4.992</v>
      </c>
      <c r="U29" s="938">
        <f>VLOOKUP($D$3&amp;"_"&amp;U$3,データシート2!$A:$SI,MATCH($R$2&amp;"_"&amp;$C29,データシート2!$A$1:$SI$1,0),0)</f>
        <v>4.9880000000000004</v>
      </c>
      <c r="V29" s="938">
        <f>VLOOKUP($D$3&amp;"_"&amp;V$3,データシート2!$A:$SI,MATCH($R$2&amp;"_"&amp;$C29,データシート2!$A$1:$SI$1,0),0)</f>
        <v>4.7569999999999997</v>
      </c>
      <c r="W29" s="938">
        <f>VLOOKUP($D$3&amp;"_"&amp;W$3,データシート2!$A:$SI,MATCH($R$2&amp;"_"&amp;$C29,データシート2!$A$1:$SI$1,0),0)</f>
        <v>4.9740000000000002</v>
      </c>
      <c r="X29" s="938">
        <f>VLOOKUP($D$3&amp;"_"&amp;X$3,データシート2!$A:$SI,MATCH($R$2&amp;"_"&amp;$C29,データシート2!$A$1:$SI$1,0),0)</f>
        <v>5.0199999999999996</v>
      </c>
      <c r="Y29" s="938">
        <f>VLOOKUP($D$3&amp;"_"&amp;Y$3,データシート2!$A:$SI,MATCH($R$2&amp;"_"&amp;$C29,データシート2!$A$1:$SI$1,0),0)</f>
        <v>4.7939999999999996</v>
      </c>
      <c r="Z29" s="938">
        <f>VLOOKUP($D$3&amp;"_"&amp;Z$3,データシート2!$A:$SI,MATCH($R$2&amp;"_"&amp;$C29,データシート2!$A$1:$SI$1,0),0)</f>
        <v>4.3499999999999996</v>
      </c>
      <c r="AA29" s="938">
        <f>VLOOKUP($D$3&amp;"_"&amp;AA$3,データシート2!$A:$SI,MATCH($R$2&amp;"_"&amp;$C29,データシート2!$A$1:$SI$1,0),0)</f>
        <v>2.8519999999999999</v>
      </c>
      <c r="AB29" s="939">
        <f>VLOOKUP($D$3&amp;"_"&amp;AB$3,データシート2!$A:$SI,MATCH($R$2&amp;"_"&amp;$C29,データシート2!$A$1:$SI$1,0),0)</f>
        <v>2.9670000000000001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13.369</v>
      </c>
      <c r="S39" s="938">
        <f>VLOOKUP($D$3&amp;"_"&amp;S$3,データシート2!$A:$SI,MATCH($R$2&amp;"_"&amp;$C39,データシート2!$A$1:$SI$1,0),0)</f>
        <v>12.58</v>
      </c>
      <c r="T39" s="938">
        <f>VLOOKUP($D$3&amp;"_"&amp;T$3,データシート2!$A:$SI,MATCH($R$2&amp;"_"&amp;$C39,データシート2!$A$1:$SI$1,0),0)</f>
        <v>14.17</v>
      </c>
      <c r="U39" s="938">
        <f>VLOOKUP($D$3&amp;"_"&amp;U$3,データシート2!$A:$SI,MATCH($R$2&amp;"_"&amp;$C39,データシート2!$A$1:$SI$1,0),0)</f>
        <v>14.423</v>
      </c>
      <c r="V39" s="938">
        <f>VLOOKUP($D$3&amp;"_"&amp;V$3,データシート2!$A:$SI,MATCH($R$2&amp;"_"&amp;$C39,データシート2!$A$1:$SI$1,0),0)</f>
        <v>14.162000000000001</v>
      </c>
      <c r="W39" s="938">
        <f>VLOOKUP($D$3&amp;"_"&amp;W$3,データシート2!$A:$SI,MATCH($R$2&amp;"_"&amp;$C39,データシート2!$A$1:$SI$1,0),0)</f>
        <v>14.715999999999999</v>
      </c>
      <c r="X39" s="938">
        <f>VLOOKUP($D$3&amp;"_"&amp;X$3,データシート2!$A:$SI,MATCH($R$2&amp;"_"&amp;$C39,データシート2!$A$1:$SI$1,0),0)</f>
        <v>16.416</v>
      </c>
      <c r="Y39" s="938">
        <f>VLOOKUP($D$3&amp;"_"&amp;Y$3,データシート2!$A:$SI,MATCH($R$2&amp;"_"&amp;$C39,データシート2!$A$1:$SI$1,0),0)</f>
        <v>16.117000000000001</v>
      </c>
      <c r="Z39" s="938">
        <f>VLOOKUP($D$3&amp;"_"&amp;Z$3,データシート2!$A:$SI,MATCH($R$2&amp;"_"&amp;$C39,データシート2!$A$1:$SI$1,0),0)</f>
        <v>14.583</v>
      </c>
      <c r="AA39" s="938">
        <f>VLOOKUP($D$3&amp;"_"&amp;AA$3,データシート2!$A:$SI,MATCH($R$2&amp;"_"&amp;$C39,データシート2!$A$1:$SI$1,0),0)</f>
        <v>12.522</v>
      </c>
      <c r="AB39" s="939">
        <f>VLOOKUP($D$3&amp;"_"&amp;AB$3,データシート2!$A:$SI,MATCH($R$2&amp;"_"&amp;$C39,データシート2!$A$1:$SI$1,0),0)</f>
        <v>13.404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8.0329999999999995</v>
      </c>
      <c r="S45" s="938">
        <f>VLOOKUP($D$3&amp;"_"&amp;S$3,データシート2!$A:$SI,MATCH($R$2&amp;"_"&amp;$C45,データシート2!$A$1:$SI$1,0),0)</f>
        <v>8.2680000000000007</v>
      </c>
      <c r="T45" s="938">
        <f>VLOOKUP($D$3&amp;"_"&amp;T$3,データシート2!$A:$SI,MATCH($R$2&amp;"_"&amp;$C45,データシート2!$A$1:$SI$1,0),0)</f>
        <v>9.4179999999999993</v>
      </c>
      <c r="U45" s="938">
        <f>VLOOKUP($D$3&amp;"_"&amp;U$3,データシート2!$A:$SI,MATCH($R$2&amp;"_"&amp;$C45,データシート2!$A$1:$SI$1,0),0)</f>
        <v>9.8420000000000005</v>
      </c>
      <c r="V45" s="938">
        <f>VLOOKUP($D$3&amp;"_"&amp;V$3,データシート2!$A:$SI,MATCH($R$2&amp;"_"&amp;$C45,データシート2!$A$1:$SI$1,0),0)</f>
        <v>8.657</v>
      </c>
      <c r="W45" s="938">
        <f>VLOOKUP($D$3&amp;"_"&amp;W$3,データシート2!$A:$SI,MATCH($R$2&amp;"_"&amp;$C45,データシート2!$A$1:$SI$1,0),0)</f>
        <v>9.3789999999999996</v>
      </c>
      <c r="X45" s="938">
        <f>VLOOKUP($D$3&amp;"_"&amp;X$3,データシート2!$A:$SI,MATCH($R$2&amp;"_"&amp;$C45,データシート2!$A$1:$SI$1,0),0)</f>
        <v>10.307</v>
      </c>
      <c r="Y45" s="938">
        <f>VLOOKUP($D$3&amp;"_"&amp;Y$3,データシート2!$A:$SI,MATCH($R$2&amp;"_"&amp;$C45,データシート2!$A$1:$SI$1,0),0)</f>
        <v>10.422000000000001</v>
      </c>
      <c r="Z45" s="938">
        <f>VLOOKUP($D$3&amp;"_"&amp;Z$3,データシート2!$A:$SI,MATCH($R$2&amp;"_"&amp;$C45,データシート2!$A$1:$SI$1,0),0)</f>
        <v>9.1630000000000003</v>
      </c>
      <c r="AA45" s="938">
        <f>VLOOKUP($D$3&amp;"_"&amp;AA$3,データシート2!$A:$SI,MATCH($R$2&amp;"_"&amp;$C45,データシート2!$A$1:$SI$1,0),0)</f>
        <v>7.859</v>
      </c>
      <c r="AB45" s="939">
        <f>VLOOKUP($D$3&amp;"_"&amp;AB$3,データシート2!$A:$SI,MATCH($R$2&amp;"_"&amp;$C45,データシート2!$A$1:$SI$1,0),0)</f>
        <v>8.6780000000000008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2025-03-04T09:57:21Z</dcterms:created>
  <dcterms:modified xsi:type="dcterms:W3CDTF">2025-03-04T09:57:21Z</dcterms:modified>
  <cp:category/>
  <cp:contentStatus/>
</cp:coreProperties>
</file>