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2C75BA-BEEE-4671-85AC-13A654A7F9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<sst xmlns="http://schemas.openxmlformats.org/spreadsheetml/2006/main" count="16727" uniqueCount="2424">
  <si>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</si>
  <si>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</si>
  <si>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</si>
  <si>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</si>
  <si>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</si>
  <si>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</si>
  <si>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</si>
  <si>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</si>
  <si>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</si>
  <si>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</si>
  <si>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</si>
  <si>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</si>
  <si>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</si>
  <si>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</si>
  <si>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</si>
  <si>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</si>
  <si>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</si>
  <si>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</si>
  <si>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</si>
  <si>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</si>
  <si>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</si>
  <si>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</si>
  <si>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</si>
  <si>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</si>
  <si>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</si>
  <si>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</si>
  <si>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</si>
  <si>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</si>
  <si>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</si>
  <si>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</si>
  <si>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</si>
  <si>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</si>
  <si>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</si>
  <si>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</si>
  <si>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</si>
  <si>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</si>
  <si>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</si>
  <si>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</si>
  <si>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</si>
  <si>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</si>
  <si>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</si>
  <si>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</si>
  <si>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</si>
  <si>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</si>
  <si>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</si>
  <si>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</si>
  <si>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</si>
  <si>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</si>
  <si>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</si>
  <si>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</si>
  <si>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</si>
  <si>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</si>
  <si>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</si>
  <si>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</si>
  <si>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</si>
  <si>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</si>
  <si>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</si>
  <si>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</si>
  <si>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</si>
  <si>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</si>
  <si>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</si>
  <si>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</si>
  <si>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</si>
  <si>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</si>
  <si>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</si>
  <si>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</si>
  <si>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</si>
  <si>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</si>
  <si>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</si>
  <si>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</si>
  <si>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</si>
  <si>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</si>
  <si>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</si>
  <si>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</si>
  <si>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</si>
  <si>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</si>
  <si>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</si>
  <si>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</si>
  <si>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</si>
  <si>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</si>
  <si>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</si>
  <si>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</si>
  <si>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</si>
  <si>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</si>
  <si>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</si>
  <si>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</si>
  <si>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</si>
  <si>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</si>
  <si>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</si>
  <si>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</si>
  <si>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</si>
  <si>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</si>
  <si>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</si>
  <si>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</si>
  <si>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</si>
  <si>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</si>
  <si>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</si>
  <si>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</si>
  <si>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</si>
  <si>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</si>
  <si>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</si>
  <si>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</si>
  <si>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</si>
  <si>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</si>
  <si>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</si>
  <si>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</si>
  <si>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</si>
  <si>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</si>
  <si>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</si>
  <si>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</si>
  <si>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</si>
  <si>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</si>
  <si>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</si>
  <si>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</si>
  <si>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</si>
  <si>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</si>
  <si>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</si>
  <si>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</si>
  <si>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</si>
  <si>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</si>
  <si>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</si>
  <si>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</si>
  <si>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</si>
  <si>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</si>
  <si>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</si>
  <si>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</si>
  <si>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</si>
  <si>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</si>
  <si>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</si>
  <si>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</si>
  <si>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</si>
  <si>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</si>
  <si>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</si>
  <si>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</si>
  <si>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</si>
  <si>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</si>
  <si>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</si>
  <si>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</si>
  <si>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</si>
  <si>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</si>
  <si>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</si>
  <si>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</si>
  <si>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</si>
  <si>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</si>
  <si>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</si>
  <si>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</si>
  <si>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</si>
  <si>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</si>
  <si>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</si>
  <si>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</si>
  <si>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</si>
  <si>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</si>
  <si>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</si>
  <si>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</si>
  <si>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</si>
  <si>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</si>
  <si>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</si>
  <si>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</si>
  <si>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</si>
  <si>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</si>
  <si>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</si>
  <si>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</si>
  <si>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</si>
  <si>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</si>
  <si>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</si>
  <si>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</si>
  <si>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</si>
  <si>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</si>
  <si>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</si>
  <si>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</si>
  <si>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</si>
  <si>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</si>
  <si>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</si>
  <si>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</si>
  <si>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</si>
  <si>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</si>
  <si>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</si>
  <si>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</si>
  <si>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</si>
  <si>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</si>
  <si>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</si>
  <si>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</si>
  <si>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</si>
  <si>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</si>
  <si>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</si>
  <si>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</si>
  <si>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</si>
  <si>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</si>
  <si>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</si>
  <si>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</si>
  <si>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</si>
  <si>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</si>
  <si>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</si>
  <si>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</si>
  <si>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</si>
  <si>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</si>
  <si>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</si>
  <si>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</si>
  <si>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</si>
  <si>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</si>
  <si>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</si>
  <si>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</si>
  <si>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</si>
  <si>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</si>
  <si>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</si>
  <si>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</si>
  <si>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</si>
  <si>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</si>
  <si>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</si>
  <si>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</si>
  <si>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</si>
  <si>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</si>
  <si>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</si>
  <si>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</si>
  <si>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</si>
  <si>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</si>
  <si>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</si>
  <si>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</si>
  <si>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</si>
  <si>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</si>
  <si>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</si>
  <si>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</si>
  <si>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</si>
  <si>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</si>
  <si>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</si>
  <si>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</si>
  <si>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</si>
  <si>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</si>
  <si>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</si>
  <si>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</si>
  <si>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</si>
  <si>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</si>
  <si>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</si>
  <si>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</si>
  <si>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</si>
  <si>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</si>
  <si>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</si>
  <si>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</si>
  <si>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</si>
  <si>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</si>
  <si>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</si>
  <si>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</si>
  <si>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</si>
  <si>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</si>
  <si>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</si>
  <si>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</si>
  <si>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</si>
  <si>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</si>
  <si>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</si>
  <si>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</si>
  <si>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</si>
  <si>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</si>
  <si>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</si>
  <si>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</si>
  <si>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</si>
  <si>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</si>
  <si>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</si>
  <si>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</si>
  <si>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</si>
  <si>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</si>
  <si>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</si>
  <si>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</si>
  <si>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</si>
  <si>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</si>
  <si>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</si>
  <si>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</si>
  <si>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</si>
  <si>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</si>
  <si>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</si>
  <si>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</si>
  <si>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</si>
  <si>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</si>
  <si>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</si>
  <si>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</si>
  <si>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</si>
  <si>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</si>
  <si>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</si>
  <si>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</si>
  <si>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</si>
  <si>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</si>
  <si>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</si>
  <si>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</si>
  <si>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</si>
  <si>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</si>
  <si>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</si>
  <si>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</si>
  <si>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</si>
  <si>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</si>
  <si>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</si>
  <si>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</si>
  <si>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</si>
  <si>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</si>
  <si>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</si>
  <si>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</si>
  <si>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</si>
  <si>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</si>
  <si>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</si>
  <si>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</si>
  <si>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</si>
  <si>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</si>
  <si>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</si>
  <si>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</si>
  <si>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</si>
  <si>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</si>
  <si>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</si>
  <si>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</si>
  <si>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</si>
  <si>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</si>
  <si>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</si>
  <si>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</si>
  <si>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</si>
  <si>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</si>
  <si>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</si>
  <si>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</si>
  <si>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</si>
  <si>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</si>
  <si>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</si>
  <si>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</si>
  <si>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</si>
  <si>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</si>
  <si>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</si>
  <si>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</si>
  <si>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</si>
  <si>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</si>
  <si>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</si>
  <si>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</si>
  <si>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</si>
  <si>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</si>
  <si>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</si>
  <si>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</si>
  <si>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</si>
  <si>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</si>
  <si>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</si>
  <si>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</si>
  <si>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</si>
  <si>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</si>
  <si>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</si>
  <si>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</si>
  <si>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</si>
  <si>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</si>
  <si>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</si>
  <si>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</si>
  <si>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</si>
  <si>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</si>
  <si>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</si>
  <si>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</si>
  <si>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</si>
  <si>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</si>
  <si>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</si>
  <si>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</si>
  <si>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</si>
  <si>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</si>
  <si>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</si>
  <si>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</si>
  <si>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</si>
  <si>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</si>
  <si>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</si>
  <si>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</si>
  <si>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</si>
  <si>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</si>
  <si>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</si>
  <si>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</si>
  <si>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</si>
  <si>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</si>
  <si>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</si>
  <si>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</si>
  <si>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</si>
  <si>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</si>
  <si>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</si>
  <si>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</si>
  <si>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</si>
  <si>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</si>
  <si>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</si>
  <si>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</si>
  <si>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</si>
  <si>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</si>
  <si>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</si>
  <si>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</si>
  <si>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</si>
  <si>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</si>
  <si>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</si>
  <si>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</si>
  <si>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</si>
  <si>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</si>
  <si>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</si>
  <si>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</si>
  <si>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</si>
  <si>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</si>
  <si>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</si>
  <si>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</si>
  <si>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</si>
  <si>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</si>
  <si>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</si>
  <si>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</si>
  <si>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</si>
  <si>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</si>
  <si>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</si>
  <si>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</si>
  <si>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</si>
  <si>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</si>
  <si>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</si>
  <si>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</si>
  <si>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</si>
  <si>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</si>
  <si>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</si>
  <si>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</si>
  <si>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</si>
  <si>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</si>
  <si>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</si>
  <si>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</si>
  <si>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</si>
  <si>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</si>
  <si>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</si>
  <si>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</si>
  <si>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</si>
  <si>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</si>
  <si>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</si>
  <si>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</si>
  <si>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</si>
  <si>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</si>
  <si>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</si>
  <si>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</si>
  <si>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</si>
  <si>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</si>
  <si>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</si>
  <si>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</si>
  <si>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</si>
  <si>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</si>
  <si>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</si>
  <si>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</si>
  <si>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</si>
  <si>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</si>
  <si>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</si>
  <si>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</si>
  <si>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</si>
  <si>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</si>
  <si>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</si>
  <si>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</si>
  <si>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</si>
  <si>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</si>
  <si>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</si>
  <si>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</si>
  <si>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</si>
  <si>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</si>
  <si>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</si>
  <si>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</si>
  <si>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</si>
  <si>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</si>
  <si>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</si>
  <si>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</si>
  <si>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</si>
  <si>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</si>
  <si>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</si>
  <si>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</si>
  <si>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</si>
  <si>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</si>
  <si>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</si>
  <si>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</si>
  <si>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</si>
  <si>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</si>
  <si>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</si>
  <si>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</si>
  <si>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</si>
  <si>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</si>
  <si>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</si>
  <si>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</si>
  <si>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</si>
  <si>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</si>
  <si>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</si>
  <si>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</si>
  <si>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</si>
  <si>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</si>
  <si>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</si>
  <si>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</si>
  <si>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</si>
  <si>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</si>
  <si>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</si>
  <si>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</si>
  <si>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</si>
  <si>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</si>
  <si>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</si>
  <si>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</si>
  <si>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</si>
  <si>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</si>
  <si>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</si>
  <si>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</si>
  <si>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</si>
  <si>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</si>
  <si>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</si>
  <si>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</si>
  <si>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</si>
  <si>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</si>
  <si>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</si>
  <si>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</si>
  <si>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</si>
  <si>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</si>
  <si>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</si>
  <si>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</si>
  <si>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</si>
  <si>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</si>
  <si>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</si>
  <si>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</si>
  <si>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</si>
  <si>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</si>
  <si>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</si>
  <si>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</si>
  <si>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</si>
  <si>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</si>
  <si>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</si>
  <si>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</si>
  <si>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</si>
  <si>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</si>
  <si>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</si>
  <si>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</si>
  <si>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</si>
  <si>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</si>
  <si>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</si>
  <si>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</si>
  <si>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</si>
  <si>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</si>
  <si>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</si>
  <si>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</si>
  <si>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</si>
  <si>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</si>
  <si>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</si>
  <si>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</si>
  <si>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</si>
  <si>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</si>
  <si>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</si>
  <si>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</si>
  <si>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</si>
  <si>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</si>
  <si>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</si>
  <si>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</si>
  <si>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</si>
  <si>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</si>
  <si>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</si>
  <si>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</si>
  <si>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</si>
  <si>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</si>
  <si>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</si>
  <si>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</si>
  <si>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</si>
  <si>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</si>
  <si>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</si>
  <si>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</si>
  <si>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</si>
  <si>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</si>
  <si>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</si>
  <si>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</si>
  <si>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</si>
  <si>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</si>
  <si>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</si>
  <si>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</si>
  <si>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</si>
  <si>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</si>
  <si>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</si>
  <si>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</si>
  <si>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</si>
  <si>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</si>
  <si>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</si>
  <si>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</si>
  <si>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</si>
  <si>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</si>
  <si>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</si>
  <si>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</si>
  <si>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</si>
  <si>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</si>
  <si>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</si>
  <si>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</si>
  <si>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</si>
  <si>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</si>
  <si>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</si>
  <si>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</si>
  <si>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</si>
  <si>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</si>
  <si>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</si>
  <si>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</si>
  <si>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</si>
  <si>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</si>
  <si>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</si>
  <si>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</si>
  <si>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</si>
  <si>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</si>
  <si>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</si>
  <si>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</si>
  <si>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</si>
  <si>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</si>
  <si>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</si>
  <si>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</si>
  <si>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</si>
  <si>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</si>
  <si>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</si>
  <si>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</si>
  <si>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</si>
  <si>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</si>
  <si>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</si>
  <si>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</si>
  <si>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</si>
  <si>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</si>
  <si>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</si>
  <si>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</si>
  <si>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</si>
  <si>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</si>
  <si>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</si>
  <si>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</si>
  <si>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</si>
  <si>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</si>
  <si>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</si>
  <si>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</si>
  <si>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</si>
  <si>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</si>
  <si>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</si>
  <si>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</si>
  <si>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</si>
  <si>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</si>
  <si>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</si>
  <si>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</si>
  <si>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</si>
  <si>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</si>
  <si>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</si>
  <si>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</si>
  <si>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</si>
  <si>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</si>
  <si>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</si>
  <si>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</si>
  <si>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</si>
  <si>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</si>
  <si>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</si>
  <si>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</si>
  <si>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</si>
  <si>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</si>
  <si>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</si>
  <si>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</si>
  <si>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</si>
  <si>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</si>
  <si>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</si>
  <si>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</si>
  <si>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</si>
  <si>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</si>
  <si>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</si>
  <si>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</si>
  <si>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</si>
  <si>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</si>
  <si>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</si>
  <si>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</si>
  <si>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</si>
  <si>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</si>
  <si>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</si>
  <si>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</si>
  <si>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</si>
  <si>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</si>
  <si>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</si>
  <si>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</si>
  <si>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</si>
  <si>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</si>
  <si>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</si>
  <si>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</si>
  <si>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</si>
  <si>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</si>
  <si>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</si>
  <si>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</si>
  <si>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</si>
  <si>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</si>
  <si>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</si>
  <si>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</si>
  <si>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</si>
  <si>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</si>
  <si>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</si>
  <si>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</si>
  <si>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</si>
  <si>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</si>
  <si>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</si>
  <si>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</si>
  <si>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</si>
  <si>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</si>
  <si>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</si>
  <si>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</si>
  <si>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</si>
  <si>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</si>
  <si>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</si>
  <si>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</si>
  <si>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</si>
  <si>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</si>
  <si>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</si>
  <si>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</si>
  <si>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</si>
  <si>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</si>
  <si>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</si>
  <si>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</si>
  <si>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</si>
  <si>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</si>
  <si>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</si>
  <si>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</si>
  <si>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</si>
  <si>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</si>
  <si>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</si>
  <si>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</si>
  <si>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</si>
  <si>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</si>
  <si>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</si>
  <si>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</si>
  <si>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</si>
  <si>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</si>
  <si>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</si>
  <si>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</si>
  <si>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</si>
  <si>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</si>
  <si>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</si>
  <si>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</si>
  <si>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</si>
  <si>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</si>
  <si>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</si>
  <si>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</si>
  <si>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</si>
  <si>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</si>
  <si>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</si>
  <si>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</si>
  <si>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</si>
  <si>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</si>
  <si>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</si>
  <si>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</si>
  <si>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</si>
  <si>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</si>
  <si>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</si>
  <si>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</si>
  <si>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</si>
  <si>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</si>
  <si>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</si>
  <si>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</si>
  <si>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</si>
  <si>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</si>
  <si>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</si>
  <si>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</si>
  <si>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</si>
  <si>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</si>
  <si>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</si>
  <si>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</si>
  <si>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</si>
  <si>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</si>
  <si>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</si>
  <si>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</si>
  <si>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</si>
  <si>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</si>
  <si>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</si>
  <si>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</si>
  <si>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</si>
  <si>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</si>
  <si>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</si>
  <si>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</si>
  <si>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</si>
  <si>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</si>
  <si>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</si>
  <si>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</si>
  <si>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</si>
  <si>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</si>
  <si>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</si>
  <si>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</si>
  <si>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</si>
  <si>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</si>
  <si>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</si>
  <si>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</si>
  <si>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</si>
  <si>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</si>
  <si>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</si>
  <si>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</si>
  <si>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</si>
  <si>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</si>
  <si>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</si>
  <si>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</si>
  <si>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</si>
  <si>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</si>
  <si>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</si>
  <si>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</si>
  <si>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</si>
  <si>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</si>
  <si>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</si>
  <si>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</si>
  <si>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</si>
  <si>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</si>
  <si>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</si>
  <si>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</si>
  <si>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</si>
  <si>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</si>
  <si>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</si>
  <si>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</si>
  <si>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</si>
  <si>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</si>
  <si>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</si>
  <si>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</si>
  <si>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</si>
  <si>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</si>
  <si>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</si>
  <si>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</si>
  <si>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</si>
  <si>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</si>
  <si>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</si>
  <si>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</si>
  <si>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</si>
  <si>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</si>
  <si>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</si>
  <si>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</si>
  <si>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</si>
  <si>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</si>
  <si>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</si>
  <si>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</si>
  <si>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</si>
  <si>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</si>
  <si>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</si>
  <si>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</si>
  <si>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</si>
  <si>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</si>
  <si>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</si>
  <si>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</si>
  <si>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</si>
  <si>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</si>
  <si>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</si>
  <si>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</si>
  <si>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</si>
  <si>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</si>
  <si>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</si>
  <si>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</si>
  <si>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</si>
  <si>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</si>
  <si>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</si>
  <si>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</si>
  <si>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</si>
  <si>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</si>
  <si>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</si>
  <si>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</si>
  <si>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</si>
  <si>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</si>
  <si>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</si>
  <si>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</si>
  <si>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</si>
  <si>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</si>
  <si>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</si>
  <si>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</si>
  <si>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</si>
  <si>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</si>
  <si>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</si>
  <si>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</si>
  <si>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</si>
  <si>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</si>
  <si>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</si>
  <si>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</si>
  <si>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</si>
  <si>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</si>
  <si>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</si>
  <si>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</si>
  <si>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</si>
  <si>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</si>
  <si>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</si>
  <si>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</si>
  <si>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</si>
  <si>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</si>
  <si>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</si>
  <si>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</si>
  <si>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</si>
  <si>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</si>
  <si>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</si>
  <si>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</si>
  <si>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</si>
  <si>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</si>
  <si>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</si>
  <si>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</si>
  <si>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</si>
  <si>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</si>
  <si>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</si>
  <si>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</si>
  <si>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</si>
  <si>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</si>
  <si>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</si>
  <si>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</si>
  <si>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</si>
  <si>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</si>
  <si>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</si>
  <si>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</si>
  <si>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</si>
  <si>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</si>
  <si>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</si>
  <si>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</si>
  <si>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</si>
  <si>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</si>
  <si>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</si>
  <si>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</si>
  <si>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</si>
  <si>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</si>
  <si>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</si>
  <si>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</si>
  <si>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</si>
  <si>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</si>
  <si>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</si>
  <si>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</si>
  <si>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</si>
  <si>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</si>
  <si>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</si>
  <si>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</si>
  <si>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</si>
  <si>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</si>
  <si>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</si>
  <si>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</si>
  <si>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</si>
  <si>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</si>
  <si>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</si>
  <si>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</si>
  <si>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</si>
  <si>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</si>
  <si>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</si>
  <si>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</si>
  <si>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</si>
  <si>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</si>
  <si>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</si>
  <si>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</si>
  <si>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</si>
  <si>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</si>
  <si>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</si>
  <si>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</si>
  <si>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</si>
  <si>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</si>
  <si>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</si>
  <si>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</si>
  <si>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</si>
  <si>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</si>
  <si>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</si>
  <si>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</si>
  <si>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</si>
  <si>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</si>
  <si>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</si>
  <si>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</si>
  <si>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</si>
  <si>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</si>
  <si>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</si>
  <si>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</si>
  <si>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</si>
  <si>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</si>
  <si>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</si>
  <si>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</si>
  <si>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</si>
  <si>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</si>
  <si>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</si>
  <si>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</si>
  <si>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</si>
  <si>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</si>
  <si>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</si>
  <si>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</si>
  <si>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</si>
  <si>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</si>
  <si>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</si>
  <si>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</si>
  <si>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</si>
  <si>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</si>
  <si>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</si>
  <si>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</si>
  <si>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</si>
  <si>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</si>
  <si>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</si>
  <si>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</si>
  <si>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</si>
  <si>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</si>
  <si>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</si>
  <si>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</si>
  <si>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</si>
  <si>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</si>
  <si>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</si>
  <si>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</si>
  <si>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</si>
  <si>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</si>
  <si>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</si>
  <si>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</si>
  <si>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</si>
  <si>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</si>
  <si>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</si>
  <si>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</si>
  <si>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</si>
  <si>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</si>
  <si>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</si>
  <si>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</si>
  <si>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</si>
  <si>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</si>
  <si>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</si>
  <si>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</si>
  <si>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</si>
  <si>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</si>
  <si>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</si>
  <si>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</si>
  <si>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</si>
  <si>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</si>
  <si>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</si>
  <si>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</si>
  <si>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</si>
  <si>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</si>
  <si>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</si>
  <si>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</si>
  <si>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</si>
  <si>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</si>
  <si>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</si>
  <si>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</si>
  <si>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</si>
  <si>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</si>
  <si>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</si>
  <si>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</si>
  <si>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</si>
  <si>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</si>
  <si>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</si>
  <si>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</si>
  <si>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</si>
  <si>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</si>
  <si>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</si>
  <si>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</si>
  <si>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</si>
  <si>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</si>
  <si>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</si>
  <si>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</si>
  <si>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</si>
  <si>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</si>
  <si>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</si>
  <si>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</si>
  <si>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</si>
  <si>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</si>
  <si>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</si>
  <si>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</si>
  <si>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</si>
  <si>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</si>
  <si>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</si>
  <si>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</si>
  <si>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</si>
  <si>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</si>
  <si>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</si>
  <si>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</si>
  <si>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</si>
  <si>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</si>
  <si>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</si>
  <si>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</si>
  <si>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</si>
  <si>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</si>
  <si>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</si>
  <si>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</si>
  <si>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</si>
  <si>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</si>
  <si>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</si>
  <si>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</si>
  <si>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</si>
  <si>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</si>
  <si>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</si>
  <si>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</si>
  <si>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</si>
  <si>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</si>
  <si>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</si>
  <si>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</si>
  <si>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</si>
  <si>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</si>
  <si>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</si>
  <si>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</si>
  <si>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</si>
  <si>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</si>
  <si>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</si>
  <si>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</si>
  <si>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</si>
  <si>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</si>
  <si>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</si>
  <si>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</si>
  <si>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</si>
  <si>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</si>
  <si>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</si>
  <si>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</si>
  <si>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</si>
  <si>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</si>
  <si>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</si>
  <si>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</si>
  <si>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</si>
  <si>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</si>
  <si>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</si>
  <si>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</si>
  <si>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</si>
  <si>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</si>
  <si>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</si>
  <si>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</si>
  <si>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</si>
  <si>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</si>
  <si>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</si>
  <si>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</si>
  <si>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</si>
  <si>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</si>
  <si>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</si>
  <si>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</si>
  <si>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</si>
  <si>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</si>
  <si>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</si>
  <si>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</si>
  <si>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</si>
  <si>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</si>
  <si>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</si>
  <si>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</si>
  <si>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</si>
  <si>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</si>
  <si>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</si>
  <si>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</si>
  <si>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</si>
  <si>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</si>
  <si>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</si>
  <si>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</si>
  <si>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</si>
  <si>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</si>
  <si>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</si>
  <si>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</si>
  <si>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</si>
  <si>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</si>
  <si>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</si>
  <si>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</si>
  <si>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</si>
  <si>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</si>
  <si>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</si>
  <si>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</si>
  <si>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</si>
  <si>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</si>
  <si>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</si>
  <si>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</si>
  <si>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</si>
  <si>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</si>
  <si>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</si>
  <si>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</si>
  <si>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</si>
  <si>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</si>
  <si>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</si>
  <si>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</si>
  <si>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</si>
  <si>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</si>
  <si>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</si>
  <si>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</si>
  <si>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</si>
  <si>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</si>
  <si>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</si>
  <si>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</si>
  <si>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</si>
  <si>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</si>
  <si>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</si>
  <si>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</si>
  <si>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</si>
  <si>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</si>
  <si>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</si>
  <si>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</si>
  <si>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</si>
  <si>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</si>
  <si>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</si>
  <si>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</si>
  <si>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</si>
  <si>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</si>
  <si>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</si>
  <si>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</si>
  <si>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</si>
  <si>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</si>
  <si>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</si>
  <si>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</si>
  <si>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</si>
  <si>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</si>
  <si>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</si>
  <si>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</si>
  <si>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</si>
  <si>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</si>
  <si>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</si>
  <si>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</si>
  <si>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</si>
  <si>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</si>
  <si>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</si>
  <si>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</si>
  <si>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</si>
  <si>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</si>
  <si>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</si>
  <si>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</si>
  <si>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</si>
  <si>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</si>
  <si>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</si>
  <si>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</si>
  <si>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</si>
  <si>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</si>
  <si>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</si>
  <si>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</si>
  <si>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</si>
  <si>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</si>
  <si>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</si>
  <si>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</si>
  <si>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</si>
  <si>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</si>
  <si>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</si>
  <si>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</si>
  <si>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</si>
  <si>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</si>
  <si>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</si>
  <si>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</si>
  <si>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</si>
  <si>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</si>
  <si>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</si>
  <si>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</si>
  <si>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</si>
  <si>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</si>
  <si>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</si>
  <si>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</si>
  <si>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</si>
  <si>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</si>
  <si>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</si>
  <si>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</si>
  <si>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</si>
  <si>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</si>
  <si>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</si>
  <si>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</si>
  <si>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</si>
  <si>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</si>
  <si>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</si>
  <si>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</si>
  <si>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</si>
  <si>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</si>
  <si>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</si>
  <si>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</si>
  <si>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</si>
  <si>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</si>
  <si>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</si>
  <si>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</si>
  <si>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</si>
  <si>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</si>
  <si>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</si>
  <si>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</si>
  <si>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</si>
  <si>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</si>
  <si>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</si>
  <si>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</si>
  <si>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</si>
  <si>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</si>
  <si>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</si>
  <si>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</si>
  <si>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</si>
  <si>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</si>
  <si>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</si>
  <si>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</si>
  <si>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</si>
  <si>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</si>
  <si>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</si>
  <si>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</si>
  <si>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</si>
  <si>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</si>
  <si>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</si>
  <si>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</si>
  <si>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</si>
  <si>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</si>
  <si>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</si>
  <si>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</si>
  <si>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</si>
  <si>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</si>
  <si>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</si>
  <si>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</si>
  <si>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</si>
  <si>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</si>
  <si>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</si>
  <si>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</si>
  <si>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</si>
  <si>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</si>
  <si>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</si>
  <si>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</si>
  <si>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</si>
  <si>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</si>
  <si>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</si>
  <si>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</si>
  <si>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</si>
  <si>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</si>
  <si>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</si>
  <si>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</si>
  <si>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</si>
  <si>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</si>
  <si>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</si>
  <si>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</si>
  <si>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</si>
  <si>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</si>
  <si>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</si>
  <si>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</si>
  <si>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</si>
  <si>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</si>
  <si>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</si>
  <si>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</si>
  <si>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</si>
  <si>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</si>
  <si>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</si>
  <si>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</si>
  <si>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</si>
  <si>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</si>
  <si>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</si>
  <si>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</si>
  <si>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</si>
  <si>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</si>
  <si>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</si>
  <si>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</si>
  <si>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</si>
  <si>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</si>
  <si>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</si>
  <si>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</si>
  <si>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</si>
  <si>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</si>
  <si>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</si>
  <si>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</si>
  <si>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</si>
  <si>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</si>
  <si>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</si>
  <si>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</si>
  <si>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</si>
  <si>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</si>
  <si>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</si>
  <si>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</si>
  <si>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</si>
  <si>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</si>
  <si>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</si>
  <si>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</si>
  <si>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</si>
  <si>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</si>
  <si>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</si>
  <si>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</si>
  <si>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</si>
  <si>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</si>
  <si>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</si>
  <si>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</si>
  <si>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</si>
  <si>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</si>
  <si>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</si>
  <si>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</si>
  <si>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</si>
  <si>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</si>
  <si>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</si>
  <si>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</si>
  <si>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</si>
  <si>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</si>
  <si>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</si>
  <si>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</si>
  <si>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</si>
  <si>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</si>
  <si>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</si>
  <si>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</si>
  <si>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</si>
  <si>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</si>
  <si>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</si>
  <si>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</si>
  <si>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</si>
  <si>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</si>
  <si>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</si>
  <si>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</si>
  <si>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</si>
  <si>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</si>
  <si>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</si>
  <si>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</si>
  <si>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</si>
  <si>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</si>
  <si>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</si>
  <si>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</si>
  <si>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</si>
  <si>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</si>
  <si>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</si>
  <si>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</si>
  <si>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</si>
  <si>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</si>
  <si>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</si>
  <si>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</si>
  <si>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</si>
  <si>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</si>
  <si>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</si>
  <si>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</si>
  <si>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</si>
  <si>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</si>
  <si>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</si>
  <si>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</si>
  <si>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</si>
  <si>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</si>
  <si>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</si>
  <si>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</si>
  <si>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</si>
  <si>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</si>
  <si>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</si>
  <si>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</si>
  <si>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</si>
  <si>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</si>
  <si>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</si>
  <si>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</si>
  <si>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</si>
  <si>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</si>
  <si>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</si>
  <si>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</si>
  <si>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</si>
  <si>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</si>
  <si>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</si>
  <si>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</si>
  <si>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</si>
  <si>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</si>
  <si>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</si>
  <si>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</si>
  <si>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</si>
  <si>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</si>
  <si>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</si>
  <si>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</si>
  <si>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</si>
  <si>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</si>
  <si>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</si>
  <si>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</si>
  <si>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</si>
  <si>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</si>
  <si>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</si>
  <si>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</si>
  <si>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</si>
  <si>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</si>
  <si>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</si>
  <si>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</si>
  <si>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</si>
  <si>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</si>
  <si>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</si>
  <si>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</si>
  <si>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</si>
  <si>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</si>
  <si>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</si>
  <si>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</si>
  <si>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</si>
  <si>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</si>
  <si>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</si>
  <si>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</si>
  <si>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</si>
  <si>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</si>
  <si>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</si>
  <si>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</si>
  <si>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</si>
  <si>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</si>
  <si>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</si>
  <si>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</si>
  <si>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</si>
  <si>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</si>
  <si>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</si>
  <si>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</si>
  <si>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</si>
  <si>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</si>
  <si>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</si>
  <si>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</si>
  <si>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</si>
  <si>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</si>
  <si>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</si>
  <si>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</si>
  <si>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</si>
  <si>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</si>
  <si>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</si>
  <si>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</si>
  <si>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</si>
  <si>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</si>
  <si>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</si>
  <si>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</si>
  <si>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</si>
  <si>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</si>
  <si>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</si>
  <si>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</si>
  <si>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</si>
  <si>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</si>
  <si>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</si>
  <si>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</si>
  <si>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</si>
  <si>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</si>
  <si>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</si>
  <si>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</si>
  <si>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</si>
  <si>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</si>
  <si>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</si>
  <si>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</si>
  <si>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</si>
  <si>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</si>
  <si>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</si>
  <si>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</si>
  <si>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</si>
  <si>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</si>
  <si>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</si>
  <si>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</si>
  <si>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</si>
  <si>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</si>
  <si>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</si>
  <si>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</si>
  <si>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</si>
  <si>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</si>
  <si>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</si>
  <si>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</si>
  <si>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</si>
  <si>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</si>
  <si>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</si>
  <si>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</si>
  <si>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</si>
  <si>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</si>
  <si>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</si>
  <si>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</si>
  <si>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</si>
  <si>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</si>
  <si>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</si>
  <si>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</si>
  <si>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</si>
  <si>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</si>
  <si>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</si>
  <si>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</si>
  <si>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</si>
  <si>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</si>
  <si>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</si>
  <si>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</si>
  <si>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</si>
  <si>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</si>
  <si>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</si>
  <si>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</si>
  <si>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</si>
  <si>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</si>
  <si>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</si>
  <si>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</si>
  <si>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</si>
  <si>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</si>
  <si>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</si>
  <si>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</si>
  <si>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</si>
  <si>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</si>
  <si>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</si>
  <si>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</si>
  <si>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</si>
  <si>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</si>
  <si>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</si>
  <si>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</si>
  <si>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</si>
  <si>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</si>
  <si>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</si>
  <si>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</si>
  <si>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</si>
  <si>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</si>
  <si>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</si>
  <si>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</si>
  <si>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</si>
  <si>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</si>
  <si>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</si>
  <si>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</si>
  <si>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</si>
  <si>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</si>
  <si>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</si>
  <si>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</si>
  <si>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</si>
  <si>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</si>
  <si>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</si>
  <si>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</si>
  <si>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</si>
  <si>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</si>
  <si>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</si>
  <si>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</si>
  <si>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</si>
  <si>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</si>
  <si>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</si>
  <si>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</si>
  <si>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</si>
  <si>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</si>
  <si>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</si>
  <si>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</si>
  <si>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</si>
  <si>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</si>
  <si>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</si>
  <si>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</si>
  <si>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</si>
  <si>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33100</t>
  </si>
  <si>
    <t>岡山市</t>
  </si>
  <si>
    <t>33100_令和4年度</t>
  </si>
  <si>
    <t>33100_令和6年度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</si>
  <si>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</si>
  <si>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</si>
  <si>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</si>
  <si>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</si>
  <si>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</si>
  <si>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</si>
  <si>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</si>
  <si>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</si>
  <si>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</si>
  <si>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</si>
  <si>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</si>
  <si>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</si>
  <si>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</si>
  <si>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</si>
  <si>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</si>
  <si>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</si>
  <si>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</si>
  <si>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</si>
  <si>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</si>
  <si>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</si>
  <si>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</si>
  <si>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</si>
  <si>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</si>
  <si>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</si>
  <si>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</si>
  <si>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</si>
  <si>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</si>
  <si>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</si>
  <si>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</si>
  <si>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</si>
  <si>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</si>
  <si>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</si>
  <si>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</si>
  <si>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</si>
  <si>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</si>
  <si>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</si>
  <si>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</si>
  <si>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</si>
  <si>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</si>
  <si>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</si>
  <si>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</si>
  <si>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</si>
  <si>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</si>
  <si>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</si>
  <si>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</si>
  <si>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</si>
  <si>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</si>
  <si>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</si>
  <si>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</si>
  <si>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</si>
  <si>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</si>
  <si>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</si>
  <si>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</si>
  <si>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</si>
  <si>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</si>
  <si>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</si>
  <si>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</si>
  <si>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</si>
  <si>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</si>
  <si>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</si>
  <si>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</si>
  <si>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</si>
  <si>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</si>
  <si>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</si>
  <si>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</si>
  <si>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</si>
  <si>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</si>
  <si>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</si>
  <si>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</si>
  <si>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</si>
  <si>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</si>
  <si>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</si>
  <si>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</si>
  <si>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</si>
  <si>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</si>
  <si>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</si>
  <si>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</si>
  <si>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01631_令和6年度</t>
  </si>
  <si>
    <t>01631</t>
  </si>
  <si>
    <t>音更町</t>
  </si>
  <si>
    <t>01631_令和4年度</t>
  </si>
  <si>
    <t>33216</t>
  </si>
  <si>
    <t>浅口市</t>
  </si>
  <si>
    <t>33216_令和4年度</t>
  </si>
  <si>
    <t>33216_令和6年度</t>
  </si>
  <si>
    <t>33211</t>
  </si>
  <si>
    <t>備前市</t>
  </si>
  <si>
    <t>33211_令和4年度</t>
  </si>
  <si>
    <t>33211_令和6年度</t>
  </si>
  <si>
    <t>33215</t>
  </si>
  <si>
    <t>美作市</t>
  </si>
  <si>
    <t>33215_令和4年度</t>
  </si>
  <si>
    <t>33215_令和6年度</t>
  </si>
  <si>
    <t>33207</t>
  </si>
  <si>
    <t>井原市</t>
  </si>
  <si>
    <t>33207_令和4年度</t>
  </si>
  <si>
    <t>33207_令和6年度</t>
  </si>
  <si>
    <t>33212</t>
  </si>
  <si>
    <t>瀬戸内市</t>
  </si>
  <si>
    <t>33212_令和4年度</t>
  </si>
  <si>
    <t>33212_令和6年度</t>
  </si>
  <si>
    <t>33205</t>
  </si>
  <si>
    <t>笠岡市</t>
  </si>
  <si>
    <t>33205_令和4年度</t>
  </si>
  <si>
    <t>33205_令和6年度</t>
  </si>
  <si>
    <t>33208</t>
  </si>
  <si>
    <t>総社市</t>
  </si>
  <si>
    <t>33208_令和4年度</t>
  </si>
  <si>
    <t>33208_令和6年度</t>
  </si>
  <si>
    <t>33204</t>
  </si>
  <si>
    <t>玉野市</t>
  </si>
  <si>
    <t>33204_令和4年度</t>
  </si>
  <si>
    <t>33204_令和6年度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</si>
  <si>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</si>
  <si>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</si>
  <si>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</si>
  <si>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</si>
  <si>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</si>
  <si>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</si>
  <si>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</si>
  <si>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</si>
  <si>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</si>
  <si>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</si>
  <si>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</si>
  <si>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</si>
  <si>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</si>
  <si>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</si>
  <si>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</si>
  <si>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</si>
  <si>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</si>
  <si>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</si>
  <si>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</si>
  <si>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</si>
  <si>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</si>
  <si>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</si>
  <si>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</si>
  <si>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</si>
  <si>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</si>
  <si>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</si>
  <si>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</si>
  <si>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</si>
  <si>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</si>
  <si>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</si>
  <si>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</si>
  <si>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</si>
  <si>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</si>
  <si>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</si>
  <si>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</si>
  <si>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</si>
  <si>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</si>
  <si>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</si>
  <si>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</si>
  <si>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</si>
  <si>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</si>
  <si>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</si>
  <si>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</si>
  <si>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</si>
  <si>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</si>
  <si>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</si>
  <si>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</si>
  <si>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</si>
  <si>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</si>
  <si>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</si>
  <si>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</si>
  <si>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</si>
  <si>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</si>
  <si>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</si>
  <si>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</si>
  <si>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</si>
  <si>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</si>
  <si>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</si>
  <si>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</si>
  <si>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</si>
  <si>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</si>
  <si>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</si>
  <si>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</si>
  <si>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</si>
  <si>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</si>
  <si>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</si>
  <si>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</si>
  <si>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</si>
  <si>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</si>
  <si>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</si>
  <si>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</si>
  <si>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</si>
  <si>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</si>
  <si>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</si>
  <si>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</si>
  <si>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</si>
  <si>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</si>
  <si>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</si>
  <si>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</si>
  <si>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</si>
  <si>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</si>
  <si>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</si>
  <si>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</si>
  <si>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</si>
  <si>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</si>
  <si>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</si>
  <si>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</si>
  <si>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</si>
  <si>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</si>
  <si>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</si>
  <si>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</si>
  <si>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</si>
  <si>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</si>
  <si>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</si>
  <si>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</si>
  <si>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</si>
  <si>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</si>
  <si>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</si>
  <si>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</si>
  <si>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</si>
  <si>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</si>
  <si>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</si>
  <si>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</si>
  <si>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</si>
  <si>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</si>
  <si>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</si>
  <si>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</si>
  <si>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</si>
  <si>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</si>
  <si>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</si>
  <si>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</si>
  <si>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</si>
  <si>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</si>
  <si>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</si>
  <si>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</si>
  <si>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</si>
  <si>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</si>
  <si>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</si>
  <si>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</si>
  <si>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</si>
  <si>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</si>
  <si>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</si>
  <si>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</si>
  <si>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</si>
  <si>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</si>
  <si>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</si>
  <si>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</si>
  <si>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</si>
  <si>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</si>
  <si>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</si>
  <si>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</si>
  <si>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</si>
  <si>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</si>
  <si>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</si>
  <si>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</si>
  <si>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</si>
  <si>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</si>
  <si>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</si>
  <si>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</si>
  <si>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</si>
  <si>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</si>
  <si>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</si>
  <si>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</si>
  <si>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</si>
  <si>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</si>
  <si>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</si>
  <si>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</si>
  <si>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</si>
  <si>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</si>
  <si>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</si>
  <si>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</si>
  <si>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</si>
  <si>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</si>
  <si>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</si>
  <si>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</si>
  <si>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</si>
  <si>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</si>
  <si>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</si>
  <si>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</si>
  <si>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</si>
  <si>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</si>
  <si>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</si>
  <si>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</si>
  <si>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</si>
  <si>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</si>
  <si>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</si>
  <si>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</si>
  <si>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</si>
  <si>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</si>
  <si>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</si>
  <si>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</si>
  <si>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</si>
  <si>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</si>
  <si>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</si>
  <si>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</si>
  <si>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</si>
  <si>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</si>
  <si>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</si>
  <si>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</si>
  <si>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</si>
  <si>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</si>
  <si>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</si>
  <si>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</si>
  <si>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</si>
  <si>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</si>
  <si>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</si>
  <si>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</si>
  <si>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</si>
  <si>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</si>
  <si>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</si>
  <si>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</si>
  <si>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</si>
  <si>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</si>
  <si>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</si>
  <si>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</si>
  <si>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</si>
  <si>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</si>
  <si>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</si>
  <si>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</si>
  <si>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</si>
  <si>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</si>
  <si>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</si>
  <si>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</si>
  <si>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</si>
  <si>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</si>
  <si>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</si>
  <si>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</si>
  <si>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</si>
  <si>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</si>
  <si>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</si>
  <si>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</si>
  <si>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</si>
  <si>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</si>
  <si>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</si>
  <si>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</si>
  <si>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</si>
  <si>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</si>
  <si>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</si>
  <si>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</si>
  <si>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</si>
  <si>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</si>
  <si>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</si>
  <si>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</si>
  <si>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</si>
  <si>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</si>
  <si>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</si>
  <si>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</si>
  <si>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</si>
  <si>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</si>
  <si>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</si>
  <si>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</si>
  <si>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</si>
  <si>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</si>
  <si>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</si>
  <si>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</si>
  <si>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</si>
  <si>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</si>
  <si>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</si>
  <si>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</si>
  <si>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</si>
  <si>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</si>
  <si>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</si>
  <si>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</si>
  <si>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</si>
  <si>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</si>
  <si>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</si>
  <si>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</si>
  <si>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</si>
  <si>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</si>
  <si>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</si>
  <si>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</si>
  <si>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</si>
  <si>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</si>
  <si>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</si>
  <si>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</si>
  <si>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</si>
  <si>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</si>
  <si>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</si>
  <si>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</si>
  <si>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</si>
  <si>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</si>
  <si>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</si>
  <si>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</si>
  <si>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</si>
  <si>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</si>
  <si>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</si>
  <si>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</si>
  <si>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</si>
  <si>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</si>
  <si>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</si>
  <si>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</si>
  <si>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</si>
  <si>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</si>
  <si>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</si>
  <si>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</si>
  <si>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</si>
  <si>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</si>
  <si>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</si>
  <si>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</si>
  <si>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</si>
  <si>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</si>
  <si>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</si>
  <si>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</si>
  <si>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</si>
  <si>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</si>
  <si>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</si>
  <si>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</si>
  <si>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</si>
  <si>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</si>
  <si>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</si>
  <si>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</si>
  <si>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</si>
  <si>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</si>
  <si>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</si>
  <si>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</si>
  <si>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</si>
  <si>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</si>
  <si>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</si>
  <si>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</si>
  <si>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</si>
  <si>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</si>
  <si>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</si>
  <si>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</si>
  <si>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</si>
  <si>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</si>
  <si>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</si>
  <si>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</si>
  <si>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</si>
  <si>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</si>
  <si>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</si>
  <si>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</si>
  <si>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</si>
  <si>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</si>
  <si>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</si>
  <si>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</si>
  <si>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</si>
  <si>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</si>
  <si>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</si>
  <si>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</si>
  <si>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</si>
  <si>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</si>
  <si>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</si>
  <si>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</si>
  <si>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</si>
  <si>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</si>
  <si>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</si>
  <si>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</si>
  <si>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</si>
  <si>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</si>
  <si>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</si>
  <si>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</si>
  <si>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</si>
  <si>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</si>
  <si>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</si>
  <si>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</si>
  <si>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</si>
  <si>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</si>
  <si>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</si>
  <si>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</si>
  <si>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</si>
  <si>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</si>
  <si>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</si>
  <si>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</si>
  <si>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</si>
  <si>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</si>
  <si>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</si>
  <si>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</si>
  <si>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</si>
  <si>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</si>
  <si>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</si>
  <si>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</si>
  <si>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</si>
  <si>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</si>
  <si>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</si>
  <si>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</si>
  <si>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</si>
  <si>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</si>
  <si>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</si>
  <si>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</si>
  <si>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</si>
  <si>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</si>
  <si>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</si>
  <si>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</si>
  <si>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</si>
  <si>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</si>
  <si>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</si>
  <si>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</si>
  <si>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</si>
  <si>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</si>
  <si>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</si>
  <si>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</si>
  <si>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</si>
  <si>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</si>
  <si>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</si>
  <si>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</si>
  <si>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</si>
  <si>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</si>
  <si>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</si>
  <si>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</si>
  <si>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</si>
  <si>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</si>
  <si>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</si>
  <si>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</si>
  <si>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</si>
  <si>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</si>
  <si>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</si>
  <si>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</si>
  <si>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</si>
  <si>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</si>
  <si>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</si>
  <si>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</si>
  <si>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</si>
  <si>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</si>
  <si>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</si>
  <si>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</si>
  <si>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</si>
  <si>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</si>
  <si>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</si>
  <si>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</si>
  <si>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</si>
  <si>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</si>
  <si>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</si>
  <si>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</si>
  <si>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</si>
  <si>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</si>
  <si>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</si>
  <si>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</si>
  <si>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</si>
  <si>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</si>
  <si>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</si>
  <si>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</si>
  <si>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</si>
  <si>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</si>
  <si>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</si>
  <si>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</si>
  <si>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</si>
  <si>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</si>
  <si>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</si>
  <si>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</si>
  <si>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</si>
  <si>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</si>
  <si>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</si>
  <si>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</si>
  <si>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</si>
  <si>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</si>
  <si>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</si>
  <si>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</si>
  <si>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</si>
  <si>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</si>
  <si>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</si>
  <si>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</si>
  <si>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</si>
  <si>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</si>
  <si>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</si>
  <si>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</si>
  <si>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</si>
  <si>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</si>
  <si>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</si>
  <si>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</si>
  <si>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</si>
  <si>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</si>
  <si>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</si>
  <si>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</si>
  <si>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</si>
  <si>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</si>
  <si>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</si>
  <si>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</si>
  <si>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</si>
  <si>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</si>
  <si>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</si>
  <si>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</si>
  <si>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</si>
  <si>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</si>
  <si>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</si>
  <si>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</si>
  <si>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</si>
  <si>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</si>
  <si>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</si>
  <si>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</si>
  <si>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</si>
  <si>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</si>
  <si>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</si>
  <si>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</si>
  <si>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</si>
  <si>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</si>
  <si>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</si>
  <si>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</si>
  <si>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</si>
  <si>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</si>
  <si>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</si>
  <si>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</si>
  <si>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</si>
  <si>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</si>
  <si>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</si>
  <si>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</si>
  <si>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</si>
  <si>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</si>
  <si>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</si>
  <si>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</si>
  <si>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</si>
  <si>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</si>
  <si>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</si>
  <si>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</si>
  <si>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</si>
  <si>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</si>
  <si>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</si>
  <si>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</si>
  <si>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</si>
  <si>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</si>
  <si>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</si>
  <si>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</si>
  <si>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</si>
  <si>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</si>
  <si>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</si>
  <si>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</si>
  <si>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</si>
  <si>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</si>
  <si>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</si>
  <si>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</si>
  <si>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</si>
  <si>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</si>
  <si>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</si>
  <si>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</si>
  <si>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</si>
  <si>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</si>
  <si>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</si>
  <si>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</si>
  <si>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</si>
  <si>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</si>
  <si>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</si>
  <si>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</si>
  <si>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</si>
  <si>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</si>
  <si>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</si>
  <si>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</si>
  <si>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</si>
  <si>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</si>
  <si>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</si>
  <si>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</si>
  <si>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</si>
  <si>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</si>
  <si>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</si>
  <si>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</si>
  <si>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</si>
  <si>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</si>
  <si>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</si>
  <si>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</si>
  <si>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</si>
  <si>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</si>
  <si>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</si>
  <si>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</si>
  <si>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</si>
  <si>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</si>
  <si>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</si>
  <si>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</si>
  <si>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</si>
  <si>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</si>
  <si>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</si>
  <si>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</si>
  <si>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</si>
  <si>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</si>
  <si>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</si>
  <si>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</si>
  <si>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</si>
  <si>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</si>
  <si>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</si>
  <si>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</si>
  <si>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</si>
  <si>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</si>
  <si>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</si>
  <si>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</si>
  <si>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</si>
  <si>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</si>
  <si>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</si>
  <si>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</si>
  <si>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</si>
  <si>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</si>
  <si>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</si>
  <si>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</si>
  <si>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</si>
  <si>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</si>
  <si>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</si>
  <si>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</si>
  <si>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</si>
  <si>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</si>
  <si>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</si>
  <si>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</si>
  <si>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</si>
  <si>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</si>
  <si>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</si>
  <si>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</si>
  <si>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</si>
  <si>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</si>
  <si>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</si>
  <si>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</si>
  <si>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</si>
  <si>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</si>
  <si>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</si>
  <si>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</si>
  <si>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</si>
  <si>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</si>
  <si>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</si>
  <si>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</si>
  <si>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</si>
  <si>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</si>
  <si>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</si>
  <si>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</si>
  <si>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</si>
  <si>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</si>
  <si>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</si>
  <si>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</si>
  <si>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</si>
  <si>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</si>
  <si>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</si>
  <si>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</si>
  <si>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</si>
  <si>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</si>
  <si>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</si>
  <si>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</si>
  <si>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</si>
  <si>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</si>
  <si>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</si>
  <si>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</si>
  <si>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</si>
  <si>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</si>
  <si>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</si>
  <si>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</si>
  <si>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</si>
  <si>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</si>
  <si>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</si>
  <si>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</si>
  <si>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</si>
  <si>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</si>
  <si>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</si>
  <si>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</si>
  <si>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</si>
  <si>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</si>
  <si>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</si>
  <si>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</si>
  <si>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</si>
  <si>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</si>
  <si>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</si>
  <si>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</si>
  <si>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</si>
  <si>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</si>
  <si>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</si>
  <si>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</si>
  <si>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</si>
  <si>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</si>
  <si>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</si>
  <si>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</si>
  <si>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</si>
  <si>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</si>
  <si>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</si>
  <si>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</si>
  <si>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</si>
  <si>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</si>
  <si>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</si>
  <si>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</si>
  <si>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</si>
  <si>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</si>
  <si>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</si>
  <si>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</si>
  <si>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</si>
  <si>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</si>
  <si>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</si>
  <si>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</si>
  <si>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</si>
  <si>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</si>
  <si>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</si>
  <si>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</si>
  <si>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</si>
  <si>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</si>
  <si>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</si>
  <si>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</si>
  <si>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</si>
  <si>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</si>
  <si>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</si>
  <si>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</si>
  <si>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33209</t>
  </si>
  <si>
    <t>高梁市</t>
  </si>
  <si>
    <t>33209_令和4年度</t>
  </si>
  <si>
    <t>33209_令和6年度</t>
  </si>
  <si>
    <t>33210</t>
  </si>
  <si>
    <t>新見市</t>
  </si>
  <si>
    <t>33210_令和4年度</t>
  </si>
  <si>
    <t>33210_令和6年度</t>
  </si>
  <si>
    <t>33461</t>
  </si>
  <si>
    <t>矢掛町</t>
  </si>
  <si>
    <t>33461_令和4年度</t>
  </si>
  <si>
    <t>33461_令和6年度</t>
  </si>
  <si>
    <t>33346</t>
  </si>
  <si>
    <t>和気町</t>
  </si>
  <si>
    <t>33346_令和4年度</t>
  </si>
  <si>
    <t>33346_令和6年度</t>
  </si>
  <si>
    <t>33663</t>
  </si>
  <si>
    <t>久米南町</t>
  </si>
  <si>
    <t>33663_令和4年度</t>
  </si>
  <si>
    <t>33663_令和6年度</t>
  </si>
  <si>
    <t>33643</t>
  </si>
  <si>
    <t>西粟倉村</t>
  </si>
  <si>
    <t>33643_令和4年度</t>
  </si>
  <si>
    <t>33643_令和6年度</t>
  </si>
  <si>
    <t>33623</t>
  </si>
  <si>
    <t>奈義町</t>
  </si>
  <si>
    <t>33623_令和4年度</t>
  </si>
  <si>
    <t>33623_令和6年度</t>
  </si>
  <si>
    <t>33586</t>
  </si>
  <si>
    <t>新庄村</t>
  </si>
  <si>
    <t>33586_令和4年度</t>
  </si>
  <si>
    <t>33586_令和6年度</t>
  </si>
  <si>
    <t>33445</t>
  </si>
  <si>
    <t>里庄町</t>
  </si>
  <si>
    <t>33445_令和4年度</t>
  </si>
  <si>
    <t>33445_令和6年度</t>
  </si>
  <si>
    <t>33622</t>
  </si>
  <si>
    <t>勝央町</t>
  </si>
  <si>
    <t>33622_令和4年度</t>
  </si>
  <si>
    <t>33622_令和6年度</t>
  </si>
  <si>
    <t>33681</t>
  </si>
  <si>
    <t>吉備中央町</t>
  </si>
  <si>
    <t>33681_令和4年度</t>
  </si>
  <si>
    <t>33681_令和6年度</t>
  </si>
  <si>
    <t>33666</t>
  </si>
  <si>
    <t>美咲町</t>
  </si>
  <si>
    <t>33666_令和4年度</t>
  </si>
  <si>
    <t>33666_令和6年度</t>
  </si>
  <si>
    <t>33423</t>
  </si>
  <si>
    <t>早島町</t>
  </si>
  <si>
    <t>33423_令和4年度</t>
  </si>
  <si>
    <t>33423_令和6年度</t>
  </si>
  <si>
    <t>33606</t>
  </si>
  <si>
    <t>鏡野町</t>
  </si>
  <si>
    <t>33606_令和4年度</t>
  </si>
  <si>
    <t>33606_令和6年度</t>
  </si>
  <si>
    <t>33203</t>
  </si>
  <si>
    <t>津山市</t>
  </si>
  <si>
    <t>33203_令和4年度</t>
  </si>
  <si>
    <t>33203_令和6年度</t>
  </si>
  <si>
    <t>33202</t>
  </si>
  <si>
    <t>倉敷市</t>
  </si>
  <si>
    <t>33202_令和4年度</t>
  </si>
  <si>
    <t>33202_令和6年度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</si>
  <si>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</si>
  <si>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</si>
  <si>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</si>
  <si>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</si>
  <si>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</si>
  <si>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</si>
  <si>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</si>
  <si>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</si>
  <si>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</si>
  <si>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</si>
  <si>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</si>
  <si>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</si>
  <si>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</si>
  <si>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</si>
  <si>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</si>
  <si>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</si>
  <si>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</si>
  <si>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</si>
  <si>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</si>
  <si>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</si>
  <si>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</si>
  <si>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33_令和5年度</t>
  </si>
  <si>
    <t>33_令和6年度</t>
  </si>
  <si>
    <t>33214_令和7年度</t>
  </si>
  <si>
    <t>33214_令和8年度</t>
  </si>
  <si>
    <t>33214_令和9年度</t>
  </si>
  <si>
    <t>33214_令和10年度</t>
  </si>
  <si>
    <t>33214_令和11年度</t>
  </si>
  <si>
    <t>33214_令和12年度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</si>
</sst>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3.88479701475184</c:v>
                </c:pt>
                <c:pt idx="1">
                  <c:v>5.2977301794660807</c:v>
                </c:pt>
                <c:pt idx="2">
                  <c:v>5.7861809194611649</c:v>
                </c:pt>
                <c:pt idx="3">
                  <c:v>5.4417311325057156</c:v>
                </c:pt>
                <c:pt idx="4">
                  <c:v>4.6620997387677878</c:v>
                </c:pt>
                <c:pt idx="5">
                  <c:v>6.033392441897524</c:v>
                </c:pt>
                <c:pt idx="6">
                  <c:v>6.1598393968894367</c:v>
                </c:pt>
                <c:pt idx="7">
                  <c:v>4.680657161417324</c:v>
                </c:pt>
                <c:pt idx="8">
                  <c:v>5.4129296985719257</c:v>
                </c:pt>
                <c:pt idx="9">
                  <c:v>4.6346599356460008</c:v>
                </c:pt>
                <c:pt idx="10">
                  <c:v>4.8336411979176841</c:v>
                </c:pt>
                <c:pt idx="11">
                  <c:v>5.6247680426239279</c:v>
                </c:pt>
                <c:pt idx="12">
                  <c:v>4.8546561920728628</c:v>
                </c:pt>
                <c:pt idx="13">
                  <c:v>5.2320108655860302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139.63561999299492</c:v>
                </c:pt>
                <c:pt idx="1">
                  <c:v>140.30708643826134</c:v>
                </c:pt>
                <c:pt idx="2">
                  <c:v>136.17442254540723</c:v>
                </c:pt>
                <c:pt idx="3">
                  <c:v>135.58496481437092</c:v>
                </c:pt>
                <c:pt idx="4">
                  <c:v>132.3588835867813</c:v>
                </c:pt>
                <c:pt idx="5">
                  <c:v>128.92080641060537</c:v>
                </c:pt>
                <c:pt idx="6">
                  <c:v>127.45876305495217</c:v>
                </c:pt>
                <c:pt idx="7">
                  <c:v>124.68653955399685</c:v>
                </c:pt>
                <c:pt idx="8">
                  <c:v>121.75974346246582</c:v>
                </c:pt>
                <c:pt idx="9">
                  <c:v>119.52768144067866</c:v>
                </c:pt>
                <c:pt idx="10">
                  <c:v>116.36669877403747</c:v>
                </c:pt>
                <c:pt idx="11">
                  <c:v>101.17419808924105</c:v>
                </c:pt>
                <c:pt idx="12">
                  <c:v>100.75440360831885</c:v>
                </c:pt>
                <c:pt idx="13">
                  <c:v>101.13117566710062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79.0513869835587</c:v>
                </c:pt>
                <c:pt idx="1">
                  <c:v>85.486522615933907</c:v>
                </c:pt>
                <c:pt idx="2">
                  <c:v>75.167477202616325</c:v>
                </c:pt>
                <c:pt idx="3">
                  <c:v>83.851795671115951</c:v>
                </c:pt>
                <c:pt idx="4">
                  <c:v>84.57951543220554</c:v>
                </c:pt>
                <c:pt idx="5">
                  <c:v>77.605167779406059</c:v>
                </c:pt>
                <c:pt idx="6">
                  <c:v>82.359826704234294</c:v>
                </c:pt>
                <c:pt idx="7">
                  <c:v>71.359922113014434</c:v>
                </c:pt>
                <c:pt idx="8">
                  <c:v>71.350201036358413</c:v>
                </c:pt>
                <c:pt idx="9">
                  <c:v>56.93382343892295</c:v>
                </c:pt>
                <c:pt idx="10">
                  <c:v>49.481018619987978</c:v>
                </c:pt>
                <c:pt idx="11">
                  <c:v>54.877107468285367</c:v>
                </c:pt>
                <c:pt idx="12">
                  <c:v>55.928851622401787</c:v>
                </c:pt>
                <c:pt idx="13">
                  <c:v>56.241893554801415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79.635372769237563</c:v>
                </c:pt>
                <c:pt idx="1">
                  <c:v>90.014554595226372</c:v>
                </c:pt>
                <c:pt idx="2">
                  <c:v>85.591242161094854</c:v>
                </c:pt>
                <c:pt idx="3">
                  <c:v>82.684601853969397</c:v>
                </c:pt>
                <c:pt idx="4">
                  <c:v>81.717979040479165</c:v>
                </c:pt>
                <c:pt idx="5">
                  <c:v>78.559914421253978</c:v>
                </c:pt>
                <c:pt idx="6">
                  <c:v>71.470918318220953</c:v>
                </c:pt>
                <c:pt idx="7">
                  <c:v>71.404217953309214</c:v>
                </c:pt>
                <c:pt idx="8">
                  <c:v>67.547789699776459</c:v>
                </c:pt>
                <c:pt idx="9">
                  <c:v>62.809690371060022</c:v>
                </c:pt>
                <c:pt idx="10">
                  <c:v>57.041256059852103</c:v>
                </c:pt>
                <c:pt idx="11">
                  <c:v>47.685093776508765</c:v>
                </c:pt>
                <c:pt idx="12">
                  <c:v>54.158725589742708</c:v>
                </c:pt>
                <c:pt idx="13">
                  <c:v>51.572725682111191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392.14842014869276</c:v>
                </c:pt>
                <c:pt idx="1">
                  <c:v>425.06270597195112</c:v>
                </c:pt>
                <c:pt idx="2">
                  <c:v>361.06815324527366</c:v>
                </c:pt>
                <c:pt idx="3">
                  <c:v>449.82007516271619</c:v>
                </c:pt>
                <c:pt idx="4">
                  <c:v>489.54107207972697</c:v>
                </c:pt>
                <c:pt idx="5">
                  <c:v>469.60681910848012</c:v>
                </c:pt>
                <c:pt idx="6">
                  <c:v>481.17240678334844</c:v>
                </c:pt>
                <c:pt idx="7">
                  <c:v>515.08711373391418</c:v>
                </c:pt>
                <c:pt idx="8">
                  <c:v>490.54769708931639</c:v>
                </c:pt>
                <c:pt idx="9">
                  <c:v>438.87589391895841</c:v>
                </c:pt>
                <c:pt idx="10">
                  <c:v>435.177026233074</c:v>
                </c:pt>
                <c:pt idx="11">
                  <c:v>410.20002960782767</c:v>
                </c:pt>
                <c:pt idx="12">
                  <c:v>481.18009559186771</c:v>
                </c:pt>
                <c:pt idx="13">
                  <c:v>465.66048783032267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30281</c:v>
                </c:pt>
                <c:pt idx="1">
                  <c:v>30347</c:v>
                </c:pt>
                <c:pt idx="2">
                  <c:v>30335</c:v>
                </c:pt>
                <c:pt idx="3">
                  <c:v>30623</c:v>
                </c:pt>
                <c:pt idx="4">
                  <c:v>30861</c:v>
                </c:pt>
                <c:pt idx="5">
                  <c:v>31037</c:v>
                </c:pt>
                <c:pt idx="6">
                  <c:v>31115</c:v>
                </c:pt>
                <c:pt idx="7">
                  <c:v>31020</c:v>
                </c:pt>
                <c:pt idx="8">
                  <c:v>30734</c:v>
                </c:pt>
                <c:pt idx="9">
                  <c:v>30613</c:v>
                </c:pt>
                <c:pt idx="10">
                  <c:v>30445</c:v>
                </c:pt>
                <c:pt idx="11">
                  <c:v>28899</c:v>
                </c:pt>
                <c:pt idx="12">
                  <c:v>28765</c:v>
                </c:pt>
                <c:pt idx="13">
                  <c:v>28624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15448</c:v>
                </c:pt>
                <c:pt idx="1">
                  <c:v>15204</c:v>
                </c:pt>
                <c:pt idx="2">
                  <c:v>14996</c:v>
                </c:pt>
                <c:pt idx="3">
                  <c:v>14720</c:v>
                </c:pt>
                <c:pt idx="4">
                  <c:v>14427</c:v>
                </c:pt>
                <c:pt idx="5">
                  <c:v>14216</c:v>
                </c:pt>
                <c:pt idx="6">
                  <c:v>14015</c:v>
                </c:pt>
                <c:pt idx="7">
                  <c:v>14121</c:v>
                </c:pt>
                <c:pt idx="8">
                  <c:v>13915</c:v>
                </c:pt>
                <c:pt idx="9">
                  <c:v>13890</c:v>
                </c:pt>
                <c:pt idx="10">
                  <c:v>13489</c:v>
                </c:pt>
                <c:pt idx="11">
                  <c:v>12828</c:v>
                </c:pt>
                <c:pt idx="12">
                  <c:v>12724</c:v>
                </c:pt>
                <c:pt idx="13">
                  <c:v>12602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17571</c:v>
                </c:pt>
                <c:pt idx="1">
                  <c:v>17656</c:v>
                </c:pt>
                <c:pt idx="2">
                  <c:v>17672</c:v>
                </c:pt>
                <c:pt idx="3">
                  <c:v>17809</c:v>
                </c:pt>
                <c:pt idx="4">
                  <c:v>17893</c:v>
                </c:pt>
                <c:pt idx="5">
                  <c:v>17864</c:v>
                </c:pt>
                <c:pt idx="6">
                  <c:v>17876</c:v>
                </c:pt>
                <c:pt idx="7">
                  <c:v>17881</c:v>
                </c:pt>
                <c:pt idx="8">
                  <c:v>17846</c:v>
                </c:pt>
                <c:pt idx="9">
                  <c:v>17767</c:v>
                </c:pt>
                <c:pt idx="10">
                  <c:v>17733</c:v>
                </c:pt>
                <c:pt idx="11">
                  <c:v>17714</c:v>
                </c:pt>
                <c:pt idx="12">
                  <c:v>17640</c:v>
                </c:pt>
                <c:pt idx="13">
                  <c:v>17640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403</c:v>
                </c:pt>
                <c:pt idx="1">
                  <c:v>403</c:v>
                </c:pt>
                <c:pt idx="2">
                  <c:v>403</c:v>
                </c:pt>
                <c:pt idx="3">
                  <c:v>403</c:v>
                </c:pt>
                <c:pt idx="4">
                  <c:v>403</c:v>
                </c:pt>
                <c:pt idx="5">
                  <c:v>394</c:v>
                </c:pt>
                <c:pt idx="6">
                  <c:v>394</c:v>
                </c:pt>
                <c:pt idx="7">
                  <c:v>394</c:v>
                </c:pt>
                <c:pt idx="8">
                  <c:v>394</c:v>
                </c:pt>
                <c:pt idx="9">
                  <c:v>394</c:v>
                </c:pt>
                <c:pt idx="10">
                  <c:v>394</c:v>
                </c:pt>
                <c:pt idx="11">
                  <c:v>317</c:v>
                </c:pt>
                <c:pt idx="12">
                  <c:v>317</c:v>
                </c:pt>
                <c:pt idx="13">
                  <c:v>317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2323</c:v>
                </c:pt>
                <c:pt idx="1">
                  <c:v>2323</c:v>
                </c:pt>
                <c:pt idx="2">
                  <c:v>2323</c:v>
                </c:pt>
                <c:pt idx="3">
                  <c:v>2323</c:v>
                </c:pt>
                <c:pt idx="4">
                  <c:v>2323</c:v>
                </c:pt>
                <c:pt idx="5">
                  <c:v>1940</c:v>
                </c:pt>
                <c:pt idx="6">
                  <c:v>1940</c:v>
                </c:pt>
                <c:pt idx="7">
                  <c:v>1940</c:v>
                </c:pt>
                <c:pt idx="8">
                  <c:v>1940</c:v>
                </c:pt>
                <c:pt idx="9">
                  <c:v>1940</c:v>
                </c:pt>
                <c:pt idx="10">
                  <c:v>1940</c:v>
                </c:pt>
                <c:pt idx="11">
                  <c:v>1569</c:v>
                </c:pt>
                <c:pt idx="12">
                  <c:v>1569</c:v>
                </c:pt>
                <c:pt idx="13">
                  <c:v>1569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805.79020000000003</c:v>
                </c:pt>
                <c:pt idx="1">
                  <c:v>914.04420000000005</c:v>
                </c:pt>
                <c:pt idx="2">
                  <c:v>760.92550000000006</c:v>
                </c:pt>
                <c:pt idx="3">
                  <c:v>956.71439999999996</c:v>
                </c:pt>
                <c:pt idx="4">
                  <c:v>1005.3778</c:v>
                </c:pt>
                <c:pt idx="5">
                  <c:v>1029.6939</c:v>
                </c:pt>
                <c:pt idx="6">
                  <c:v>1017.8285</c:v>
                </c:pt>
                <c:pt idx="7">
                  <c:v>1061.7663</c:v>
                </c:pt>
                <c:pt idx="8">
                  <c:v>1110.723</c:v>
                </c:pt>
                <c:pt idx="9">
                  <c:v>1140.5896</c:v>
                </c:pt>
                <c:pt idx="10">
                  <c:v>1105.4962</c:v>
                </c:pt>
                <c:pt idx="11">
                  <c:v>1101.7498000000001</c:v>
                </c:pt>
                <c:pt idx="12">
                  <c:v>1425.7714000000001</c:v>
                </c:pt>
                <c:pt idx="13">
                  <c:v>1499.1846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139.15100000000001</c:v>
                </c:pt>
                <c:pt idx="1">
                  <c:v>118.961</c:v>
                </c:pt>
                <c:pt idx="2">
                  <c:v>118.629</c:v>
                </c:pt>
                <c:pt idx="3">
                  <c:v>121.50399999999999</c:v>
                </c:pt>
                <c:pt idx="4">
                  <c:v>125.40299999999999</c:v>
                </c:pt>
                <c:pt idx="5">
                  <c:v>147.14600000000002</c:v>
                </c:pt>
                <c:pt idx="6">
                  <c:v>139.054</c:v>
                </c:pt>
                <c:pt idx="7">
                  <c:v>143.715</c:v>
                </c:pt>
                <c:pt idx="8">
                  <c:v>124.64399999999999</c:v>
                </c:pt>
                <c:pt idx="9">
                  <c:v>89.171000000000006</c:v>
                </c:pt>
                <c:pt idx="10">
                  <c:v>99.58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102.687</c:v>
                </c:pt>
                <c:pt idx="1">
                  <c:v>92.13</c:v>
                </c:pt>
                <c:pt idx="2">
                  <c:v>98.135999999999996</c:v>
                </c:pt>
                <c:pt idx="3">
                  <c:v>87.144999999999996</c:v>
                </c:pt>
                <c:pt idx="4">
                  <c:v>83.844999999999999</c:v>
                </c:pt>
                <c:pt idx="5">
                  <c:v>85.058000000000007</c:v>
                </c:pt>
                <c:pt idx="6">
                  <c:v>79.340999999999994</c:v>
                </c:pt>
                <c:pt idx="7">
                  <c:v>79.953000000000003</c:v>
                </c:pt>
                <c:pt idx="8">
                  <c:v>65.018000000000001</c:v>
                </c:pt>
                <c:pt idx="9">
                  <c:v>59.551000000000002</c:v>
                </c:pt>
                <c:pt idx="10">
                  <c:v>71.162000000000006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241.83799999999999</c:v>
                </c:pt>
                <c:pt idx="1">
                  <c:v>211.09100000000001</c:v>
                </c:pt>
                <c:pt idx="2">
                  <c:v>216.76499999999999</c:v>
                </c:pt>
                <c:pt idx="3">
                  <c:v>208.649</c:v>
                </c:pt>
                <c:pt idx="4">
                  <c:v>209.24799999999999</c:v>
                </c:pt>
                <c:pt idx="5">
                  <c:v>232.20400000000001</c:v>
                </c:pt>
                <c:pt idx="6">
                  <c:v>218.39500000000001</c:v>
                </c:pt>
                <c:pt idx="7">
                  <c:v>223.66800000000001</c:v>
                </c:pt>
                <c:pt idx="8">
                  <c:v>189.66200000000001</c:v>
                </c:pt>
                <c:pt idx="9">
                  <c:v>148.72200000000001</c:v>
                </c:pt>
                <c:pt idx="10">
                  <c:v>170.74199999999999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85.591242161094854</c:v>
                </c:pt>
                <c:pt idx="1">
                  <c:v>82.684601853969397</c:v>
                </c:pt>
                <c:pt idx="2">
                  <c:v>81.717979040479165</c:v>
                </c:pt>
                <c:pt idx="3">
                  <c:v>78.559914421253978</c:v>
                </c:pt>
                <c:pt idx="4">
                  <c:v>71.470918318220953</c:v>
                </c:pt>
                <c:pt idx="5">
                  <c:v>71.404217953309214</c:v>
                </c:pt>
                <c:pt idx="6">
                  <c:v>67.547789699776459</c:v>
                </c:pt>
                <c:pt idx="7">
                  <c:v>62.809690371060022</c:v>
                </c:pt>
                <c:pt idx="8">
                  <c:v>57.041256059852103</c:v>
                </c:pt>
                <c:pt idx="9">
                  <c:v>47.685093776508765</c:v>
                </c:pt>
                <c:pt idx="10">
                  <c:v>54.158725589742708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361.06815324527366</c:v>
                </c:pt>
                <c:pt idx="1">
                  <c:v>449.82007516271619</c:v>
                </c:pt>
                <c:pt idx="2">
                  <c:v>489.54107207972697</c:v>
                </c:pt>
                <c:pt idx="3">
                  <c:v>469.60681910848012</c:v>
                </c:pt>
                <c:pt idx="4">
                  <c:v>481.17240678334844</c:v>
                </c:pt>
                <c:pt idx="5">
                  <c:v>515.08711373391418</c:v>
                </c:pt>
                <c:pt idx="6">
                  <c:v>490.54769708931639</c:v>
                </c:pt>
                <c:pt idx="7">
                  <c:v>438.87589391895841</c:v>
                </c:pt>
                <c:pt idx="8">
                  <c:v>435.177026233074</c:v>
                </c:pt>
                <c:pt idx="9">
                  <c:v>410.20002960782767</c:v>
                </c:pt>
                <c:pt idx="10">
                  <c:v>481.18009559186771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0.66978490854528339</c:v>
                </c:pt>
                <c:pt idx="1">
                  <c:v>0.46927874422599025</c:v>
                </c:pt>
                <c:pt idx="2">
                  <c:v>0.44279226476159184</c:v>
                </c:pt>
                <c:pt idx="3">
                  <c:v>0.44430572877137386</c:v>
                </c:pt>
                <c:pt idx="4">
                  <c:v>0.43487115439313939</c:v>
                </c:pt>
                <c:pt idx="5">
                  <c:v>0.45080529838289241</c:v>
                </c:pt>
                <c:pt idx="6">
                  <c:v>0.44520645249351926</c:v>
                </c:pt>
                <c:pt idx="7">
                  <c:v>0.50963838091618197</c:v>
                </c:pt>
                <c:pt idx="8">
                  <c:v>0.43582723481919289</c:v>
                </c:pt>
                <c:pt idx="9">
                  <c:v>0.36255970079325905</c:v>
                </c:pt>
                <c:pt idx="10">
                  <c:v>0.35484011405330801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170.74199999999999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170.74199999999999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156.876</c:v>
                </c:pt>
                <c:pt idx="4">
                  <c:v>6.298</c:v>
                </c:pt>
                <c:pt idx="5">
                  <c:v>0</c:v>
                </c:pt>
                <c:pt idx="6">
                  <c:v>0</c:v>
                </c:pt>
                <c:pt idx="7">
                  <c:v>0</c:v>
                </c:pt>
                <c:pt idx="8">
                  <c:v>0</c:v>
                </c:pt>
                <c:pt idx="9">
                  <c:v>0</c:v>
                </c:pt>
                <c:pt idx="10">
                  <c:v>0</c:v>
                </c:pt>
                <c:pt idx="11">
                  <c:v>7.5679999999999996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419.53741309141071</c:v>
                </c:pt>
                <c:pt idx="2">
                  <c:v>10.63624090709007</c:v>
                </c:pt>
                <c:pt idx="3">
                  <c:v>20.92272066312016</c:v>
                </c:pt>
                <c:pt idx="4">
                  <c:v>84.523986072227217</c:v>
                </c:pt>
                <c:pt idx="5">
                  <c:v>94.21278972813252</c:v>
                </c:pt>
                <c:pt idx="7">
                  <c:v>146.82526442037661</c:v>
                </c:pt>
                <c:pt idx="8">
                  <c:v>3.1527407567526802</c:v>
                </c:pt>
                <c:pt idx="9">
                  <c:v>0</c:v>
                </c:pt>
                <c:pt idx="10">
                  <c:v>5.4228898601415843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451.09637466162093</c:v>
                </c:pt>
                <c:pt idx="4" formatCode="#,##0">
                  <c:v>84.523986072227217</c:v>
                </c:pt>
                <c:pt idx="5" formatCode="#,##0">
                  <c:v>94.21278972813252</c:v>
                </c:pt>
                <c:pt idx="6" formatCode="#,##0">
                  <c:v>149.97800517712929</c:v>
                </c:pt>
                <c:pt idx="10" formatCode="#,##0">
                  <c:v>5.4228898601415843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71.162000000000006</c:v>
                </c:pt>
                <c:pt idx="2" formatCode="#,##0_);[Red]\(#,##0\)">
                  <c:v>10.239000000000001</c:v>
                </c:pt>
                <c:pt idx="3" formatCode="#,##0_);[Red]\(#,##0\)">
                  <c:v>89.340999999999994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71.162000000000006</c:v>
                </c:pt>
                <c:pt idx="1">
                  <c:v>99.58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真庭市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7.5679999999999996</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真庭市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真庭市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真庭市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0</c:v>
                </c:pt>
                <c:pt idx="2">
                  <c:v>0</c:v>
                </c:pt>
                <c:pt idx="3">
                  <c:v>78.438000000000002</c:v>
                </c:pt>
                <c:pt idx="4">
                  <c:v>6.298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76,757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8144.9810000000034</c:v>
                </c:pt>
                <c:pt idx="1">
                  <c:v>49785.47999999996</c:v>
                </c:pt>
                <c:pt idx="2">
                  <c:v>0</c:v>
                </c:pt>
                <c:pt idx="3">
                  <c:v>1566.5</c:v>
                </c:pt>
                <c:pt idx="4">
                  <c:v>0</c:v>
                </c:pt>
                <c:pt idx="5">
                  <c:v>17260.5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204,824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9774.9545977200032</c:v>
                </c:pt>
                <c:pt idx="1">
                  <c:v>65854.241524799945</c:v>
                </c:pt>
                <c:pt idx="2">
                  <c:v>0</c:v>
                </c:pt>
                <c:pt idx="3">
                  <c:v>8233.5239999999994</c:v>
                </c:pt>
                <c:pt idx="4">
                  <c:v>0</c:v>
                </c:pt>
                <c:pt idx="5">
                  <c:v>120961.584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真庭市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93.36896852400001</c:v>
                </c:pt>
                <c:pt idx="1">
                  <c:v>84.536426376000009</c:v>
                </c:pt>
                <c:pt idx="2">
                  <c:v>1.5908272919999995</c:v>
                </c:pt>
                <c:pt idx="3">
                  <c:v>3.4437600000000008E-4</c:v>
                </c:pt>
                <c:pt idx="4">
                  <c:v>10.67489131</c:v>
                </c:pt>
                <c:pt idx="5">
                  <c:v>39.016119609999997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3,033,100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真庭市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2086986</c:v>
                </c:pt>
                <c:pt idx="1">
                  <c:v>938900</c:v>
                </c:pt>
                <c:pt idx="2">
                  <c:v>7212</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11950</c:v>
                </c:pt>
                <c:pt idx="1">
                  <c:v>12245.5</c:v>
                </c:pt>
                <c:pt idx="2">
                  <c:v>12270.5</c:v>
                </c:pt>
                <c:pt idx="3">
                  <c:v>12271</c:v>
                </c:pt>
                <c:pt idx="4">
                  <c:v>12270.5</c:v>
                </c:pt>
                <c:pt idx="5">
                  <c:v>12270.5</c:v>
                </c:pt>
                <c:pt idx="6">
                  <c:v>17260.5</c:v>
                </c:pt>
                <c:pt idx="7">
                  <c:v>17260.5</c:v>
                </c:pt>
                <c:pt idx="8">
                  <c:v>17260.5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1200</c:v>
                </c:pt>
                <c:pt idx="1">
                  <c:v>1200</c:v>
                </c:pt>
                <c:pt idx="2">
                  <c:v>1200</c:v>
                </c:pt>
                <c:pt idx="3">
                  <c:v>1205</c:v>
                </c:pt>
                <c:pt idx="4">
                  <c:v>1206.5</c:v>
                </c:pt>
                <c:pt idx="5">
                  <c:v>1566.5</c:v>
                </c:pt>
                <c:pt idx="6">
                  <c:v>1566.5</c:v>
                </c:pt>
                <c:pt idx="7">
                  <c:v>1566.5</c:v>
                </c:pt>
                <c:pt idx="8">
                  <c:v>1566.5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18124.18</c:v>
                </c:pt>
                <c:pt idx="1">
                  <c:v>19901.68</c:v>
                </c:pt>
                <c:pt idx="2">
                  <c:v>21876.68</c:v>
                </c:pt>
                <c:pt idx="3">
                  <c:v>33639.480000000003</c:v>
                </c:pt>
                <c:pt idx="4">
                  <c:v>35942.879999999997</c:v>
                </c:pt>
                <c:pt idx="5">
                  <c:v>36886.380000000026</c:v>
                </c:pt>
                <c:pt idx="6">
                  <c:v>47340.679999999957</c:v>
                </c:pt>
                <c:pt idx="7">
                  <c:v>49577.279999999962</c:v>
                </c:pt>
                <c:pt idx="8">
                  <c:v>49785.47999999996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5489.0069999999996</c:v>
                </c:pt>
                <c:pt idx="1">
                  <c:v>5797.3519999999999</c:v>
                </c:pt>
                <c:pt idx="2">
                  <c:v>6071.5619999999999</c:v>
                </c:pt>
                <c:pt idx="3">
                  <c:v>6254.900999999998</c:v>
                </c:pt>
                <c:pt idx="4">
                  <c:v>6511.135000000002</c:v>
                </c:pt>
                <c:pt idx="5">
                  <c:v>6809.3559999999998</c:v>
                </c:pt>
                <c:pt idx="6">
                  <c:v>7181.2960000000039</c:v>
                </c:pt>
                <c:pt idx="7">
                  <c:v>7591.1110000000053</c:v>
                </c:pt>
                <c:pt idx="8">
                  <c:v>8144.9810000000034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0.36829605721900627</c:v>
                </c:pt>
                <c:pt idx="1">
                  <c:v>0.38099141785670337</c:v>
                </c:pt>
                <c:pt idx="2">
                  <c:v>0.38305652904218468</c:v>
                </c:pt>
                <c:pt idx="3">
                  <c:v>0.46868717620405381</c:v>
                </c:pt>
                <c:pt idx="4">
                  <c:v>0.48015820526713765</c:v>
                </c:pt>
                <c:pt idx="5">
                  <c:v>0.48863922405954868</c:v>
                </c:pt>
                <c:pt idx="6">
                  <c:v>0.58937913906406936</c:v>
                </c:pt>
                <c:pt idx="7">
                  <c:v>0.64643528264808336</c:v>
                </c:pt>
                <c:pt idx="8">
                  <c:v>0.64941599279765394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468.59606096193448</c:v>
                </c:pt>
                <c:pt idx="2">
                  <c:v>5.8217974229071103</c:v>
                </c:pt>
                <c:pt idx="3">
                  <c:v>15.123213694885409</c:v>
                </c:pt>
                <c:pt idx="4">
                  <c:v>81.717979040479165</c:v>
                </c:pt>
                <c:pt idx="5">
                  <c:v>84.57951543220554</c:v>
                </c:pt>
                <c:pt idx="7">
                  <c:v>128.5513210042561</c:v>
                </c:pt>
                <c:pt idx="8">
                  <c:v>3.80756258252522</c:v>
                </c:pt>
                <c:pt idx="9">
                  <c:v>0</c:v>
                </c:pt>
                <c:pt idx="10">
                  <c:v>4.6620997387677878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489.54107207972697</c:v>
                </c:pt>
                <c:pt idx="4" formatCode="#,##0">
                  <c:v>81.717979040479165</c:v>
                </c:pt>
                <c:pt idx="5" formatCode="#,##0">
                  <c:v>84.57951543220554</c:v>
                </c:pt>
                <c:pt idx="6" formatCode="#,##0">
                  <c:v>132.3588835867813</c:v>
                </c:pt>
                <c:pt idx="10" formatCode="#,##0">
                  <c:v>4.6620997387677878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1204</c:v>
                </c:pt>
                <c:pt idx="1">
                  <c:v>1257</c:v>
                </c:pt>
                <c:pt idx="2">
                  <c:v>1294</c:v>
                </c:pt>
                <c:pt idx="3">
                  <c:v>1327</c:v>
                </c:pt>
                <c:pt idx="4">
                  <c:v>1380</c:v>
                </c:pt>
                <c:pt idx="5">
                  <c:v>1429</c:v>
                </c:pt>
                <c:pt idx="6">
                  <c:v>1487</c:v>
                </c:pt>
                <c:pt idx="7">
                  <c:v>1547</c:v>
                </c:pt>
                <c:pt idx="8">
                  <c:v>1627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315397.69022340578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204824.30412251997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4986015.7379999999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2593582.4590000003</c:v>
                </c:pt>
                <c:pt idx="1">
                  <c:v>2348234.0660000001</c:v>
                </c:pt>
                <c:pt idx="2">
                  <c:v>44189.64699999999</c:v>
                </c:pt>
                <c:pt idx="3">
                  <c:v>9.5660000000000025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75629.196122519948</c:v>
                </c:pt>
                <c:pt idx="1">
                  <c:v>0</c:v>
                </c:pt>
                <c:pt idx="2">
                  <c:v>8233.5239999999994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455.28714862426131</c:v>
                </c:pt>
                <c:pt idx="2">
                  <c:v>3.6713082481672217</c:v>
                </c:pt>
                <c:pt idx="3">
                  <c:v>6.7020309578941175</c:v>
                </c:pt>
                <c:pt idx="4">
                  <c:v>51.572725682111191</c:v>
                </c:pt>
                <c:pt idx="5">
                  <c:v>56.241893554801415</c:v>
                </c:pt>
                <c:pt idx="7">
                  <c:v>98.624144554093931</c:v>
                </c:pt>
                <c:pt idx="8">
                  <c:v>2.5070311130066907</c:v>
                </c:pt>
                <c:pt idx="9">
                  <c:v>0</c:v>
                </c:pt>
                <c:pt idx="10">
                  <c:v>5.2320108655860302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465.66048783032267</c:v>
                </c:pt>
                <c:pt idx="4">
                  <c:v>51.572725682111191</c:v>
                </c:pt>
                <c:pt idx="5">
                  <c:v>56.241893554801415</c:v>
                </c:pt>
                <c:pt idx="6">
                  <c:v>101.13117566710062</c:v>
                </c:pt>
                <c:pt idx="10">
                  <c:v>5.2320108655860302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真庭市</c:v>
                </c:pt>
              </c:strCache>
            </c:strRef>
          </c:cat>
          <c:val>
            <c:numRef>
              <c:f>①CO2排出量の現状把握!$AX$43:$AX$45</c:f>
              <c:numCache>
                <c:formatCode>0%</c:formatCode>
                <c:ptCount val="3"/>
                <c:pt idx="0">
                  <c:v>0.42072759503743129</c:v>
                </c:pt>
                <c:pt idx="1">
                  <c:v>0.76215004413621379</c:v>
                </c:pt>
                <c:pt idx="2">
                  <c:v>0.68495772040808167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真庭市</c:v>
                </c:pt>
              </c:strCache>
            </c:strRef>
          </c:cat>
          <c:val>
            <c:numRef>
              <c:f>①CO2排出量の現状把握!$AY$43:$AY$45</c:f>
              <c:numCache>
                <c:formatCode>0%</c:formatCode>
                <c:ptCount val="3"/>
                <c:pt idx="0">
                  <c:v>0.19118662390594171</c:v>
                </c:pt>
                <c:pt idx="1">
                  <c:v>6.9524305544908474E-2</c:v>
                </c:pt>
                <c:pt idx="2">
                  <c:v>7.5860283493329114E-2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真庭市</c:v>
                </c:pt>
              </c:strCache>
            </c:strRef>
          </c:cat>
          <c:val>
            <c:numRef>
              <c:f>①CO2排出量の現状把握!$AZ$43:$AZ$45</c:f>
              <c:numCache>
                <c:formatCode>0%</c:formatCode>
                <c:ptCount val="3"/>
                <c:pt idx="0">
                  <c:v>0.18034974026133399</c:v>
                </c:pt>
                <c:pt idx="1">
                  <c:v>7.0773555284954437E-2</c:v>
                </c:pt>
                <c:pt idx="2">
                  <c:v>8.2728340083618776E-2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真庭市</c:v>
                </c:pt>
              </c:strCache>
            </c:strRef>
          </c:cat>
          <c:val>
            <c:numRef>
              <c:f>①CO2排出量の現状把握!$BA$43:$BA$45</c:f>
              <c:numCache>
                <c:formatCode>0%</c:formatCode>
                <c:ptCount val="3"/>
                <c:pt idx="0">
                  <c:v>0.19226168778726088</c:v>
                </c:pt>
                <c:pt idx="1">
                  <c:v>9.1764967163491043E-2</c:v>
                </c:pt>
                <c:pt idx="2">
                  <c:v>0.148757692261765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真庭市</c:v>
                </c:pt>
              </c:strCache>
            </c:strRef>
          </c:cat>
          <c:val>
            <c:numRef>
              <c:f>①CO2排出量の現状把握!$BB$43:$BB$45</c:f>
              <c:numCache>
                <c:formatCode>0%</c:formatCode>
                <c:ptCount val="3"/>
                <c:pt idx="0">
                  <c:v>1.5474353008032191E-2</c:v>
                </c:pt>
                <c:pt idx="1">
                  <c:v>5.7871278704322519E-3</c:v>
                </c:pt>
                <c:pt idx="2">
                  <c:v>7.6959637532054296E-3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14464</c:v>
                </c:pt>
                <c:pt idx="1">
                  <c:v>14464</c:v>
                </c:pt>
                <c:pt idx="2">
                  <c:v>14464</c:v>
                </c:pt>
                <c:pt idx="3">
                  <c:v>14464</c:v>
                </c:pt>
                <c:pt idx="4">
                  <c:v>14464</c:v>
                </c:pt>
                <c:pt idx="5">
                  <c:v>13721</c:v>
                </c:pt>
                <c:pt idx="6">
                  <c:v>13721</c:v>
                </c:pt>
                <c:pt idx="7">
                  <c:v>13721</c:v>
                </c:pt>
                <c:pt idx="8">
                  <c:v>13721</c:v>
                </c:pt>
                <c:pt idx="9">
                  <c:v>13721</c:v>
                </c:pt>
                <c:pt idx="10">
                  <c:v>13721</c:v>
                </c:pt>
                <c:pt idx="11">
                  <c:v>12822</c:v>
                </c:pt>
                <c:pt idx="12">
                  <c:v>12822</c:v>
                </c:pt>
                <c:pt idx="13">
                  <c:v>12822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3.88479701475184</c:v>
                </c:pt>
                <c:pt idx="1">
                  <c:v>5.2977301794660807</c:v>
                </c:pt>
                <c:pt idx="2">
                  <c:v>5.7861809194611649</c:v>
                </c:pt>
                <c:pt idx="3">
                  <c:v>5.4417311325057156</c:v>
                </c:pt>
                <c:pt idx="4">
                  <c:v>4.6620997387677878</c:v>
                </c:pt>
                <c:pt idx="5">
                  <c:v>6.033392441897524</c:v>
                </c:pt>
                <c:pt idx="6">
                  <c:v>6.1598393968894367</c:v>
                </c:pt>
                <c:pt idx="7">
                  <c:v>4.680657161417324</c:v>
                </c:pt>
                <c:pt idx="8">
                  <c:v>5.4129296985719257</c:v>
                </c:pt>
                <c:pt idx="9">
                  <c:v>4.6346599356460008</c:v>
                </c:pt>
                <c:pt idx="10">
                  <c:v>4.8336411979176841</c:v>
                </c:pt>
                <c:pt idx="11">
                  <c:v>5.6247680426239279</c:v>
                </c:pt>
                <c:pt idx="12">
                  <c:v>4.8546561920728628</c:v>
                </c:pt>
                <c:pt idx="13">
                  <c:v>5.2320108655860302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51164</c:v>
                </c:pt>
                <c:pt idx="1">
                  <c:v>50605</c:v>
                </c:pt>
                <c:pt idx="2">
                  <c:v>49987</c:v>
                </c:pt>
                <c:pt idx="3">
                  <c:v>49566</c:v>
                </c:pt>
                <c:pt idx="4">
                  <c:v>49222</c:v>
                </c:pt>
                <c:pt idx="5">
                  <c:v>48544</c:v>
                </c:pt>
                <c:pt idx="6">
                  <c:v>47820</c:v>
                </c:pt>
                <c:pt idx="7">
                  <c:v>47195</c:v>
                </c:pt>
                <c:pt idx="8">
                  <c:v>46482</c:v>
                </c:pt>
                <c:pt idx="9">
                  <c:v>45682</c:v>
                </c:pt>
                <c:pt idx="10">
                  <c:v>44978</c:v>
                </c:pt>
                <c:pt idx="11">
                  <c:v>44245</c:v>
                </c:pt>
                <c:pt idx="12">
                  <c:v>43424</c:v>
                </c:pt>
                <c:pt idx="13">
                  <c:v>42586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真庭市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154</v>
      </c>
      <c r="C9" s="70">
        <v>1</v>
      </c>
      <c r="D9" s="70">
        <v>10</v>
      </c>
      <c r="E9" s="70">
        <v>1990</v>
      </c>
      <c r="F9" s="70" t="s">
        <v>787</v>
      </c>
      <c r="G9" s="70" t="s">
        <v>1673</v>
      </c>
      <c r="H9" s="70" t="s">
        <v>1674</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155</v>
      </c>
      <c r="C10" s="70">
        <v>2</v>
      </c>
      <c r="D10" s="70">
        <v>10</v>
      </c>
      <c r="E10" s="70">
        <v>2005</v>
      </c>
      <c r="F10" s="70" t="s">
        <v>789</v>
      </c>
      <c r="G10" s="70" t="s">
        <v>1673</v>
      </c>
      <c r="H10" s="70" t="s">
        <v>1674</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156</v>
      </c>
      <c r="C11" s="70">
        <v>3</v>
      </c>
      <c r="D11" s="70">
        <v>10</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157</v>
      </c>
      <c r="C12" s="70">
        <v>4</v>
      </c>
      <c r="D12" s="70">
        <v>10</v>
      </c>
      <c r="E12" s="70">
        <v>2007</v>
      </c>
      <c r="F12" s="70" t="s">
        <v>791</v>
      </c>
      <c r="G12" s="70" t="s">
        <v>1673</v>
      </c>
      <c r="H12" s="70" t="s">
        <v>1674</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158</v>
      </c>
      <c r="C13" s="70">
        <v>5</v>
      </c>
      <c r="D13" s="70">
        <v>10</v>
      </c>
      <c r="E13" s="70">
        <v>2008</v>
      </c>
      <c r="F13" s="70" t="s">
        <v>792</v>
      </c>
      <c r="G13" s="70" t="s">
        <v>1673</v>
      </c>
      <c r="H13" s="70" t="s">
        <v>1674</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159</v>
      </c>
      <c r="C14" s="70">
        <v>6</v>
      </c>
      <c r="D14" s="70">
        <v>10</v>
      </c>
      <c r="E14" s="70">
        <v>2009</v>
      </c>
      <c r="F14" s="70" t="s">
        <v>176</v>
      </c>
      <c r="G14" s="70" t="s">
        <v>1673</v>
      </c>
      <c r="H14" s="70" t="s">
        <v>1674</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1680</v>
      </c>
      <c r="B15" s="70">
        <v>160</v>
      </c>
      <c r="C15" s="70">
        <v>7</v>
      </c>
      <c r="D15" s="70">
        <v>10</v>
      </c>
      <c r="E15" s="70">
        <v>2010</v>
      </c>
      <c r="F15" s="70" t="s">
        <v>177</v>
      </c>
      <c r="G15" s="70" t="s">
        <v>1673</v>
      </c>
      <c r="H15" s="70" t="s">
        <v>1674</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1681</v>
      </c>
      <c r="B16" s="70">
        <v>161</v>
      </c>
      <c r="C16" s="70">
        <v>8</v>
      </c>
      <c r="D16" s="70">
        <v>10</v>
      </c>
      <c r="E16" s="70">
        <v>2011</v>
      </c>
      <c r="F16" s="70" t="s">
        <v>178</v>
      </c>
      <c r="G16" s="70" t="s">
        <v>1673</v>
      </c>
      <c r="H16" s="70" t="s">
        <v>1674</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1682</v>
      </c>
      <c r="B17" s="70">
        <v>162</v>
      </c>
      <c r="C17" s="70">
        <v>9</v>
      </c>
      <c r="D17" s="70">
        <v>10</v>
      </c>
      <c r="E17" s="70">
        <v>2012</v>
      </c>
      <c r="F17" s="70" t="s">
        <v>179</v>
      </c>
      <c r="G17" s="70" t="s">
        <v>1673</v>
      </c>
      <c r="H17" s="70" t="s">
        <v>1674</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1683</v>
      </c>
      <c r="B18" s="70">
        <v>163</v>
      </c>
      <c r="C18" s="70">
        <v>10</v>
      </c>
      <c r="D18" s="70">
        <v>10</v>
      </c>
      <c r="E18" s="70">
        <v>2013</v>
      </c>
      <c r="F18" s="70" t="s">
        <v>180</v>
      </c>
      <c r="G18" s="70" t="s">
        <v>1673</v>
      </c>
      <c r="H18" s="70" t="s">
        <v>1674</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1684</v>
      </c>
      <c r="B19" s="70">
        <v>164</v>
      </c>
      <c r="C19" s="70">
        <v>11</v>
      </c>
      <c r="D19" s="70">
        <v>10</v>
      </c>
      <c r="E19" s="70">
        <v>2014</v>
      </c>
      <c r="F19" s="70" t="s">
        <v>181</v>
      </c>
      <c r="G19" s="70" t="s">
        <v>1673</v>
      </c>
      <c r="H19" s="70" t="s">
        <v>1674</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1685</v>
      </c>
      <c r="B20" s="70">
        <v>165</v>
      </c>
      <c r="C20" s="70">
        <v>12</v>
      </c>
      <c r="D20" s="70">
        <v>10</v>
      </c>
      <c r="E20" s="70">
        <v>2015</v>
      </c>
      <c r="F20" s="70" t="s">
        <v>182</v>
      </c>
      <c r="G20" s="70" t="s">
        <v>1673</v>
      </c>
      <c r="H20" s="70" t="s">
        <v>1674</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1686</v>
      </c>
      <c r="B21" s="70">
        <v>166</v>
      </c>
      <c r="C21" s="70">
        <v>13</v>
      </c>
      <c r="D21" s="70">
        <v>10</v>
      </c>
      <c r="E21" s="70">
        <v>2016</v>
      </c>
      <c r="F21" s="70" t="s">
        <v>155</v>
      </c>
      <c r="G21" s="70" t="s">
        <v>1673</v>
      </c>
      <c r="H21" s="70" t="s">
        <v>1674</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1687</v>
      </c>
      <c r="B22" s="70">
        <v>167</v>
      </c>
      <c r="C22" s="70">
        <v>14</v>
      </c>
      <c r="D22" s="70">
        <v>10</v>
      </c>
      <c r="E22" s="70">
        <v>2017</v>
      </c>
      <c r="F22" s="70" t="s">
        <v>156</v>
      </c>
      <c r="G22" s="70" t="s">
        <v>1673</v>
      </c>
      <c r="H22" s="70" t="s">
        <v>1674</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1688</v>
      </c>
      <c r="B23" s="70">
        <v>168</v>
      </c>
      <c r="C23" s="70">
        <v>15</v>
      </c>
      <c r="D23" s="70">
        <v>10</v>
      </c>
      <c r="E23" s="70">
        <v>2018</v>
      </c>
      <c r="F23" s="70" t="s">
        <v>183</v>
      </c>
      <c r="G23" s="70" t="s">
        <v>1673</v>
      </c>
      <c r="H23" s="70" t="s">
        <v>1674</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1689</v>
      </c>
      <c r="B24" s="70">
        <v>169</v>
      </c>
      <c r="C24" s="70">
        <v>16</v>
      </c>
      <c r="D24" s="70">
        <v>10</v>
      </c>
      <c r="E24" s="70">
        <v>2019</v>
      </c>
      <c r="F24" s="70" t="s">
        <v>158</v>
      </c>
      <c r="G24" s="70" t="s">
        <v>1673</v>
      </c>
      <c r="H24" s="70" t="s">
        <v>1674</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1690</v>
      </c>
      <c r="B25" s="70">
        <v>170</v>
      </c>
      <c r="C25" s="70">
        <v>17</v>
      </c>
      <c r="D25" s="70">
        <v>10</v>
      </c>
      <c r="E25" s="70">
        <v>2020</v>
      </c>
      <c r="F25" s="70" t="s">
        <v>159</v>
      </c>
      <c r="G25" s="70" t="s">
        <v>1673</v>
      </c>
      <c r="H25" s="70" t="s">
        <v>1674</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1691</v>
      </c>
      <c r="B26" s="70">
        <v>170</v>
      </c>
      <c r="C26" s="70">
        <v>18</v>
      </c>
      <c r="D26" s="70">
        <v>10</v>
      </c>
      <c r="E26" s="70">
        <v>2021</v>
      </c>
      <c r="F26" s="70" t="s">
        <v>160</v>
      </c>
      <c r="G26" s="1064" t="s">
        <v>1673</v>
      </c>
      <c r="H26" s="70" t="s">
        <v>1674</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1692</v>
      </c>
      <c r="B27" s="70">
        <v>170</v>
      </c>
      <c r="C27" s="70">
        <v>19</v>
      </c>
      <c r="D27" s="70">
        <v>10</v>
      </c>
      <c r="E27" s="70">
        <v>2022</v>
      </c>
      <c r="F27" s="70" t="s">
        <v>161</v>
      </c>
      <c r="G27" s="1064" t="s">
        <v>1673</v>
      </c>
      <c r="H27" s="70" t="s">
        <v>1674</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170</v>
      </c>
      <c r="C28" s="70">
        <v>20</v>
      </c>
      <c r="D28" s="70">
        <v>10</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170</v>
      </c>
      <c r="C29" s="70">
        <v>21</v>
      </c>
      <c r="D29" s="70">
        <v>10</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443</v>
      </c>
      <c r="C30" s="70">
        <v>1</v>
      </c>
      <c r="D30" s="70">
        <v>27</v>
      </c>
      <c r="E30" s="70">
        <v>1990</v>
      </c>
      <c r="F30" s="70" t="s">
        <v>787</v>
      </c>
      <c r="G30" s="70" t="s">
        <v>1696</v>
      </c>
      <c r="H30" s="70" t="s">
        <v>1697</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444</v>
      </c>
      <c r="C31" s="70">
        <v>2</v>
      </c>
      <c r="D31" s="70">
        <v>27</v>
      </c>
      <c r="E31" s="70">
        <v>2005</v>
      </c>
      <c r="F31" s="70" t="s">
        <v>789</v>
      </c>
      <c r="G31" s="70" t="s">
        <v>1696</v>
      </c>
      <c r="H31" s="70" t="s">
        <v>1697</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445</v>
      </c>
      <c r="C32" s="70">
        <v>3</v>
      </c>
      <c r="D32" s="70">
        <v>27</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446</v>
      </c>
      <c r="C33" s="70">
        <v>4</v>
      </c>
      <c r="D33" s="70">
        <v>27</v>
      </c>
      <c r="E33" s="70">
        <v>2007</v>
      </c>
      <c r="F33" s="70" t="s">
        <v>791</v>
      </c>
      <c r="G33" s="70" t="s">
        <v>1696</v>
      </c>
      <c r="H33" s="70" t="s">
        <v>1697</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447</v>
      </c>
      <c r="C34" s="70">
        <v>5</v>
      </c>
      <c r="D34" s="70">
        <v>27</v>
      </c>
      <c r="E34" s="70">
        <v>2008</v>
      </c>
      <c r="F34" s="70" t="s">
        <v>792</v>
      </c>
      <c r="G34" s="70" t="s">
        <v>1696</v>
      </c>
      <c r="H34" s="70" t="s">
        <v>1697</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448</v>
      </c>
      <c r="C35" s="70">
        <v>6</v>
      </c>
      <c r="D35" s="70">
        <v>27</v>
      </c>
      <c r="E35" s="70">
        <v>2009</v>
      </c>
      <c r="F35" s="70" t="s">
        <v>176</v>
      </c>
      <c r="G35" s="70" t="s">
        <v>1696</v>
      </c>
      <c r="H35" s="70" t="s">
        <v>1697</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1703</v>
      </c>
      <c r="B36" s="70">
        <v>449</v>
      </c>
      <c r="C36" s="70">
        <v>7</v>
      </c>
      <c r="D36" s="70">
        <v>27</v>
      </c>
      <c r="E36" s="70">
        <v>2010</v>
      </c>
      <c r="F36" s="70" t="s">
        <v>177</v>
      </c>
      <c r="G36" s="70" t="s">
        <v>1696</v>
      </c>
      <c r="H36" s="70" t="s">
        <v>1697</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1704</v>
      </c>
      <c r="B37" s="70">
        <v>450</v>
      </c>
      <c r="C37" s="70">
        <v>8</v>
      </c>
      <c r="D37" s="70">
        <v>27</v>
      </c>
      <c r="E37" s="70">
        <v>2011</v>
      </c>
      <c r="F37" s="70" t="s">
        <v>178</v>
      </c>
      <c r="G37" s="70" t="s">
        <v>1696</v>
      </c>
      <c r="H37" s="70" t="s">
        <v>1697</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1705</v>
      </c>
      <c r="B38" s="70">
        <v>451</v>
      </c>
      <c r="C38" s="70">
        <v>9</v>
      </c>
      <c r="D38" s="70">
        <v>27</v>
      </c>
      <c r="E38" s="70">
        <v>2012</v>
      </c>
      <c r="F38" s="70" t="s">
        <v>179</v>
      </c>
      <c r="G38" s="70" t="s">
        <v>1696</v>
      </c>
      <c r="H38" s="70" t="s">
        <v>1697</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1706</v>
      </c>
      <c r="B39" s="70">
        <v>452</v>
      </c>
      <c r="C39" s="70">
        <v>10</v>
      </c>
      <c r="D39" s="70">
        <v>27</v>
      </c>
      <c r="E39" s="70">
        <v>2013</v>
      </c>
      <c r="F39" s="70" t="s">
        <v>180</v>
      </c>
      <c r="G39" s="70" t="s">
        <v>1696</v>
      </c>
      <c r="H39" s="70" t="s">
        <v>1697</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1707</v>
      </c>
      <c r="B40" s="70">
        <v>453</v>
      </c>
      <c r="C40" s="70">
        <v>11</v>
      </c>
      <c r="D40" s="70">
        <v>27</v>
      </c>
      <c r="E40" s="70">
        <v>2014</v>
      </c>
      <c r="F40" s="70" t="s">
        <v>181</v>
      </c>
      <c r="G40" s="70" t="s">
        <v>1696</v>
      </c>
      <c r="H40" s="70" t="s">
        <v>1697</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1708</v>
      </c>
      <c r="B41" s="70">
        <v>454</v>
      </c>
      <c r="C41" s="70">
        <v>12</v>
      </c>
      <c r="D41" s="70">
        <v>27</v>
      </c>
      <c r="E41" s="70">
        <v>2015</v>
      </c>
      <c r="F41" s="70" t="s">
        <v>182</v>
      </c>
      <c r="G41" s="70" t="s">
        <v>1696</v>
      </c>
      <c r="H41" s="70" t="s">
        <v>1697</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1709</v>
      </c>
      <c r="B42" s="70">
        <v>455</v>
      </c>
      <c r="C42" s="70">
        <v>13</v>
      </c>
      <c r="D42" s="70">
        <v>27</v>
      </c>
      <c r="E42" s="70">
        <v>2016</v>
      </c>
      <c r="F42" s="70" t="s">
        <v>155</v>
      </c>
      <c r="G42" s="70" t="s">
        <v>1696</v>
      </c>
      <c r="H42" s="70" t="s">
        <v>1697</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1710</v>
      </c>
      <c r="B43" s="70">
        <v>456</v>
      </c>
      <c r="C43" s="70">
        <v>14</v>
      </c>
      <c r="D43" s="70">
        <v>27</v>
      </c>
      <c r="E43" s="70">
        <v>2017</v>
      </c>
      <c r="F43" s="70" t="s">
        <v>156</v>
      </c>
      <c r="G43" s="70" t="s">
        <v>1696</v>
      </c>
      <c r="H43" s="70" t="s">
        <v>1697</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1711</v>
      </c>
      <c r="B44" s="70">
        <v>457</v>
      </c>
      <c r="C44" s="70">
        <v>15</v>
      </c>
      <c r="D44" s="70">
        <v>27</v>
      </c>
      <c r="E44" s="70">
        <v>2018</v>
      </c>
      <c r="F44" s="70" t="s">
        <v>183</v>
      </c>
      <c r="G44" s="70" t="s">
        <v>1696</v>
      </c>
      <c r="H44" s="70" t="s">
        <v>1697</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1712</v>
      </c>
      <c r="B45" s="70">
        <v>457</v>
      </c>
      <c r="C45" s="70">
        <v>16</v>
      </c>
      <c r="D45" s="70">
        <v>27</v>
      </c>
      <c r="E45" s="70">
        <v>2019</v>
      </c>
      <c r="F45" s="70" t="s">
        <v>158</v>
      </c>
      <c r="G45" s="1064" t="s">
        <v>1696</v>
      </c>
      <c r="H45" s="70" t="s">
        <v>1697</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1713</v>
      </c>
      <c r="B46" s="70">
        <v>457</v>
      </c>
      <c r="C46" s="70">
        <v>17</v>
      </c>
      <c r="D46" s="70">
        <v>27</v>
      </c>
      <c r="E46" s="70">
        <v>2020</v>
      </c>
      <c r="F46" s="70" t="s">
        <v>159</v>
      </c>
      <c r="G46" s="1064" t="s">
        <v>1696</v>
      </c>
      <c r="H46" s="70" t="s">
        <v>1697</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1714</v>
      </c>
      <c r="B47" s="70">
        <v>457</v>
      </c>
      <c r="C47" s="70">
        <v>18</v>
      </c>
      <c r="D47" s="70">
        <v>27</v>
      </c>
      <c r="E47" s="70">
        <v>2021</v>
      </c>
      <c r="F47" s="70" t="s">
        <v>160</v>
      </c>
      <c r="G47" s="70" t="s">
        <v>1696</v>
      </c>
      <c r="H47" s="70" t="s">
        <v>1697</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1715</v>
      </c>
      <c r="B48" s="70">
        <v>457</v>
      </c>
      <c r="C48" s="70">
        <v>19</v>
      </c>
      <c r="D48" s="70">
        <v>27</v>
      </c>
      <c r="E48" s="70">
        <v>2022</v>
      </c>
      <c r="F48" s="70" t="s">
        <v>161</v>
      </c>
      <c r="G48" s="70" t="s">
        <v>1696</v>
      </c>
      <c r="H48" s="70" t="s">
        <v>1697</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457</v>
      </c>
      <c r="C49" s="70">
        <v>20</v>
      </c>
      <c r="D49" s="70">
        <v>27</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457</v>
      </c>
      <c r="C50" s="70">
        <v>21</v>
      </c>
      <c r="D50" s="70">
        <v>27</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1</v>
      </c>
      <c r="C51" s="70">
        <v>1</v>
      </c>
      <c r="D51" s="70">
        <v>1</v>
      </c>
      <c r="E51" s="70">
        <v>1990</v>
      </c>
      <c r="F51" s="70" t="s">
        <v>787</v>
      </c>
      <c r="G51" s="70" t="s">
        <v>1719</v>
      </c>
      <c r="H51" s="70" t="s">
        <v>1720</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v>
      </c>
      <c r="C52" s="70">
        <v>2</v>
      </c>
      <c r="D52" s="70">
        <v>1</v>
      </c>
      <c r="E52" s="70">
        <v>2005</v>
      </c>
      <c r="F52" s="70" t="s">
        <v>789</v>
      </c>
      <c r="G52" s="70" t="s">
        <v>1719</v>
      </c>
      <c r="H52" s="70" t="s">
        <v>1720</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3</v>
      </c>
      <c r="C53" s="70">
        <v>3</v>
      </c>
      <c r="D53" s="70">
        <v>1</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4</v>
      </c>
      <c r="C54" s="70">
        <v>4</v>
      </c>
      <c r="D54" s="70">
        <v>1</v>
      </c>
      <c r="E54" s="70">
        <v>2007</v>
      </c>
      <c r="F54" s="70" t="s">
        <v>791</v>
      </c>
      <c r="G54" s="70" t="s">
        <v>1719</v>
      </c>
      <c r="H54" s="70" t="s">
        <v>1720</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5</v>
      </c>
      <c r="C55" s="70">
        <v>5</v>
      </c>
      <c r="D55" s="70">
        <v>1</v>
      </c>
      <c r="E55" s="70">
        <v>2008</v>
      </c>
      <c r="F55" s="70" t="s">
        <v>792</v>
      </c>
      <c r="G55" s="70" t="s">
        <v>1719</v>
      </c>
      <c r="H55" s="70" t="s">
        <v>1720</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6</v>
      </c>
      <c r="C56" s="70">
        <v>6</v>
      </c>
      <c r="D56" s="70">
        <v>1</v>
      </c>
      <c r="E56" s="70">
        <v>2009</v>
      </c>
      <c r="F56" s="70" t="s">
        <v>176</v>
      </c>
      <c r="G56" s="70" t="s">
        <v>1719</v>
      </c>
      <c r="H56" s="70" t="s">
        <v>1720</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1726</v>
      </c>
      <c r="B57" s="70">
        <v>7</v>
      </c>
      <c r="C57" s="70">
        <v>7</v>
      </c>
      <c r="D57" s="70">
        <v>1</v>
      </c>
      <c r="E57" s="70">
        <v>2010</v>
      </c>
      <c r="F57" s="70" t="s">
        <v>177</v>
      </c>
      <c r="G57" s="70" t="s">
        <v>1719</v>
      </c>
      <c r="H57" s="70" t="s">
        <v>1720</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1727</v>
      </c>
      <c r="B58" s="70">
        <v>8</v>
      </c>
      <c r="C58" s="70">
        <v>8</v>
      </c>
      <c r="D58" s="70">
        <v>1</v>
      </c>
      <c r="E58" s="70">
        <v>2011</v>
      </c>
      <c r="F58" s="70" t="s">
        <v>178</v>
      </c>
      <c r="G58" s="70" t="s">
        <v>1719</v>
      </c>
      <c r="H58" s="70" t="s">
        <v>1720</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1728</v>
      </c>
      <c r="B59" s="70">
        <v>9</v>
      </c>
      <c r="C59" s="70">
        <v>9</v>
      </c>
      <c r="D59" s="70">
        <v>1</v>
      </c>
      <c r="E59" s="70">
        <v>2012</v>
      </c>
      <c r="F59" s="70" t="s">
        <v>179</v>
      </c>
      <c r="G59" s="70" t="s">
        <v>1719</v>
      </c>
      <c r="H59" s="70" t="s">
        <v>1720</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1729</v>
      </c>
      <c r="B60" s="70">
        <v>10</v>
      </c>
      <c r="C60" s="70">
        <v>10</v>
      </c>
      <c r="D60" s="70">
        <v>1</v>
      </c>
      <c r="E60" s="70">
        <v>2013</v>
      </c>
      <c r="F60" s="70" t="s">
        <v>180</v>
      </c>
      <c r="G60" s="70" t="s">
        <v>1719</v>
      </c>
      <c r="H60" s="70" t="s">
        <v>1720</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1730</v>
      </c>
      <c r="B61" s="70">
        <v>11</v>
      </c>
      <c r="C61" s="70">
        <v>11</v>
      </c>
      <c r="D61" s="70">
        <v>1</v>
      </c>
      <c r="E61" s="70">
        <v>2014</v>
      </c>
      <c r="F61" s="70" t="s">
        <v>181</v>
      </c>
      <c r="G61" s="70" t="s">
        <v>1719</v>
      </c>
      <c r="H61" s="70" t="s">
        <v>1720</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1731</v>
      </c>
      <c r="B62" s="70">
        <v>12</v>
      </c>
      <c r="C62" s="70">
        <v>12</v>
      </c>
      <c r="D62" s="70">
        <v>1</v>
      </c>
      <c r="E62" s="70">
        <v>2015</v>
      </c>
      <c r="F62" s="70" t="s">
        <v>182</v>
      </c>
      <c r="G62" s="70" t="s">
        <v>1719</v>
      </c>
      <c r="H62" s="70" t="s">
        <v>1720</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1732</v>
      </c>
      <c r="B63" s="70">
        <v>13</v>
      </c>
      <c r="C63" s="70">
        <v>13</v>
      </c>
      <c r="D63" s="70">
        <v>1</v>
      </c>
      <c r="E63" s="70">
        <v>2016</v>
      </c>
      <c r="F63" s="70" t="s">
        <v>155</v>
      </c>
      <c r="G63" s="70" t="s">
        <v>1719</v>
      </c>
      <c r="H63" s="70" t="s">
        <v>1720</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1733</v>
      </c>
      <c r="B64" s="70">
        <v>14</v>
      </c>
      <c r="C64" s="70">
        <v>14</v>
      </c>
      <c r="D64" s="70">
        <v>1</v>
      </c>
      <c r="E64" s="70">
        <v>2017</v>
      </c>
      <c r="F64" s="70" t="s">
        <v>156</v>
      </c>
      <c r="G64" s="1064" t="s">
        <v>1719</v>
      </c>
      <c r="H64" s="70" t="s">
        <v>1720</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1734</v>
      </c>
      <c r="B65" s="70">
        <v>15</v>
      </c>
      <c r="C65" s="70">
        <v>15</v>
      </c>
      <c r="D65" s="70">
        <v>1</v>
      </c>
      <c r="E65" s="70">
        <v>2018</v>
      </c>
      <c r="F65" s="70" t="s">
        <v>183</v>
      </c>
      <c r="G65" s="1064" t="s">
        <v>1719</v>
      </c>
      <c r="H65" s="70" t="s">
        <v>1720</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1735</v>
      </c>
      <c r="B66" s="70">
        <v>16</v>
      </c>
      <c r="C66" s="70">
        <v>16</v>
      </c>
      <c r="D66" s="70">
        <v>1</v>
      </c>
      <c r="E66" s="70">
        <v>2019</v>
      </c>
      <c r="F66" s="70" t="s">
        <v>158</v>
      </c>
      <c r="G66" s="70" t="s">
        <v>1719</v>
      </c>
      <c r="H66" s="70" t="s">
        <v>1720</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1736</v>
      </c>
      <c r="B67" s="70">
        <v>17</v>
      </c>
      <c r="C67" s="70">
        <v>17</v>
      </c>
      <c r="D67" s="70">
        <v>1</v>
      </c>
      <c r="E67" s="70">
        <v>2020</v>
      </c>
      <c r="F67" s="70" t="s">
        <v>159</v>
      </c>
      <c r="G67" s="70" t="s">
        <v>1719</v>
      </c>
      <c r="H67" s="70" t="s">
        <v>1720</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1737</v>
      </c>
      <c r="B68" s="70">
        <v>17</v>
      </c>
      <c r="C68" s="70">
        <v>18</v>
      </c>
      <c r="D68" s="70">
        <v>1</v>
      </c>
      <c r="E68" s="70">
        <v>2021</v>
      </c>
      <c r="F68" s="70" t="s">
        <v>160</v>
      </c>
      <c r="G68" s="70" t="s">
        <v>1719</v>
      </c>
      <c r="H68" s="70" t="s">
        <v>1720</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1738</v>
      </c>
      <c r="B69" s="70">
        <v>17</v>
      </c>
      <c r="C69" s="70">
        <v>19</v>
      </c>
      <c r="D69" s="70">
        <v>1</v>
      </c>
      <c r="E69" s="70">
        <v>2022</v>
      </c>
      <c r="F69" s="70" t="s">
        <v>161</v>
      </c>
      <c r="G69" s="70" t="s">
        <v>1719</v>
      </c>
      <c r="H69" s="70" t="s">
        <v>1720</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17</v>
      </c>
      <c r="C70" s="70">
        <v>20</v>
      </c>
      <c r="D70" s="70">
        <v>1</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17</v>
      </c>
      <c r="C71" s="70">
        <v>21</v>
      </c>
      <c r="D71" s="70">
        <v>1</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205</v>
      </c>
      <c r="C72" s="70">
        <v>1</v>
      </c>
      <c r="D72" s="70">
        <v>13</v>
      </c>
      <c r="E72" s="70">
        <v>1990</v>
      </c>
      <c r="F72" s="70" t="s">
        <v>787</v>
      </c>
      <c r="G72" s="70" t="s">
        <v>1742</v>
      </c>
      <c r="H72" s="70" t="s">
        <v>1743</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206</v>
      </c>
      <c r="C73" s="70">
        <v>2</v>
      </c>
      <c r="D73" s="70">
        <v>13</v>
      </c>
      <c r="E73" s="70">
        <v>2005</v>
      </c>
      <c r="F73" s="70" t="s">
        <v>789</v>
      </c>
      <c r="G73" s="70" t="s">
        <v>1742</v>
      </c>
      <c r="H73" s="70" t="s">
        <v>1743</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207</v>
      </c>
      <c r="C74" s="70">
        <v>3</v>
      </c>
      <c r="D74" s="70">
        <v>13</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208</v>
      </c>
      <c r="C75" s="70">
        <v>4</v>
      </c>
      <c r="D75" s="70">
        <v>13</v>
      </c>
      <c r="E75" s="70">
        <v>2007</v>
      </c>
      <c r="F75" s="70" t="s">
        <v>791</v>
      </c>
      <c r="G75" s="70" t="s">
        <v>1742</v>
      </c>
      <c r="H75" s="70" t="s">
        <v>1743</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209</v>
      </c>
      <c r="C76" s="70">
        <v>5</v>
      </c>
      <c r="D76" s="70">
        <v>13</v>
      </c>
      <c r="E76" s="70">
        <v>2008</v>
      </c>
      <c r="F76" s="70" t="s">
        <v>792</v>
      </c>
      <c r="G76" s="70" t="s">
        <v>1742</v>
      </c>
      <c r="H76" s="70" t="s">
        <v>1743</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210</v>
      </c>
      <c r="C77" s="70">
        <v>6</v>
      </c>
      <c r="D77" s="70">
        <v>13</v>
      </c>
      <c r="E77" s="70">
        <v>2009</v>
      </c>
      <c r="F77" s="70" t="s">
        <v>176</v>
      </c>
      <c r="G77" s="70" t="s">
        <v>1742</v>
      </c>
      <c r="H77" s="70" t="s">
        <v>1743</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1749</v>
      </c>
      <c r="B78" s="70">
        <v>211</v>
      </c>
      <c r="C78" s="70">
        <v>7</v>
      </c>
      <c r="D78" s="70">
        <v>13</v>
      </c>
      <c r="E78" s="70">
        <v>2010</v>
      </c>
      <c r="F78" s="70" t="s">
        <v>177</v>
      </c>
      <c r="G78" s="70" t="s">
        <v>1742</v>
      </c>
      <c r="H78" s="70" t="s">
        <v>1743</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1750</v>
      </c>
      <c r="B79" s="70">
        <v>212</v>
      </c>
      <c r="C79" s="70">
        <v>8</v>
      </c>
      <c r="D79" s="70">
        <v>13</v>
      </c>
      <c r="E79" s="70">
        <v>2011</v>
      </c>
      <c r="F79" s="70" t="s">
        <v>178</v>
      </c>
      <c r="G79" s="70" t="s">
        <v>1742</v>
      </c>
      <c r="H79" s="70" t="s">
        <v>1743</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1751</v>
      </c>
      <c r="B80" s="70">
        <v>213</v>
      </c>
      <c r="C80" s="70">
        <v>9</v>
      </c>
      <c r="D80" s="70">
        <v>13</v>
      </c>
      <c r="E80" s="70">
        <v>2012</v>
      </c>
      <c r="F80" s="70" t="s">
        <v>179</v>
      </c>
      <c r="G80" s="70" t="s">
        <v>1742</v>
      </c>
      <c r="H80" s="70" t="s">
        <v>1743</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1752</v>
      </c>
      <c r="B81" s="70">
        <v>214</v>
      </c>
      <c r="C81" s="70">
        <v>10</v>
      </c>
      <c r="D81" s="70">
        <v>13</v>
      </c>
      <c r="E81" s="70">
        <v>2013</v>
      </c>
      <c r="F81" s="70" t="s">
        <v>180</v>
      </c>
      <c r="G81" s="70" t="s">
        <v>1742</v>
      </c>
      <c r="H81" s="70" t="s">
        <v>1743</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1753</v>
      </c>
      <c r="B82" s="70">
        <v>215</v>
      </c>
      <c r="C82" s="70">
        <v>11</v>
      </c>
      <c r="D82" s="70">
        <v>13</v>
      </c>
      <c r="E82" s="70">
        <v>2014</v>
      </c>
      <c r="F82" s="70" t="s">
        <v>181</v>
      </c>
      <c r="G82" s="70" t="s">
        <v>1742</v>
      </c>
      <c r="H82" s="70" t="s">
        <v>1743</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1754</v>
      </c>
      <c r="B83" s="70">
        <v>216</v>
      </c>
      <c r="C83" s="70">
        <v>12</v>
      </c>
      <c r="D83" s="70">
        <v>13</v>
      </c>
      <c r="E83" s="70">
        <v>2015</v>
      </c>
      <c r="F83" s="70" t="s">
        <v>182</v>
      </c>
      <c r="G83" s="1064" t="s">
        <v>1742</v>
      </c>
      <c r="H83" s="70" t="s">
        <v>1743</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1755</v>
      </c>
      <c r="B84" s="70">
        <v>217</v>
      </c>
      <c r="C84" s="70">
        <v>13</v>
      </c>
      <c r="D84" s="70">
        <v>13</v>
      </c>
      <c r="E84" s="70">
        <v>2016</v>
      </c>
      <c r="F84" s="70" t="s">
        <v>155</v>
      </c>
      <c r="G84" s="1064" t="s">
        <v>1742</v>
      </c>
      <c r="H84" s="70" t="s">
        <v>1743</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1756</v>
      </c>
      <c r="B85" s="70">
        <v>218</v>
      </c>
      <c r="C85" s="70">
        <v>14</v>
      </c>
      <c r="D85" s="70">
        <v>13</v>
      </c>
      <c r="E85" s="70">
        <v>2017</v>
      </c>
      <c r="F85" s="70" t="s">
        <v>156</v>
      </c>
      <c r="G85" s="70" t="s">
        <v>1742</v>
      </c>
      <c r="H85" s="70" t="s">
        <v>1743</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1757</v>
      </c>
      <c r="B86" s="70">
        <v>219</v>
      </c>
      <c r="C86" s="70">
        <v>15</v>
      </c>
      <c r="D86" s="70">
        <v>13</v>
      </c>
      <c r="E86" s="70">
        <v>2018</v>
      </c>
      <c r="F86" s="70" t="s">
        <v>183</v>
      </c>
      <c r="G86" s="70" t="s">
        <v>1742</v>
      </c>
      <c r="H86" s="70" t="s">
        <v>1743</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1758</v>
      </c>
      <c r="B87" s="70">
        <v>220</v>
      </c>
      <c r="C87" s="70">
        <v>16</v>
      </c>
      <c r="D87" s="70">
        <v>13</v>
      </c>
      <c r="E87" s="70">
        <v>2019</v>
      </c>
      <c r="F87" s="70" t="s">
        <v>158</v>
      </c>
      <c r="G87" s="70" t="s">
        <v>1742</v>
      </c>
      <c r="H87" s="70" t="s">
        <v>1743</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1759</v>
      </c>
      <c r="B88" s="70">
        <v>221</v>
      </c>
      <c r="C88" s="70">
        <v>17</v>
      </c>
      <c r="D88" s="70">
        <v>13</v>
      </c>
      <c r="E88" s="70">
        <v>2020</v>
      </c>
      <c r="F88" s="70" t="s">
        <v>159</v>
      </c>
      <c r="G88" s="70" t="s">
        <v>1742</v>
      </c>
      <c r="H88" s="70" t="s">
        <v>1743</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1760</v>
      </c>
      <c r="B89" s="70">
        <v>221</v>
      </c>
      <c r="C89" s="70">
        <v>18</v>
      </c>
      <c r="D89" s="70">
        <v>13</v>
      </c>
      <c r="E89" s="70">
        <v>2021</v>
      </c>
      <c r="F89" s="70" t="s">
        <v>160</v>
      </c>
      <c r="G89" s="70" t="s">
        <v>1742</v>
      </c>
      <c r="H89" s="70" t="s">
        <v>1743</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1761</v>
      </c>
      <c r="B90" s="70">
        <v>221</v>
      </c>
      <c r="C90" s="70">
        <v>19</v>
      </c>
      <c r="D90" s="70">
        <v>13</v>
      </c>
      <c r="E90" s="70">
        <v>2022</v>
      </c>
      <c r="F90" s="70" t="s">
        <v>161</v>
      </c>
      <c r="G90" s="70" t="s">
        <v>1742</v>
      </c>
      <c r="H90" s="70" t="s">
        <v>1743</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221</v>
      </c>
      <c r="C91" s="70">
        <v>20</v>
      </c>
      <c r="D91" s="70">
        <v>13</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221</v>
      </c>
      <c r="C92" s="70">
        <v>21</v>
      </c>
      <c r="D92" s="70">
        <v>13</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1</v>
      </c>
      <c r="C93" s="70">
        <v>1</v>
      </c>
      <c r="D93" s="70">
        <v>1</v>
      </c>
      <c r="E93" s="70">
        <v>1990</v>
      </c>
      <c r="F93" s="70" t="s">
        <v>787</v>
      </c>
      <c r="G93" s="70" t="s">
        <v>1765</v>
      </c>
      <c r="H93" s="70" t="s">
        <v>1766</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v>
      </c>
      <c r="C94" s="70">
        <v>2</v>
      </c>
      <c r="D94" s="70">
        <v>1</v>
      </c>
      <c r="E94" s="70">
        <v>2005</v>
      </c>
      <c r="F94" s="70" t="s">
        <v>789</v>
      </c>
      <c r="G94" s="70" t="s">
        <v>1765</v>
      </c>
      <c r="H94" s="70" t="s">
        <v>1766</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3</v>
      </c>
      <c r="C95" s="70">
        <v>3</v>
      </c>
      <c r="D95" s="70">
        <v>1</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4</v>
      </c>
      <c r="C96" s="70">
        <v>4</v>
      </c>
      <c r="D96" s="70">
        <v>1</v>
      </c>
      <c r="E96" s="70">
        <v>2007</v>
      </c>
      <c r="F96" s="70" t="s">
        <v>791</v>
      </c>
      <c r="G96" s="70" t="s">
        <v>1765</v>
      </c>
      <c r="H96" s="70" t="s">
        <v>1766</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5</v>
      </c>
      <c r="C97" s="70">
        <v>5</v>
      </c>
      <c r="D97" s="70">
        <v>1</v>
      </c>
      <c r="E97" s="70">
        <v>2008</v>
      </c>
      <c r="F97" s="70" t="s">
        <v>792</v>
      </c>
      <c r="G97" s="70" t="s">
        <v>1765</v>
      </c>
      <c r="H97" s="70" t="s">
        <v>1766</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6</v>
      </c>
      <c r="C98" s="70">
        <v>6</v>
      </c>
      <c r="D98" s="70">
        <v>1</v>
      </c>
      <c r="E98" s="70">
        <v>2009</v>
      </c>
      <c r="F98" s="70" t="s">
        <v>176</v>
      </c>
      <c r="G98" s="70" t="s">
        <v>1765</v>
      </c>
      <c r="H98" s="70" t="s">
        <v>1766</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1772</v>
      </c>
      <c r="B99" s="70">
        <v>7</v>
      </c>
      <c r="C99" s="70">
        <v>7</v>
      </c>
      <c r="D99" s="70">
        <v>1</v>
      </c>
      <c r="E99" s="70">
        <v>2010</v>
      </c>
      <c r="F99" s="70" t="s">
        <v>177</v>
      </c>
      <c r="G99" s="70" t="s">
        <v>1765</v>
      </c>
      <c r="H99" s="70" t="s">
        <v>1766</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1773</v>
      </c>
      <c r="B100" s="70">
        <v>8</v>
      </c>
      <c r="C100" s="70">
        <v>8</v>
      </c>
      <c r="D100" s="70">
        <v>1</v>
      </c>
      <c r="E100" s="70">
        <v>2011</v>
      </c>
      <c r="F100" s="70" t="s">
        <v>178</v>
      </c>
      <c r="G100" s="70" t="s">
        <v>1765</v>
      </c>
      <c r="H100" s="70" t="s">
        <v>1766</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1774</v>
      </c>
      <c r="B101" s="70">
        <v>9</v>
      </c>
      <c r="C101" s="70">
        <v>9</v>
      </c>
      <c r="D101" s="70">
        <v>1</v>
      </c>
      <c r="E101" s="70">
        <v>2012</v>
      </c>
      <c r="F101" s="70" t="s">
        <v>179</v>
      </c>
      <c r="G101" s="70" t="s">
        <v>1765</v>
      </c>
      <c r="H101" s="70" t="s">
        <v>1766</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1775</v>
      </c>
      <c r="B102" s="70">
        <v>10</v>
      </c>
      <c r="C102" s="70">
        <v>10</v>
      </c>
      <c r="D102" s="70">
        <v>1</v>
      </c>
      <c r="E102" s="70">
        <v>2013</v>
      </c>
      <c r="F102" s="70" t="s">
        <v>180</v>
      </c>
      <c r="G102" s="1064" t="s">
        <v>1765</v>
      </c>
      <c r="H102" s="70" t="s">
        <v>1766</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1776</v>
      </c>
      <c r="B103" s="70">
        <v>11</v>
      </c>
      <c r="C103" s="70">
        <v>11</v>
      </c>
      <c r="D103" s="70">
        <v>1</v>
      </c>
      <c r="E103" s="70">
        <v>2014</v>
      </c>
      <c r="F103" s="70" t="s">
        <v>181</v>
      </c>
      <c r="G103" s="1064" t="s">
        <v>1765</v>
      </c>
      <c r="H103" s="70" t="s">
        <v>1766</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1777</v>
      </c>
      <c r="B104" s="70">
        <v>12</v>
      </c>
      <c r="C104" s="70">
        <v>12</v>
      </c>
      <c r="D104" s="70">
        <v>1</v>
      </c>
      <c r="E104" s="70">
        <v>2015</v>
      </c>
      <c r="F104" s="70" t="s">
        <v>182</v>
      </c>
      <c r="G104" s="70" t="s">
        <v>1765</v>
      </c>
      <c r="H104" s="70" t="s">
        <v>1766</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1778</v>
      </c>
      <c r="B105" s="70">
        <v>13</v>
      </c>
      <c r="C105" s="70">
        <v>13</v>
      </c>
      <c r="D105" s="70">
        <v>1</v>
      </c>
      <c r="E105" s="70">
        <v>2016</v>
      </c>
      <c r="F105" s="70" t="s">
        <v>155</v>
      </c>
      <c r="G105" s="70" t="s">
        <v>1765</v>
      </c>
      <c r="H105" s="70" t="s">
        <v>1766</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1779</v>
      </c>
      <c r="B106" s="70">
        <v>14</v>
      </c>
      <c r="C106" s="70">
        <v>14</v>
      </c>
      <c r="D106" s="70">
        <v>1</v>
      </c>
      <c r="E106" s="70">
        <v>2017</v>
      </c>
      <c r="F106" s="70" t="s">
        <v>156</v>
      </c>
      <c r="G106" s="70" t="s">
        <v>1765</v>
      </c>
      <c r="H106" s="70" t="s">
        <v>1766</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1780</v>
      </c>
      <c r="B107" s="70">
        <v>15</v>
      </c>
      <c r="C107" s="70">
        <v>15</v>
      </c>
      <c r="D107" s="70">
        <v>1</v>
      </c>
      <c r="E107" s="70">
        <v>2018</v>
      </c>
      <c r="F107" s="70" t="s">
        <v>183</v>
      </c>
      <c r="G107" s="70" t="s">
        <v>1765</v>
      </c>
      <c r="H107" s="70" t="s">
        <v>1766</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1781</v>
      </c>
      <c r="B108" s="70">
        <v>16</v>
      </c>
      <c r="C108" s="70">
        <v>16</v>
      </c>
      <c r="D108" s="70">
        <v>1</v>
      </c>
      <c r="E108" s="70">
        <v>2019</v>
      </c>
      <c r="F108" s="70" t="s">
        <v>158</v>
      </c>
      <c r="G108" s="70" t="s">
        <v>1765</v>
      </c>
      <c r="H108" s="70" t="s">
        <v>1766</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1782</v>
      </c>
      <c r="B109" s="70">
        <v>17</v>
      </c>
      <c r="C109" s="70">
        <v>17</v>
      </c>
      <c r="D109" s="70">
        <v>1</v>
      </c>
      <c r="E109" s="70">
        <v>2020</v>
      </c>
      <c r="F109" s="70" t="s">
        <v>159</v>
      </c>
      <c r="G109" s="70" t="s">
        <v>1765</v>
      </c>
      <c r="H109" s="70" t="s">
        <v>1766</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1783</v>
      </c>
      <c r="B110" s="70">
        <v>17</v>
      </c>
      <c r="C110" s="70">
        <v>18</v>
      </c>
      <c r="D110" s="70">
        <v>1</v>
      </c>
      <c r="E110" s="70">
        <v>2021</v>
      </c>
      <c r="F110" s="70" t="s">
        <v>160</v>
      </c>
      <c r="G110" s="70" t="s">
        <v>1765</v>
      </c>
      <c r="H110" s="70" t="s">
        <v>1766</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1784</v>
      </c>
      <c r="B111" s="70">
        <v>17</v>
      </c>
      <c r="C111" s="70">
        <v>19</v>
      </c>
      <c r="D111" s="70">
        <v>1</v>
      </c>
      <c r="E111" s="70">
        <v>2022</v>
      </c>
      <c r="F111" s="70" t="s">
        <v>161</v>
      </c>
      <c r="G111" s="70" t="s">
        <v>1765</v>
      </c>
      <c r="H111" s="70" t="s">
        <v>1766</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17</v>
      </c>
      <c r="C112" s="70">
        <v>20</v>
      </c>
      <c r="D112" s="70">
        <v>1</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17</v>
      </c>
      <c r="C113" s="70">
        <v>21</v>
      </c>
      <c r="D113" s="70">
        <v>1</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256</v>
      </c>
      <c r="C114" s="70">
        <v>1</v>
      </c>
      <c r="D114" s="70">
        <v>16</v>
      </c>
      <c r="E114" s="70">
        <v>1990</v>
      </c>
      <c r="F114" s="70" t="s">
        <v>787</v>
      </c>
      <c r="G114" s="70" t="s">
        <v>1788</v>
      </c>
      <c r="H114" s="70" t="s">
        <v>1789</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257</v>
      </c>
      <c r="C115" s="70">
        <v>2</v>
      </c>
      <c r="D115" s="70">
        <v>16</v>
      </c>
      <c r="E115" s="70">
        <v>2005</v>
      </c>
      <c r="F115" s="70" t="s">
        <v>789</v>
      </c>
      <c r="G115" s="70" t="s">
        <v>1788</v>
      </c>
      <c r="H115" s="70" t="s">
        <v>1789</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258</v>
      </c>
      <c r="C116" s="70">
        <v>3</v>
      </c>
      <c r="D116" s="70">
        <v>16</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259</v>
      </c>
      <c r="C117" s="70">
        <v>4</v>
      </c>
      <c r="D117" s="70">
        <v>16</v>
      </c>
      <c r="E117" s="70">
        <v>2007</v>
      </c>
      <c r="F117" s="70" t="s">
        <v>791</v>
      </c>
      <c r="G117" s="70" t="s">
        <v>1788</v>
      </c>
      <c r="H117" s="70" t="s">
        <v>1789</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260</v>
      </c>
      <c r="C118" s="70">
        <v>5</v>
      </c>
      <c r="D118" s="70">
        <v>16</v>
      </c>
      <c r="E118" s="70">
        <v>2008</v>
      </c>
      <c r="F118" s="70" t="s">
        <v>792</v>
      </c>
      <c r="G118" s="70" t="s">
        <v>1788</v>
      </c>
      <c r="H118" s="70" t="s">
        <v>1789</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261</v>
      </c>
      <c r="C119" s="70">
        <v>6</v>
      </c>
      <c r="D119" s="70">
        <v>16</v>
      </c>
      <c r="E119" s="70">
        <v>2009</v>
      </c>
      <c r="F119" s="70" t="s">
        <v>176</v>
      </c>
      <c r="G119" s="70" t="s">
        <v>1788</v>
      </c>
      <c r="H119" s="70" t="s">
        <v>1789</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1795</v>
      </c>
      <c r="B120" s="70">
        <v>262</v>
      </c>
      <c r="C120" s="70">
        <v>7</v>
      </c>
      <c r="D120" s="70">
        <v>16</v>
      </c>
      <c r="E120" s="70">
        <v>2010</v>
      </c>
      <c r="F120" s="70" t="s">
        <v>177</v>
      </c>
      <c r="G120" s="70" t="s">
        <v>1788</v>
      </c>
      <c r="H120" s="70" t="s">
        <v>1789</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1796</v>
      </c>
      <c r="B121" s="70">
        <v>263</v>
      </c>
      <c r="C121" s="70">
        <v>8</v>
      </c>
      <c r="D121" s="70">
        <v>16</v>
      </c>
      <c r="E121" s="70">
        <v>2011</v>
      </c>
      <c r="F121" s="70" t="s">
        <v>178</v>
      </c>
      <c r="G121" s="1064" t="s">
        <v>1788</v>
      </c>
      <c r="H121" s="70" t="s">
        <v>1789</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1797</v>
      </c>
      <c r="B122" s="70">
        <v>264</v>
      </c>
      <c r="C122" s="70">
        <v>9</v>
      </c>
      <c r="D122" s="70">
        <v>16</v>
      </c>
      <c r="E122" s="70">
        <v>2012</v>
      </c>
      <c r="F122" s="70" t="s">
        <v>179</v>
      </c>
      <c r="G122" s="1064" t="s">
        <v>1788</v>
      </c>
      <c r="H122" s="70" t="s">
        <v>1789</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1798</v>
      </c>
      <c r="B123" s="70">
        <v>265</v>
      </c>
      <c r="C123" s="70">
        <v>10</v>
      </c>
      <c r="D123" s="70">
        <v>16</v>
      </c>
      <c r="E123" s="70">
        <v>2013</v>
      </c>
      <c r="F123" s="70" t="s">
        <v>180</v>
      </c>
      <c r="G123" s="70" t="s">
        <v>1788</v>
      </c>
      <c r="H123" s="70" t="s">
        <v>1789</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1799</v>
      </c>
      <c r="B124" s="70">
        <v>266</v>
      </c>
      <c r="C124" s="70">
        <v>11</v>
      </c>
      <c r="D124" s="70">
        <v>16</v>
      </c>
      <c r="E124" s="70">
        <v>2014</v>
      </c>
      <c r="F124" s="70" t="s">
        <v>181</v>
      </c>
      <c r="G124" s="70" t="s">
        <v>1788</v>
      </c>
      <c r="H124" s="70" t="s">
        <v>1789</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1800</v>
      </c>
      <c r="B125" s="70">
        <v>267</v>
      </c>
      <c r="C125" s="70">
        <v>12</v>
      </c>
      <c r="D125" s="70">
        <v>16</v>
      </c>
      <c r="E125" s="70">
        <v>2015</v>
      </c>
      <c r="F125" s="70" t="s">
        <v>182</v>
      </c>
      <c r="G125" s="70" t="s">
        <v>1788</v>
      </c>
      <c r="H125" s="70" t="s">
        <v>1789</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1801</v>
      </c>
      <c r="B126" s="70">
        <v>268</v>
      </c>
      <c r="C126" s="70">
        <v>13</v>
      </c>
      <c r="D126" s="70">
        <v>16</v>
      </c>
      <c r="E126" s="70">
        <v>2016</v>
      </c>
      <c r="F126" s="70" t="s">
        <v>155</v>
      </c>
      <c r="G126" s="70" t="s">
        <v>1788</v>
      </c>
      <c r="H126" s="70" t="s">
        <v>1789</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1802</v>
      </c>
      <c r="B127" s="70">
        <v>269</v>
      </c>
      <c r="C127" s="70">
        <v>14</v>
      </c>
      <c r="D127" s="70">
        <v>16</v>
      </c>
      <c r="E127" s="70">
        <v>2017</v>
      </c>
      <c r="F127" s="70" t="s">
        <v>156</v>
      </c>
      <c r="G127" s="70" t="s">
        <v>1788</v>
      </c>
      <c r="H127" s="70" t="s">
        <v>1789</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1803</v>
      </c>
      <c r="B128" s="70">
        <v>270</v>
      </c>
      <c r="C128" s="70">
        <v>15</v>
      </c>
      <c r="D128" s="70">
        <v>16</v>
      </c>
      <c r="E128" s="70">
        <v>2018</v>
      </c>
      <c r="F128" s="70" t="s">
        <v>183</v>
      </c>
      <c r="G128" s="70" t="s">
        <v>1788</v>
      </c>
      <c r="H128" s="70" t="s">
        <v>1789</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1804</v>
      </c>
      <c r="B129" s="70">
        <v>271</v>
      </c>
      <c r="C129" s="70">
        <v>16</v>
      </c>
      <c r="D129" s="70">
        <v>16</v>
      </c>
      <c r="E129" s="70">
        <v>2019</v>
      </c>
      <c r="F129" s="70" t="s">
        <v>158</v>
      </c>
      <c r="G129" s="70" t="s">
        <v>1788</v>
      </c>
      <c r="H129" s="70" t="s">
        <v>1789</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1805</v>
      </c>
      <c r="B130" s="70">
        <v>272</v>
      </c>
      <c r="C130" s="70">
        <v>17</v>
      </c>
      <c r="D130" s="70">
        <v>16</v>
      </c>
      <c r="E130" s="70">
        <v>2020</v>
      </c>
      <c r="F130" s="70" t="s">
        <v>159</v>
      </c>
      <c r="G130" s="70" t="s">
        <v>1788</v>
      </c>
      <c r="H130" s="70" t="s">
        <v>1789</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1806</v>
      </c>
      <c r="B131" s="70">
        <v>272</v>
      </c>
      <c r="C131" s="70">
        <v>18</v>
      </c>
      <c r="D131" s="70">
        <v>16</v>
      </c>
      <c r="E131" s="70">
        <v>2021</v>
      </c>
      <c r="F131" s="70" t="s">
        <v>160</v>
      </c>
      <c r="G131" s="70" t="s">
        <v>1788</v>
      </c>
      <c r="H131" s="70" t="s">
        <v>1789</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1807</v>
      </c>
      <c r="B132" s="70">
        <v>272</v>
      </c>
      <c r="C132" s="70">
        <v>19</v>
      </c>
      <c r="D132" s="70">
        <v>16</v>
      </c>
      <c r="E132" s="70">
        <v>2022</v>
      </c>
      <c r="F132" s="70" t="s">
        <v>161</v>
      </c>
      <c r="G132" s="70" t="s">
        <v>1788</v>
      </c>
      <c r="H132" s="70" t="s">
        <v>1789</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272</v>
      </c>
      <c r="C133" s="70">
        <v>20</v>
      </c>
      <c r="D133" s="70">
        <v>16</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272</v>
      </c>
      <c r="C134" s="70">
        <v>21</v>
      </c>
      <c r="D134" s="70">
        <v>16</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358</v>
      </c>
      <c r="C135" s="70">
        <v>1</v>
      </c>
      <c r="D135" s="70">
        <v>22</v>
      </c>
      <c r="E135" s="70">
        <v>1990</v>
      </c>
      <c r="F135" s="70" t="s">
        <v>787</v>
      </c>
      <c r="G135" s="70" t="s">
        <v>1811</v>
      </c>
      <c r="H135" s="70" t="s">
        <v>1812</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359</v>
      </c>
      <c r="C136" s="70">
        <v>2</v>
      </c>
      <c r="D136" s="70">
        <v>22</v>
      </c>
      <c r="E136" s="70">
        <v>2005</v>
      </c>
      <c r="F136" s="70" t="s">
        <v>789</v>
      </c>
      <c r="G136" s="70" t="s">
        <v>1811</v>
      </c>
      <c r="H136" s="70" t="s">
        <v>1812</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360</v>
      </c>
      <c r="C137" s="70">
        <v>3</v>
      </c>
      <c r="D137" s="70">
        <v>22</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361</v>
      </c>
      <c r="C138" s="70">
        <v>4</v>
      </c>
      <c r="D138" s="70">
        <v>22</v>
      </c>
      <c r="E138" s="70">
        <v>2007</v>
      </c>
      <c r="F138" s="70" t="s">
        <v>791</v>
      </c>
      <c r="G138" s="70" t="s">
        <v>1811</v>
      </c>
      <c r="H138" s="70" t="s">
        <v>1812</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362</v>
      </c>
      <c r="C139" s="70">
        <v>5</v>
      </c>
      <c r="D139" s="70">
        <v>22</v>
      </c>
      <c r="E139" s="70">
        <v>2008</v>
      </c>
      <c r="F139" s="70" t="s">
        <v>792</v>
      </c>
      <c r="G139" s="70" t="s">
        <v>1811</v>
      </c>
      <c r="H139" s="70" t="s">
        <v>1812</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363</v>
      </c>
      <c r="C140" s="70">
        <v>6</v>
      </c>
      <c r="D140" s="70">
        <v>22</v>
      </c>
      <c r="E140" s="70">
        <v>2009</v>
      </c>
      <c r="F140" s="70" t="s">
        <v>176</v>
      </c>
      <c r="G140" s="1064" t="s">
        <v>1811</v>
      </c>
      <c r="H140" s="70" t="s">
        <v>1812</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1818</v>
      </c>
      <c r="B141" s="70">
        <v>364</v>
      </c>
      <c r="C141" s="70">
        <v>7</v>
      </c>
      <c r="D141" s="70">
        <v>22</v>
      </c>
      <c r="E141" s="70">
        <v>2010</v>
      </c>
      <c r="F141" s="70" t="s">
        <v>177</v>
      </c>
      <c r="G141" s="1064" t="s">
        <v>1811</v>
      </c>
      <c r="H141" s="70" t="s">
        <v>1812</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1819</v>
      </c>
      <c r="B142" s="70">
        <v>365</v>
      </c>
      <c r="C142" s="70">
        <v>8</v>
      </c>
      <c r="D142" s="70">
        <v>22</v>
      </c>
      <c r="E142" s="70">
        <v>2011</v>
      </c>
      <c r="F142" s="70" t="s">
        <v>178</v>
      </c>
      <c r="G142" s="70" t="s">
        <v>1811</v>
      </c>
      <c r="H142" s="70" t="s">
        <v>1812</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1820</v>
      </c>
      <c r="B143" s="70">
        <v>366</v>
      </c>
      <c r="C143" s="70">
        <v>9</v>
      </c>
      <c r="D143" s="70">
        <v>22</v>
      </c>
      <c r="E143" s="70">
        <v>2012</v>
      </c>
      <c r="F143" s="70" t="s">
        <v>179</v>
      </c>
      <c r="G143" s="70" t="s">
        <v>1811</v>
      </c>
      <c r="H143" s="70" t="s">
        <v>1812</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1821</v>
      </c>
      <c r="B144" s="70">
        <v>367</v>
      </c>
      <c r="C144" s="70">
        <v>10</v>
      </c>
      <c r="D144" s="70">
        <v>22</v>
      </c>
      <c r="E144" s="70">
        <v>2013</v>
      </c>
      <c r="F144" s="70" t="s">
        <v>180</v>
      </c>
      <c r="G144" s="70" t="s">
        <v>1811</v>
      </c>
      <c r="H144" s="70" t="s">
        <v>1812</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1822</v>
      </c>
      <c r="B145" s="70">
        <v>368</v>
      </c>
      <c r="C145" s="70">
        <v>11</v>
      </c>
      <c r="D145" s="70">
        <v>22</v>
      </c>
      <c r="E145" s="70">
        <v>2014</v>
      </c>
      <c r="F145" s="70" t="s">
        <v>181</v>
      </c>
      <c r="G145" s="70" t="s">
        <v>1811</v>
      </c>
      <c r="H145" s="70" t="s">
        <v>1812</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1823</v>
      </c>
      <c r="B146" s="70">
        <v>369</v>
      </c>
      <c r="C146" s="70">
        <v>12</v>
      </c>
      <c r="D146" s="70">
        <v>22</v>
      </c>
      <c r="E146" s="70">
        <v>2015</v>
      </c>
      <c r="F146" s="70" t="s">
        <v>182</v>
      </c>
      <c r="G146" s="70" t="s">
        <v>1811</v>
      </c>
      <c r="H146" s="70" t="s">
        <v>1812</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1824</v>
      </c>
      <c r="B147" s="70">
        <v>370</v>
      </c>
      <c r="C147" s="70">
        <v>13</v>
      </c>
      <c r="D147" s="70">
        <v>22</v>
      </c>
      <c r="E147" s="70">
        <v>2016</v>
      </c>
      <c r="F147" s="70" t="s">
        <v>155</v>
      </c>
      <c r="G147" s="70" t="s">
        <v>1811</v>
      </c>
      <c r="H147" s="70" t="s">
        <v>1812</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1825</v>
      </c>
      <c r="B148" s="70">
        <v>371</v>
      </c>
      <c r="C148" s="70">
        <v>14</v>
      </c>
      <c r="D148" s="70">
        <v>22</v>
      </c>
      <c r="E148" s="70">
        <v>2017</v>
      </c>
      <c r="F148" s="70" t="s">
        <v>156</v>
      </c>
      <c r="G148" s="70" t="s">
        <v>1811</v>
      </c>
      <c r="H148" s="70" t="s">
        <v>1812</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1826</v>
      </c>
      <c r="B149" s="70">
        <v>372</v>
      </c>
      <c r="C149" s="70">
        <v>15</v>
      </c>
      <c r="D149" s="70">
        <v>22</v>
      </c>
      <c r="E149" s="70">
        <v>2018</v>
      </c>
      <c r="F149" s="70" t="s">
        <v>183</v>
      </c>
      <c r="G149" s="70" t="s">
        <v>1811</v>
      </c>
      <c r="H149" s="70" t="s">
        <v>1812</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1827</v>
      </c>
      <c r="B150" s="70">
        <v>373</v>
      </c>
      <c r="C150" s="70">
        <v>16</v>
      </c>
      <c r="D150" s="70">
        <v>22</v>
      </c>
      <c r="E150" s="70">
        <v>2019</v>
      </c>
      <c r="F150" s="70" t="s">
        <v>158</v>
      </c>
      <c r="G150" s="70" t="s">
        <v>1811</v>
      </c>
      <c r="H150" s="70" t="s">
        <v>1812</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1828</v>
      </c>
      <c r="B151" s="70">
        <v>374</v>
      </c>
      <c r="C151" s="70">
        <v>17</v>
      </c>
      <c r="D151" s="70">
        <v>22</v>
      </c>
      <c r="E151" s="70">
        <v>2020</v>
      </c>
      <c r="F151" s="70" t="s">
        <v>159</v>
      </c>
      <c r="G151" s="70" t="s">
        <v>1811</v>
      </c>
      <c r="H151" s="70" t="s">
        <v>1812</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1829</v>
      </c>
      <c r="B152" s="70">
        <v>374</v>
      </c>
      <c r="C152" s="70">
        <v>18</v>
      </c>
      <c r="D152" s="70">
        <v>22</v>
      </c>
      <c r="E152" s="70">
        <v>2021</v>
      </c>
      <c r="F152" s="70" t="s">
        <v>160</v>
      </c>
      <c r="G152" s="70" t="s">
        <v>1811</v>
      </c>
      <c r="H152" s="70" t="s">
        <v>1812</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1830</v>
      </c>
      <c r="B153" s="70">
        <v>374</v>
      </c>
      <c r="C153" s="70">
        <v>19</v>
      </c>
      <c r="D153" s="70">
        <v>22</v>
      </c>
      <c r="E153" s="70">
        <v>2022</v>
      </c>
      <c r="F153" s="70" t="s">
        <v>161</v>
      </c>
      <c r="G153" s="70" t="s">
        <v>1811</v>
      </c>
      <c r="H153" s="70" t="s">
        <v>1812</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374</v>
      </c>
      <c r="C154" s="70">
        <v>20</v>
      </c>
      <c r="D154" s="70">
        <v>22</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374</v>
      </c>
      <c r="C155" s="70">
        <v>21</v>
      </c>
      <c r="D155" s="70">
        <v>22</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307</v>
      </c>
      <c r="C156" s="70">
        <v>1</v>
      </c>
      <c r="D156" s="70">
        <v>19</v>
      </c>
      <c r="E156" s="70">
        <v>1990</v>
      </c>
      <c r="F156" s="70" t="s">
        <v>787</v>
      </c>
      <c r="G156" s="70" t="s">
        <v>1834</v>
      </c>
      <c r="H156" s="70" t="s">
        <v>1835</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308</v>
      </c>
      <c r="C157" s="70">
        <v>2</v>
      </c>
      <c r="D157" s="70">
        <v>19</v>
      </c>
      <c r="E157" s="70">
        <v>2005</v>
      </c>
      <c r="F157" s="70" t="s">
        <v>789</v>
      </c>
      <c r="G157" s="70" t="s">
        <v>1834</v>
      </c>
      <c r="H157" s="70" t="s">
        <v>1835</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309</v>
      </c>
      <c r="C158" s="70">
        <v>3</v>
      </c>
      <c r="D158" s="70">
        <v>19</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310</v>
      </c>
      <c r="C159" s="70">
        <v>4</v>
      </c>
      <c r="D159" s="70">
        <v>19</v>
      </c>
      <c r="E159" s="70">
        <v>2007</v>
      </c>
      <c r="F159" s="70" t="s">
        <v>791</v>
      </c>
      <c r="G159" s="1064" t="s">
        <v>1834</v>
      </c>
      <c r="H159" s="70" t="s">
        <v>1835</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311</v>
      </c>
      <c r="C160" s="70">
        <v>5</v>
      </c>
      <c r="D160" s="70">
        <v>19</v>
      </c>
      <c r="E160" s="70">
        <v>2008</v>
      </c>
      <c r="F160" s="70" t="s">
        <v>792</v>
      </c>
      <c r="G160" s="70" t="s">
        <v>1834</v>
      </c>
      <c r="H160" s="70" t="s">
        <v>1835</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312</v>
      </c>
      <c r="C161" s="70">
        <v>6</v>
      </c>
      <c r="D161" s="70">
        <v>19</v>
      </c>
      <c r="E161" s="70">
        <v>2009</v>
      </c>
      <c r="F161" s="70" t="s">
        <v>176</v>
      </c>
      <c r="G161" s="70" t="s">
        <v>1834</v>
      </c>
      <c r="H161" s="70" t="s">
        <v>1835</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1841</v>
      </c>
      <c r="B162" s="70">
        <v>313</v>
      </c>
      <c r="C162" s="70">
        <v>7</v>
      </c>
      <c r="D162" s="70">
        <v>19</v>
      </c>
      <c r="E162" s="70">
        <v>2010</v>
      </c>
      <c r="F162" s="70" t="s">
        <v>177</v>
      </c>
      <c r="G162" s="70" t="s">
        <v>1834</v>
      </c>
      <c r="H162" s="70" t="s">
        <v>1835</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1842</v>
      </c>
      <c r="B163" s="70">
        <v>314</v>
      </c>
      <c r="C163" s="70">
        <v>8</v>
      </c>
      <c r="D163" s="70">
        <v>19</v>
      </c>
      <c r="E163" s="70">
        <v>2011</v>
      </c>
      <c r="F163" s="70" t="s">
        <v>178</v>
      </c>
      <c r="G163" s="70" t="s">
        <v>1834</v>
      </c>
      <c r="H163" s="70" t="s">
        <v>1835</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1843</v>
      </c>
      <c r="B164" s="70">
        <v>315</v>
      </c>
      <c r="C164" s="70">
        <v>9</v>
      </c>
      <c r="D164" s="70">
        <v>19</v>
      </c>
      <c r="E164" s="70">
        <v>2012</v>
      </c>
      <c r="F164" s="70" t="s">
        <v>179</v>
      </c>
      <c r="G164" s="70" t="s">
        <v>1834</v>
      </c>
      <c r="H164" s="70" t="s">
        <v>1835</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1844</v>
      </c>
      <c r="B165" s="70">
        <v>316</v>
      </c>
      <c r="C165" s="70">
        <v>10</v>
      </c>
      <c r="D165" s="70">
        <v>19</v>
      </c>
      <c r="E165" s="70">
        <v>2013</v>
      </c>
      <c r="F165" s="70" t="s">
        <v>180</v>
      </c>
      <c r="G165" s="70" t="s">
        <v>1834</v>
      </c>
      <c r="H165" s="70" t="s">
        <v>1835</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1845</v>
      </c>
      <c r="B166" s="70">
        <v>317</v>
      </c>
      <c r="C166" s="70">
        <v>11</v>
      </c>
      <c r="D166" s="70">
        <v>19</v>
      </c>
      <c r="E166" s="70">
        <v>2014</v>
      </c>
      <c r="F166" s="70" t="s">
        <v>181</v>
      </c>
      <c r="G166" s="70" t="s">
        <v>1834</v>
      </c>
      <c r="H166" s="70" t="s">
        <v>1835</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1846</v>
      </c>
      <c r="B167" s="70">
        <v>318</v>
      </c>
      <c r="C167" s="70">
        <v>12</v>
      </c>
      <c r="D167" s="70">
        <v>19</v>
      </c>
      <c r="E167" s="70">
        <v>2015</v>
      </c>
      <c r="F167" s="70" t="s">
        <v>182</v>
      </c>
      <c r="G167" s="70" t="s">
        <v>1834</v>
      </c>
      <c r="H167" s="70" t="s">
        <v>1835</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1847</v>
      </c>
      <c r="B168" s="70">
        <v>319</v>
      </c>
      <c r="C168" s="70">
        <v>13</v>
      </c>
      <c r="D168" s="70">
        <v>19</v>
      </c>
      <c r="E168" s="70">
        <v>2016</v>
      </c>
      <c r="F168" s="70" t="s">
        <v>155</v>
      </c>
      <c r="G168" s="70" t="s">
        <v>1834</v>
      </c>
      <c r="H168" s="70" t="s">
        <v>1835</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1848</v>
      </c>
      <c r="B169" s="70">
        <v>320</v>
      </c>
      <c r="C169" s="70">
        <v>14</v>
      </c>
      <c r="D169" s="70">
        <v>19</v>
      </c>
      <c r="E169" s="70">
        <v>2017</v>
      </c>
      <c r="F169" s="70" t="s">
        <v>156</v>
      </c>
      <c r="G169" s="70" t="s">
        <v>1834</v>
      </c>
      <c r="H169" s="70" t="s">
        <v>1835</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1849</v>
      </c>
      <c r="B170" s="70">
        <v>321</v>
      </c>
      <c r="C170" s="70">
        <v>15</v>
      </c>
      <c r="D170" s="70">
        <v>19</v>
      </c>
      <c r="E170" s="70">
        <v>2018</v>
      </c>
      <c r="F170" s="70" t="s">
        <v>183</v>
      </c>
      <c r="G170" s="70" t="s">
        <v>1834</v>
      </c>
      <c r="H170" s="70" t="s">
        <v>1835</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1850</v>
      </c>
      <c r="B171" s="70">
        <v>322</v>
      </c>
      <c r="C171" s="70">
        <v>16</v>
      </c>
      <c r="D171" s="70">
        <v>19</v>
      </c>
      <c r="E171" s="70">
        <v>2019</v>
      </c>
      <c r="F171" s="70" t="s">
        <v>158</v>
      </c>
      <c r="G171" s="70" t="s">
        <v>1834</v>
      </c>
      <c r="H171" s="70" t="s">
        <v>1835</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1851</v>
      </c>
      <c r="B172" s="70">
        <v>323</v>
      </c>
      <c r="C172" s="70">
        <v>17</v>
      </c>
      <c r="D172" s="70">
        <v>19</v>
      </c>
      <c r="E172" s="70">
        <v>2020</v>
      </c>
      <c r="F172" s="70" t="s">
        <v>159</v>
      </c>
      <c r="G172" s="70" t="s">
        <v>1834</v>
      </c>
      <c r="H172" s="70" t="s">
        <v>1835</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1852</v>
      </c>
      <c r="B173" s="70">
        <v>323</v>
      </c>
      <c r="C173" s="70">
        <v>18</v>
      </c>
      <c r="D173" s="70">
        <v>19</v>
      </c>
      <c r="E173" s="70">
        <v>2021</v>
      </c>
      <c r="F173" s="70" t="s">
        <v>160</v>
      </c>
      <c r="G173" s="70" t="s">
        <v>1834</v>
      </c>
      <c r="H173" s="70" t="s">
        <v>1835</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1853</v>
      </c>
      <c r="B174" s="70">
        <v>323</v>
      </c>
      <c r="C174" s="70">
        <v>19</v>
      </c>
      <c r="D174" s="70">
        <v>19</v>
      </c>
      <c r="E174" s="70">
        <v>2022</v>
      </c>
      <c r="F174" s="70" t="s">
        <v>161</v>
      </c>
      <c r="G174" s="70" t="s">
        <v>1834</v>
      </c>
      <c r="H174" s="70" t="s">
        <v>1835</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323</v>
      </c>
      <c r="C175" s="70">
        <v>20</v>
      </c>
      <c r="D175" s="70">
        <v>19</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323</v>
      </c>
      <c r="C176" s="70">
        <v>21</v>
      </c>
      <c r="D176" s="70">
        <v>19</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477</v>
      </c>
      <c r="C177" s="70">
        <v>1</v>
      </c>
      <c r="D177" s="70">
        <v>29</v>
      </c>
      <c r="E177" s="70">
        <v>1990</v>
      </c>
      <c r="F177" s="70" t="s">
        <v>787</v>
      </c>
      <c r="G177" s="70" t="s">
        <v>1857</v>
      </c>
      <c r="H177" s="70" t="s">
        <v>1858</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478</v>
      </c>
      <c r="C178" s="70">
        <v>2</v>
      </c>
      <c r="D178" s="70">
        <v>29</v>
      </c>
      <c r="E178" s="70">
        <v>2005</v>
      </c>
      <c r="F178" s="70" t="s">
        <v>789</v>
      </c>
      <c r="G178" s="1064" t="s">
        <v>1857</v>
      </c>
      <c r="H178" s="70" t="s">
        <v>1858</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479</v>
      </c>
      <c r="C179" s="70">
        <v>3</v>
      </c>
      <c r="D179" s="70">
        <v>29</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480</v>
      </c>
      <c r="C180" s="70">
        <v>4</v>
      </c>
      <c r="D180" s="70">
        <v>29</v>
      </c>
      <c r="E180" s="70">
        <v>2007</v>
      </c>
      <c r="F180" s="70" t="s">
        <v>791</v>
      </c>
      <c r="G180" s="70" t="s">
        <v>1857</v>
      </c>
      <c r="H180" s="70" t="s">
        <v>1858</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481</v>
      </c>
      <c r="C181" s="70">
        <v>5</v>
      </c>
      <c r="D181" s="70">
        <v>29</v>
      </c>
      <c r="E181" s="70">
        <v>2008</v>
      </c>
      <c r="F181" s="70" t="s">
        <v>792</v>
      </c>
      <c r="G181" s="70" t="s">
        <v>1857</v>
      </c>
      <c r="H181" s="70" t="s">
        <v>1858</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482</v>
      </c>
      <c r="C182" s="70">
        <v>6</v>
      </c>
      <c r="D182" s="70">
        <v>29</v>
      </c>
      <c r="E182" s="70">
        <v>2009</v>
      </c>
      <c r="F182" s="70" t="s">
        <v>176</v>
      </c>
      <c r="G182" s="70" t="s">
        <v>1857</v>
      </c>
      <c r="H182" s="70" t="s">
        <v>1858</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1864</v>
      </c>
      <c r="B183" s="70">
        <v>483</v>
      </c>
      <c r="C183" s="70">
        <v>7</v>
      </c>
      <c r="D183" s="70">
        <v>29</v>
      </c>
      <c r="E183" s="70">
        <v>2010</v>
      </c>
      <c r="F183" s="70" t="s">
        <v>177</v>
      </c>
      <c r="G183" s="70" t="s">
        <v>1857</v>
      </c>
      <c r="H183" s="70" t="s">
        <v>1858</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1865</v>
      </c>
      <c r="B184" s="70">
        <v>484</v>
      </c>
      <c r="C184" s="70">
        <v>8</v>
      </c>
      <c r="D184" s="70">
        <v>29</v>
      </c>
      <c r="E184" s="70">
        <v>2011</v>
      </c>
      <c r="F184" s="70" t="s">
        <v>178</v>
      </c>
      <c r="G184" s="70" t="s">
        <v>1857</v>
      </c>
      <c r="H184" s="70" t="s">
        <v>1858</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1866</v>
      </c>
      <c r="B185" s="70">
        <v>485</v>
      </c>
      <c r="C185" s="70">
        <v>9</v>
      </c>
      <c r="D185" s="70">
        <v>29</v>
      </c>
      <c r="E185" s="70">
        <v>2012</v>
      </c>
      <c r="F185" s="70" t="s">
        <v>179</v>
      </c>
      <c r="G185" s="70" t="s">
        <v>1857</v>
      </c>
      <c r="H185" s="70" t="s">
        <v>1858</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1867</v>
      </c>
      <c r="B186" s="70">
        <v>486</v>
      </c>
      <c r="C186" s="70">
        <v>10</v>
      </c>
      <c r="D186" s="70">
        <v>29</v>
      </c>
      <c r="E186" s="70">
        <v>2013</v>
      </c>
      <c r="F186" s="70" t="s">
        <v>180</v>
      </c>
      <c r="G186" s="70" t="s">
        <v>1857</v>
      </c>
      <c r="H186" s="70" t="s">
        <v>1858</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1868</v>
      </c>
      <c r="B187" s="70">
        <v>487</v>
      </c>
      <c r="C187" s="70">
        <v>11</v>
      </c>
      <c r="D187" s="70">
        <v>29</v>
      </c>
      <c r="E187" s="70">
        <v>2014</v>
      </c>
      <c r="F187" s="70" t="s">
        <v>181</v>
      </c>
      <c r="G187" s="70" t="s">
        <v>1857</v>
      </c>
      <c r="H187" s="70" t="s">
        <v>1858</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1869</v>
      </c>
      <c r="B188" s="70">
        <v>488</v>
      </c>
      <c r="C188" s="70">
        <v>12</v>
      </c>
      <c r="D188" s="70">
        <v>29</v>
      </c>
      <c r="E188" s="70">
        <v>2015</v>
      </c>
      <c r="F188" s="70" t="s">
        <v>182</v>
      </c>
      <c r="G188" s="70" t="s">
        <v>1857</v>
      </c>
      <c r="H188" s="70" t="s">
        <v>1858</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1870</v>
      </c>
      <c r="B189" s="70">
        <v>489</v>
      </c>
      <c r="C189" s="70">
        <v>13</v>
      </c>
      <c r="D189" s="70">
        <v>29</v>
      </c>
      <c r="E189" s="70">
        <v>2016</v>
      </c>
      <c r="F189" s="70" t="s">
        <v>155</v>
      </c>
      <c r="G189" s="70" t="s">
        <v>1857</v>
      </c>
      <c r="H189" s="70" t="s">
        <v>1858</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1871</v>
      </c>
      <c r="B190" s="70">
        <v>490</v>
      </c>
      <c r="C190" s="70">
        <v>14</v>
      </c>
      <c r="D190" s="70">
        <v>29</v>
      </c>
      <c r="E190" s="70">
        <v>2017</v>
      </c>
      <c r="F190" s="70" t="s">
        <v>156</v>
      </c>
      <c r="G190" s="70" t="s">
        <v>1857</v>
      </c>
      <c r="H190" s="70" t="s">
        <v>1858</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1872</v>
      </c>
      <c r="B191" s="70">
        <v>491</v>
      </c>
      <c r="C191" s="70">
        <v>15</v>
      </c>
      <c r="D191" s="70">
        <v>29</v>
      </c>
      <c r="E191" s="70">
        <v>2018</v>
      </c>
      <c r="F191" s="70" t="s">
        <v>183</v>
      </c>
      <c r="G191" s="70" t="s">
        <v>1857</v>
      </c>
      <c r="H191" s="70" t="s">
        <v>1858</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1873</v>
      </c>
      <c r="B192" s="70">
        <v>492</v>
      </c>
      <c r="C192" s="70">
        <v>16</v>
      </c>
      <c r="D192" s="70">
        <v>29</v>
      </c>
      <c r="E192" s="70">
        <v>2019</v>
      </c>
      <c r="F192" s="70" t="s">
        <v>158</v>
      </c>
      <c r="G192" s="70" t="s">
        <v>1857</v>
      </c>
      <c r="H192" s="70" t="s">
        <v>1858</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1874</v>
      </c>
      <c r="B193" s="70">
        <v>493</v>
      </c>
      <c r="C193" s="70">
        <v>17</v>
      </c>
      <c r="D193" s="70">
        <v>29</v>
      </c>
      <c r="E193" s="70">
        <v>2020</v>
      </c>
      <c r="F193" s="70" t="s">
        <v>159</v>
      </c>
      <c r="G193" s="70" t="s">
        <v>1857</v>
      </c>
      <c r="H193" s="70" t="s">
        <v>1858</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1875</v>
      </c>
      <c r="B194" s="70">
        <v>493</v>
      </c>
      <c r="C194" s="70">
        <v>18</v>
      </c>
      <c r="D194" s="70">
        <v>29</v>
      </c>
      <c r="E194" s="70">
        <v>2021</v>
      </c>
      <c r="F194" s="70" t="s">
        <v>160</v>
      </c>
      <c r="G194" s="70" t="s">
        <v>1857</v>
      </c>
      <c r="H194" s="70" t="s">
        <v>1858</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1876</v>
      </c>
      <c r="B195" s="70">
        <v>493</v>
      </c>
      <c r="C195" s="70">
        <v>19</v>
      </c>
      <c r="D195" s="70">
        <v>29</v>
      </c>
      <c r="E195" s="70">
        <v>2022</v>
      </c>
      <c r="F195" s="70" t="s">
        <v>161</v>
      </c>
      <c r="G195" s="70" t="s">
        <v>1857</v>
      </c>
      <c r="H195" s="70" t="s">
        <v>1858</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493</v>
      </c>
      <c r="C196" s="70">
        <v>20</v>
      </c>
      <c r="D196" s="70">
        <v>29</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493</v>
      </c>
      <c r="C197" s="70">
        <v>21</v>
      </c>
      <c r="D197" s="70">
        <v>29</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1885</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1886</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1887</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1888</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1889</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1890</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1891</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1892</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1893</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1894</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1895</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1896</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35</v>
      </c>
      <c r="C219" s="70">
        <v>1</v>
      </c>
      <c r="D219" s="70">
        <v>3</v>
      </c>
      <c r="E219" s="70">
        <v>1990</v>
      </c>
      <c r="F219" s="70" t="s">
        <v>787</v>
      </c>
      <c r="G219" s="70" t="s">
        <v>1899</v>
      </c>
      <c r="H219" s="70" t="s">
        <v>1900</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36</v>
      </c>
      <c r="C220" s="70">
        <v>2</v>
      </c>
      <c r="D220" s="70">
        <v>3</v>
      </c>
      <c r="E220" s="70">
        <v>2005</v>
      </c>
      <c r="F220" s="70" t="s">
        <v>789</v>
      </c>
      <c r="G220" s="70" t="s">
        <v>1899</v>
      </c>
      <c r="H220" s="70" t="s">
        <v>1900</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37</v>
      </c>
      <c r="C221" s="70">
        <v>3</v>
      </c>
      <c r="D221" s="70">
        <v>3</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38</v>
      </c>
      <c r="C222" s="70">
        <v>4</v>
      </c>
      <c r="D222" s="70">
        <v>3</v>
      </c>
      <c r="E222" s="70">
        <v>2007</v>
      </c>
      <c r="F222" s="70" t="s">
        <v>791</v>
      </c>
      <c r="G222" s="70" t="s">
        <v>1899</v>
      </c>
      <c r="H222" s="70" t="s">
        <v>1900</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v>
      </c>
      <c r="C223" s="70">
        <v>5</v>
      </c>
      <c r="D223" s="70">
        <v>3</v>
      </c>
      <c r="E223" s="70">
        <v>2008</v>
      </c>
      <c r="F223" s="70" t="s">
        <v>792</v>
      </c>
      <c r="G223" s="70" t="s">
        <v>1899</v>
      </c>
      <c r="H223" s="70" t="s">
        <v>1900</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40</v>
      </c>
      <c r="C224" s="70">
        <v>6</v>
      </c>
      <c r="D224" s="70">
        <v>3</v>
      </c>
      <c r="E224" s="70">
        <v>2009</v>
      </c>
      <c r="F224" s="70" t="s">
        <v>176</v>
      </c>
      <c r="G224" s="70" t="s">
        <v>1899</v>
      </c>
      <c r="H224" s="70" t="s">
        <v>1900</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1906</v>
      </c>
      <c r="B225" s="70">
        <v>41</v>
      </c>
      <c r="C225" s="70">
        <v>7</v>
      </c>
      <c r="D225" s="70">
        <v>3</v>
      </c>
      <c r="E225" s="70">
        <v>2010</v>
      </c>
      <c r="F225" s="70" t="s">
        <v>177</v>
      </c>
      <c r="G225" s="70" t="s">
        <v>1899</v>
      </c>
      <c r="H225" s="70" t="s">
        <v>1900</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1907</v>
      </c>
      <c r="B226" s="70">
        <v>42</v>
      </c>
      <c r="C226" s="70">
        <v>8</v>
      </c>
      <c r="D226" s="70">
        <v>3</v>
      </c>
      <c r="E226" s="70">
        <v>2011</v>
      </c>
      <c r="F226" s="70" t="s">
        <v>178</v>
      </c>
      <c r="G226" s="70" t="s">
        <v>1899</v>
      </c>
      <c r="H226" s="70" t="s">
        <v>1900</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1908</v>
      </c>
      <c r="B227" s="70">
        <v>43</v>
      </c>
      <c r="C227" s="70">
        <v>9</v>
      </c>
      <c r="D227" s="70">
        <v>3</v>
      </c>
      <c r="E227" s="70">
        <v>2012</v>
      </c>
      <c r="F227" s="70" t="s">
        <v>179</v>
      </c>
      <c r="G227" s="70" t="s">
        <v>1899</v>
      </c>
      <c r="H227" s="70" t="s">
        <v>1900</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1909</v>
      </c>
      <c r="B228" s="70">
        <v>44</v>
      </c>
      <c r="C228" s="70">
        <v>10</v>
      </c>
      <c r="D228" s="70">
        <v>3</v>
      </c>
      <c r="E228" s="70">
        <v>2013</v>
      </c>
      <c r="F228" s="70" t="s">
        <v>180</v>
      </c>
      <c r="G228" s="70" t="s">
        <v>1899</v>
      </c>
      <c r="H228" s="70" t="s">
        <v>1900</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1910</v>
      </c>
      <c r="B229" s="70">
        <v>45</v>
      </c>
      <c r="C229" s="70">
        <v>11</v>
      </c>
      <c r="D229" s="70">
        <v>3</v>
      </c>
      <c r="E229" s="70">
        <v>2014</v>
      </c>
      <c r="F229" s="70" t="s">
        <v>181</v>
      </c>
      <c r="G229" s="70" t="s">
        <v>1899</v>
      </c>
      <c r="H229" s="70" t="s">
        <v>1900</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1911</v>
      </c>
      <c r="B230" s="70">
        <v>46</v>
      </c>
      <c r="C230" s="70">
        <v>12</v>
      </c>
      <c r="D230" s="70">
        <v>3</v>
      </c>
      <c r="E230" s="70">
        <v>2015</v>
      </c>
      <c r="F230" s="70" t="s">
        <v>182</v>
      </c>
      <c r="G230" s="70" t="s">
        <v>1899</v>
      </c>
      <c r="H230" s="70" t="s">
        <v>1900</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1912</v>
      </c>
      <c r="B231" s="70">
        <v>47</v>
      </c>
      <c r="C231" s="70">
        <v>13</v>
      </c>
      <c r="D231" s="70">
        <v>3</v>
      </c>
      <c r="E231" s="70">
        <v>2016</v>
      </c>
      <c r="F231" s="70" t="s">
        <v>155</v>
      </c>
      <c r="G231" s="70" t="s">
        <v>1899</v>
      </c>
      <c r="H231" s="70" t="s">
        <v>1900</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1913</v>
      </c>
      <c r="B232" s="70">
        <v>48</v>
      </c>
      <c r="C232" s="70">
        <v>14</v>
      </c>
      <c r="D232" s="70">
        <v>3</v>
      </c>
      <c r="E232" s="70">
        <v>2017</v>
      </c>
      <c r="F232" s="70" t="s">
        <v>156</v>
      </c>
      <c r="G232" s="70" t="s">
        <v>1899</v>
      </c>
      <c r="H232" s="70" t="s">
        <v>1900</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1914</v>
      </c>
      <c r="B233" s="70">
        <v>49</v>
      </c>
      <c r="C233" s="70">
        <v>15</v>
      </c>
      <c r="D233" s="70">
        <v>3</v>
      </c>
      <c r="E233" s="70">
        <v>2018</v>
      </c>
      <c r="F233" s="70" t="s">
        <v>183</v>
      </c>
      <c r="G233" s="70" t="s">
        <v>1899</v>
      </c>
      <c r="H233" s="70" t="s">
        <v>1900</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1915</v>
      </c>
      <c r="B234" s="70">
        <v>50</v>
      </c>
      <c r="C234" s="70">
        <v>16</v>
      </c>
      <c r="D234" s="70">
        <v>3</v>
      </c>
      <c r="E234" s="70">
        <v>2019</v>
      </c>
      <c r="F234" s="70" t="s">
        <v>158</v>
      </c>
      <c r="G234" s="70" t="s">
        <v>1899</v>
      </c>
      <c r="H234" s="70" t="s">
        <v>1900</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1916</v>
      </c>
      <c r="B235" s="70">
        <v>51</v>
      </c>
      <c r="C235" s="70">
        <v>17</v>
      </c>
      <c r="D235" s="70">
        <v>3</v>
      </c>
      <c r="E235" s="70">
        <v>2020</v>
      </c>
      <c r="F235" s="70" t="s">
        <v>159</v>
      </c>
      <c r="G235" s="1064" t="s">
        <v>1899</v>
      </c>
      <c r="H235" s="70" t="s">
        <v>1900</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1917</v>
      </c>
      <c r="B236" s="70">
        <v>51</v>
      </c>
      <c r="C236" s="70">
        <v>18</v>
      </c>
      <c r="D236" s="70">
        <v>3</v>
      </c>
      <c r="E236" s="70">
        <v>2021</v>
      </c>
      <c r="F236" s="70" t="s">
        <v>160</v>
      </c>
      <c r="G236" s="1064" t="s">
        <v>1899</v>
      </c>
      <c r="H236" s="70" t="s">
        <v>1900</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1918</v>
      </c>
      <c r="B237" s="70">
        <v>51</v>
      </c>
      <c r="C237" s="70">
        <v>19</v>
      </c>
      <c r="D237" s="70">
        <v>3</v>
      </c>
      <c r="E237" s="70">
        <v>2022</v>
      </c>
      <c r="F237" s="70" t="s">
        <v>161</v>
      </c>
      <c r="G237" s="70" t="s">
        <v>1899</v>
      </c>
      <c r="H237" s="70" t="s">
        <v>1900</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51</v>
      </c>
      <c r="C238" s="70">
        <v>20</v>
      </c>
      <c r="D238" s="70">
        <v>3</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51</v>
      </c>
      <c r="C239" s="70">
        <v>21</v>
      </c>
      <c r="D239" s="70">
        <v>3</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324</v>
      </c>
      <c r="C240" s="70">
        <v>1</v>
      </c>
      <c r="D240" s="70">
        <v>20</v>
      </c>
      <c r="E240" s="70">
        <v>1990</v>
      </c>
      <c r="F240" s="70" t="s">
        <v>787</v>
      </c>
      <c r="G240" s="70" t="s">
        <v>1922</v>
      </c>
      <c r="H240" s="70" t="s">
        <v>1923</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325</v>
      </c>
      <c r="C241" s="70">
        <v>2</v>
      </c>
      <c r="D241" s="70">
        <v>20</v>
      </c>
      <c r="E241" s="70">
        <v>2005</v>
      </c>
      <c r="F241" s="70" t="s">
        <v>789</v>
      </c>
      <c r="G241" s="70" t="s">
        <v>1922</v>
      </c>
      <c r="H241" s="70" t="s">
        <v>1923</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326</v>
      </c>
      <c r="C242" s="70">
        <v>3</v>
      </c>
      <c r="D242" s="70">
        <v>20</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327</v>
      </c>
      <c r="C243" s="70">
        <v>4</v>
      </c>
      <c r="D243" s="70">
        <v>20</v>
      </c>
      <c r="E243" s="70">
        <v>2007</v>
      </c>
      <c r="F243" s="70" t="s">
        <v>791</v>
      </c>
      <c r="G243" s="70" t="s">
        <v>1922</v>
      </c>
      <c r="H243" s="70" t="s">
        <v>1923</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328</v>
      </c>
      <c r="C244" s="70">
        <v>5</v>
      </c>
      <c r="D244" s="70">
        <v>20</v>
      </c>
      <c r="E244" s="70">
        <v>2008</v>
      </c>
      <c r="F244" s="70" t="s">
        <v>792</v>
      </c>
      <c r="G244" s="70" t="s">
        <v>1922</v>
      </c>
      <c r="H244" s="70" t="s">
        <v>1923</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329</v>
      </c>
      <c r="C245" s="70">
        <v>6</v>
      </c>
      <c r="D245" s="70">
        <v>20</v>
      </c>
      <c r="E245" s="70">
        <v>2009</v>
      </c>
      <c r="F245" s="70" t="s">
        <v>176</v>
      </c>
      <c r="G245" s="70" t="s">
        <v>1922</v>
      </c>
      <c r="H245" s="70" t="s">
        <v>1923</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1929</v>
      </c>
      <c r="B246" s="70">
        <v>330</v>
      </c>
      <c r="C246" s="70">
        <v>7</v>
      </c>
      <c r="D246" s="70">
        <v>20</v>
      </c>
      <c r="E246" s="70">
        <v>2010</v>
      </c>
      <c r="F246" s="70" t="s">
        <v>177</v>
      </c>
      <c r="G246" s="70" t="s">
        <v>1922</v>
      </c>
      <c r="H246" s="70" t="s">
        <v>1923</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1930</v>
      </c>
      <c r="B247" s="70">
        <v>331</v>
      </c>
      <c r="C247" s="70">
        <v>8</v>
      </c>
      <c r="D247" s="70">
        <v>20</v>
      </c>
      <c r="E247" s="70">
        <v>2011</v>
      </c>
      <c r="F247" s="70" t="s">
        <v>178</v>
      </c>
      <c r="G247" s="70" t="s">
        <v>1922</v>
      </c>
      <c r="H247" s="70" t="s">
        <v>1923</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1931</v>
      </c>
      <c r="B248" s="70">
        <v>332</v>
      </c>
      <c r="C248" s="70">
        <v>9</v>
      </c>
      <c r="D248" s="70">
        <v>20</v>
      </c>
      <c r="E248" s="70">
        <v>2012</v>
      </c>
      <c r="F248" s="70" t="s">
        <v>179</v>
      </c>
      <c r="G248" s="70" t="s">
        <v>1922</v>
      </c>
      <c r="H248" s="70" t="s">
        <v>1923</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1932</v>
      </c>
      <c r="B249" s="70">
        <v>333</v>
      </c>
      <c r="C249" s="70">
        <v>10</v>
      </c>
      <c r="D249" s="70">
        <v>20</v>
      </c>
      <c r="E249" s="70">
        <v>2013</v>
      </c>
      <c r="F249" s="70" t="s">
        <v>180</v>
      </c>
      <c r="G249" s="70" t="s">
        <v>1922</v>
      </c>
      <c r="H249" s="70" t="s">
        <v>1923</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1933</v>
      </c>
      <c r="B250" s="70">
        <v>334</v>
      </c>
      <c r="C250" s="70">
        <v>11</v>
      </c>
      <c r="D250" s="70">
        <v>20</v>
      </c>
      <c r="E250" s="70">
        <v>2014</v>
      </c>
      <c r="F250" s="70" t="s">
        <v>181</v>
      </c>
      <c r="G250" s="70" t="s">
        <v>1922</v>
      </c>
      <c r="H250" s="70" t="s">
        <v>1923</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1934</v>
      </c>
      <c r="B251" s="70">
        <v>335</v>
      </c>
      <c r="C251" s="70">
        <v>12</v>
      </c>
      <c r="D251" s="70">
        <v>20</v>
      </c>
      <c r="E251" s="70">
        <v>2015</v>
      </c>
      <c r="F251" s="70" t="s">
        <v>182</v>
      </c>
      <c r="G251" s="70" t="s">
        <v>1922</v>
      </c>
      <c r="H251" s="70" t="s">
        <v>1923</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1935</v>
      </c>
      <c r="B252" s="70">
        <v>336</v>
      </c>
      <c r="C252" s="70">
        <v>13</v>
      </c>
      <c r="D252" s="70">
        <v>20</v>
      </c>
      <c r="E252" s="70">
        <v>2016</v>
      </c>
      <c r="F252" s="70" t="s">
        <v>155</v>
      </c>
      <c r="G252" s="70" t="s">
        <v>1922</v>
      </c>
      <c r="H252" s="70" t="s">
        <v>1923</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1936</v>
      </c>
      <c r="B253" s="70">
        <v>337</v>
      </c>
      <c r="C253" s="70">
        <v>14</v>
      </c>
      <c r="D253" s="70">
        <v>20</v>
      </c>
      <c r="E253" s="70">
        <v>2017</v>
      </c>
      <c r="F253" s="70" t="s">
        <v>156</v>
      </c>
      <c r="G253" s="70" t="s">
        <v>1922</v>
      </c>
      <c r="H253" s="70" t="s">
        <v>1923</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1937</v>
      </c>
      <c r="B254" s="70">
        <v>338</v>
      </c>
      <c r="C254" s="70">
        <v>15</v>
      </c>
      <c r="D254" s="70">
        <v>20</v>
      </c>
      <c r="E254" s="70">
        <v>2018</v>
      </c>
      <c r="F254" s="70" t="s">
        <v>183</v>
      </c>
      <c r="G254" s="1064" t="s">
        <v>1922</v>
      </c>
      <c r="H254" s="70" t="s">
        <v>1923</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1938</v>
      </c>
      <c r="B255" s="70">
        <v>339</v>
      </c>
      <c r="C255" s="70">
        <v>16</v>
      </c>
      <c r="D255" s="70">
        <v>20</v>
      </c>
      <c r="E255" s="70">
        <v>2019</v>
      </c>
      <c r="F255" s="70" t="s">
        <v>158</v>
      </c>
      <c r="G255" s="1064" t="s">
        <v>1922</v>
      </c>
      <c r="H255" s="70" t="s">
        <v>1923</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1939</v>
      </c>
      <c r="B256" s="70">
        <v>340</v>
      </c>
      <c r="C256" s="70">
        <v>17</v>
      </c>
      <c r="D256" s="70">
        <v>20</v>
      </c>
      <c r="E256" s="70">
        <v>2020</v>
      </c>
      <c r="F256" s="70" t="s">
        <v>159</v>
      </c>
      <c r="G256" s="70" t="s">
        <v>1922</v>
      </c>
      <c r="H256" s="70" t="s">
        <v>1923</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1940</v>
      </c>
      <c r="B257" s="70">
        <v>340</v>
      </c>
      <c r="C257" s="70">
        <v>18</v>
      </c>
      <c r="D257" s="70">
        <v>20</v>
      </c>
      <c r="E257" s="70">
        <v>2021</v>
      </c>
      <c r="F257" s="70" t="s">
        <v>160</v>
      </c>
      <c r="G257" s="70" t="s">
        <v>1922</v>
      </c>
      <c r="H257" s="70" t="s">
        <v>1923</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1941</v>
      </c>
      <c r="B258" s="70">
        <v>340</v>
      </c>
      <c r="C258" s="70">
        <v>19</v>
      </c>
      <c r="D258" s="70">
        <v>20</v>
      </c>
      <c r="E258" s="70">
        <v>2022</v>
      </c>
      <c r="F258" s="70" t="s">
        <v>161</v>
      </c>
      <c r="G258" s="70" t="s">
        <v>1922</v>
      </c>
      <c r="H258" s="70" t="s">
        <v>1923</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340</v>
      </c>
      <c r="C259" s="70">
        <v>20</v>
      </c>
      <c r="D259" s="70">
        <v>20</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340</v>
      </c>
      <c r="C260" s="70">
        <v>21</v>
      </c>
      <c r="D260" s="70">
        <v>20</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52</v>
      </c>
      <c r="C261" s="70">
        <v>1</v>
      </c>
      <c r="D261" s="70">
        <v>4</v>
      </c>
      <c r="E261" s="70">
        <v>1990</v>
      </c>
      <c r="F261" s="70" t="s">
        <v>787</v>
      </c>
      <c r="G261" s="70" t="s">
        <v>1945</v>
      </c>
      <c r="H261" s="70" t="s">
        <v>1946</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53</v>
      </c>
      <c r="C262" s="70">
        <v>2</v>
      </c>
      <c r="D262" s="70">
        <v>4</v>
      </c>
      <c r="E262" s="70">
        <v>2005</v>
      </c>
      <c r="F262" s="70" t="s">
        <v>789</v>
      </c>
      <c r="G262" s="70" t="s">
        <v>1945</v>
      </c>
      <c r="H262" s="70" t="s">
        <v>1946</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54</v>
      </c>
      <c r="C263" s="70">
        <v>3</v>
      </c>
      <c r="D263" s="70">
        <v>4</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55</v>
      </c>
      <c r="C264" s="70">
        <v>4</v>
      </c>
      <c r="D264" s="70">
        <v>4</v>
      </c>
      <c r="E264" s="70">
        <v>2007</v>
      </c>
      <c r="F264" s="70" t="s">
        <v>791</v>
      </c>
      <c r="G264" s="70" t="s">
        <v>1945</v>
      </c>
      <c r="H264" s="70" t="s">
        <v>1946</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56</v>
      </c>
      <c r="C265" s="70">
        <v>5</v>
      </c>
      <c r="D265" s="70">
        <v>4</v>
      </c>
      <c r="E265" s="70">
        <v>2008</v>
      </c>
      <c r="F265" s="70" t="s">
        <v>792</v>
      </c>
      <c r="G265" s="70" t="s">
        <v>1945</v>
      </c>
      <c r="H265" s="70" t="s">
        <v>1946</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57</v>
      </c>
      <c r="C266" s="70">
        <v>6</v>
      </c>
      <c r="D266" s="70">
        <v>4</v>
      </c>
      <c r="E266" s="70">
        <v>2009</v>
      </c>
      <c r="F266" s="70" t="s">
        <v>176</v>
      </c>
      <c r="G266" s="70" t="s">
        <v>1945</v>
      </c>
      <c r="H266" s="70" t="s">
        <v>1946</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1952</v>
      </c>
      <c r="B267" s="70">
        <v>58</v>
      </c>
      <c r="C267" s="70">
        <v>7</v>
      </c>
      <c r="D267" s="70">
        <v>4</v>
      </c>
      <c r="E267" s="70">
        <v>2010</v>
      </c>
      <c r="F267" s="70" t="s">
        <v>177</v>
      </c>
      <c r="G267" s="70" t="s">
        <v>1945</v>
      </c>
      <c r="H267" s="70" t="s">
        <v>1946</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1953</v>
      </c>
      <c r="B268" s="70">
        <v>59</v>
      </c>
      <c r="C268" s="70">
        <v>8</v>
      </c>
      <c r="D268" s="70">
        <v>4</v>
      </c>
      <c r="E268" s="70">
        <v>2011</v>
      </c>
      <c r="F268" s="70" t="s">
        <v>178</v>
      </c>
      <c r="G268" s="70" t="s">
        <v>1945</v>
      </c>
      <c r="H268" s="70" t="s">
        <v>1946</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1954</v>
      </c>
      <c r="B269" s="70">
        <v>60</v>
      </c>
      <c r="C269" s="70">
        <v>9</v>
      </c>
      <c r="D269" s="70">
        <v>4</v>
      </c>
      <c r="E269" s="70">
        <v>2012</v>
      </c>
      <c r="F269" s="70" t="s">
        <v>179</v>
      </c>
      <c r="G269" s="70" t="s">
        <v>1945</v>
      </c>
      <c r="H269" s="70" t="s">
        <v>1946</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1955</v>
      </c>
      <c r="B270" s="70">
        <v>61</v>
      </c>
      <c r="C270" s="70">
        <v>10</v>
      </c>
      <c r="D270" s="70">
        <v>4</v>
      </c>
      <c r="E270" s="70">
        <v>2013</v>
      </c>
      <c r="F270" s="70" t="s">
        <v>180</v>
      </c>
      <c r="G270" s="70" t="s">
        <v>1945</v>
      </c>
      <c r="H270" s="70" t="s">
        <v>1946</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1956</v>
      </c>
      <c r="B271" s="70">
        <v>62</v>
      </c>
      <c r="C271" s="70">
        <v>11</v>
      </c>
      <c r="D271" s="70">
        <v>4</v>
      </c>
      <c r="E271" s="70">
        <v>2014</v>
      </c>
      <c r="F271" s="70" t="s">
        <v>181</v>
      </c>
      <c r="G271" s="70" t="s">
        <v>1945</v>
      </c>
      <c r="H271" s="70" t="s">
        <v>1946</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1957</v>
      </c>
      <c r="B272" s="70">
        <v>63</v>
      </c>
      <c r="C272" s="70">
        <v>12</v>
      </c>
      <c r="D272" s="70">
        <v>4</v>
      </c>
      <c r="E272" s="70">
        <v>2015</v>
      </c>
      <c r="F272" s="70" t="s">
        <v>182</v>
      </c>
      <c r="G272" s="70" t="s">
        <v>1945</v>
      </c>
      <c r="H272" s="70" t="s">
        <v>1946</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1958</v>
      </c>
      <c r="B273" s="70">
        <v>64</v>
      </c>
      <c r="C273" s="70">
        <v>13</v>
      </c>
      <c r="D273" s="70">
        <v>4</v>
      </c>
      <c r="E273" s="70">
        <v>2016</v>
      </c>
      <c r="F273" s="70" t="s">
        <v>155</v>
      </c>
      <c r="G273" s="1064" t="s">
        <v>1945</v>
      </c>
      <c r="H273" s="70" t="s">
        <v>1946</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1959</v>
      </c>
      <c r="B274" s="70">
        <v>65</v>
      </c>
      <c r="C274" s="70">
        <v>14</v>
      </c>
      <c r="D274" s="70">
        <v>4</v>
      </c>
      <c r="E274" s="70">
        <v>2017</v>
      </c>
      <c r="F274" s="70" t="s">
        <v>156</v>
      </c>
      <c r="G274" s="1064" t="s">
        <v>1945</v>
      </c>
      <c r="H274" s="70" t="s">
        <v>1946</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1960</v>
      </c>
      <c r="B275" s="70">
        <v>66</v>
      </c>
      <c r="C275" s="70">
        <v>15</v>
      </c>
      <c r="D275" s="70">
        <v>4</v>
      </c>
      <c r="E275" s="70">
        <v>2018</v>
      </c>
      <c r="F275" s="70" t="s">
        <v>183</v>
      </c>
      <c r="G275" s="70" t="s">
        <v>1945</v>
      </c>
      <c r="H275" s="70" t="s">
        <v>1946</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1961</v>
      </c>
      <c r="B276" s="70">
        <v>67</v>
      </c>
      <c r="C276" s="70">
        <v>16</v>
      </c>
      <c r="D276" s="70">
        <v>4</v>
      </c>
      <c r="E276" s="70">
        <v>2019</v>
      </c>
      <c r="F276" s="70" t="s">
        <v>158</v>
      </c>
      <c r="G276" s="70" t="s">
        <v>1945</v>
      </c>
      <c r="H276" s="70" t="s">
        <v>1946</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1962</v>
      </c>
      <c r="B277" s="70">
        <v>68</v>
      </c>
      <c r="C277" s="70">
        <v>17</v>
      </c>
      <c r="D277" s="70">
        <v>4</v>
      </c>
      <c r="E277" s="70">
        <v>2020</v>
      </c>
      <c r="F277" s="70" t="s">
        <v>159</v>
      </c>
      <c r="G277" s="70" t="s">
        <v>1945</v>
      </c>
      <c r="H277" s="70" t="s">
        <v>1946</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1963</v>
      </c>
      <c r="B278" s="70">
        <v>68</v>
      </c>
      <c r="C278" s="70">
        <v>18</v>
      </c>
      <c r="D278" s="70">
        <v>4</v>
      </c>
      <c r="E278" s="70">
        <v>2021</v>
      </c>
      <c r="F278" s="70" t="s">
        <v>160</v>
      </c>
      <c r="G278" s="70" t="s">
        <v>1945</v>
      </c>
      <c r="H278" s="70" t="s">
        <v>1946</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1964</v>
      </c>
      <c r="B279" s="70">
        <v>68</v>
      </c>
      <c r="C279" s="70">
        <v>19</v>
      </c>
      <c r="D279" s="70">
        <v>4</v>
      </c>
      <c r="E279" s="70">
        <v>2022</v>
      </c>
      <c r="F279" s="70" t="s">
        <v>161</v>
      </c>
      <c r="G279" s="70" t="s">
        <v>1945</v>
      </c>
      <c r="H279" s="70" t="s">
        <v>1946</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68</v>
      </c>
      <c r="C280" s="70">
        <v>20</v>
      </c>
      <c r="D280" s="70">
        <v>4</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68</v>
      </c>
      <c r="C281" s="70">
        <v>21</v>
      </c>
      <c r="D281" s="70">
        <v>4</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409</v>
      </c>
      <c r="C282" s="70">
        <v>1</v>
      </c>
      <c r="D282" s="70">
        <v>25</v>
      </c>
      <c r="E282" s="70">
        <v>1990</v>
      </c>
      <c r="F282" s="70" t="s">
        <v>787</v>
      </c>
      <c r="G282" s="70" t="s">
        <v>1968</v>
      </c>
      <c r="H282" s="70" t="s">
        <v>1969</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410</v>
      </c>
      <c r="C283" s="70">
        <v>2</v>
      </c>
      <c r="D283" s="70">
        <v>25</v>
      </c>
      <c r="E283" s="70">
        <v>2005</v>
      </c>
      <c r="F283" s="70" t="s">
        <v>789</v>
      </c>
      <c r="G283" s="70" t="s">
        <v>1968</v>
      </c>
      <c r="H283" s="70" t="s">
        <v>1969</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411</v>
      </c>
      <c r="C284" s="70">
        <v>3</v>
      </c>
      <c r="D284" s="70">
        <v>25</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412</v>
      </c>
      <c r="C285" s="70">
        <v>4</v>
      </c>
      <c r="D285" s="70">
        <v>25</v>
      </c>
      <c r="E285" s="70">
        <v>2007</v>
      </c>
      <c r="F285" s="70" t="s">
        <v>791</v>
      </c>
      <c r="G285" s="70" t="s">
        <v>1968</v>
      </c>
      <c r="H285" s="70" t="s">
        <v>1969</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413</v>
      </c>
      <c r="C286" s="70">
        <v>5</v>
      </c>
      <c r="D286" s="70">
        <v>25</v>
      </c>
      <c r="E286" s="70">
        <v>2008</v>
      </c>
      <c r="F286" s="70" t="s">
        <v>792</v>
      </c>
      <c r="G286" s="70" t="s">
        <v>1968</v>
      </c>
      <c r="H286" s="70" t="s">
        <v>1969</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414</v>
      </c>
      <c r="C287" s="70">
        <v>6</v>
      </c>
      <c r="D287" s="70">
        <v>25</v>
      </c>
      <c r="E287" s="70">
        <v>2009</v>
      </c>
      <c r="F287" s="70" t="s">
        <v>176</v>
      </c>
      <c r="G287" s="70" t="s">
        <v>1968</v>
      </c>
      <c r="H287" s="70" t="s">
        <v>1969</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1975</v>
      </c>
      <c r="B288" s="70">
        <v>415</v>
      </c>
      <c r="C288" s="70">
        <v>7</v>
      </c>
      <c r="D288" s="70">
        <v>25</v>
      </c>
      <c r="E288" s="70">
        <v>2010</v>
      </c>
      <c r="F288" s="70" t="s">
        <v>177</v>
      </c>
      <c r="G288" s="70" t="s">
        <v>1968</v>
      </c>
      <c r="H288" s="70" t="s">
        <v>1969</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1976</v>
      </c>
      <c r="B289" s="70">
        <v>416</v>
      </c>
      <c r="C289" s="70">
        <v>8</v>
      </c>
      <c r="D289" s="70">
        <v>25</v>
      </c>
      <c r="E289" s="70">
        <v>2011</v>
      </c>
      <c r="F289" s="70" t="s">
        <v>178</v>
      </c>
      <c r="G289" s="70" t="s">
        <v>1968</v>
      </c>
      <c r="H289" s="70" t="s">
        <v>1969</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1977</v>
      </c>
      <c r="B290" s="70">
        <v>417</v>
      </c>
      <c r="C290" s="70">
        <v>9</v>
      </c>
      <c r="D290" s="70">
        <v>25</v>
      </c>
      <c r="E290" s="70">
        <v>2012</v>
      </c>
      <c r="F290" s="70" t="s">
        <v>179</v>
      </c>
      <c r="G290" s="70" t="s">
        <v>1968</v>
      </c>
      <c r="H290" s="70" t="s">
        <v>1969</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1978</v>
      </c>
      <c r="B291" s="70">
        <v>418</v>
      </c>
      <c r="C291" s="70">
        <v>10</v>
      </c>
      <c r="D291" s="70">
        <v>25</v>
      </c>
      <c r="E291" s="70">
        <v>2013</v>
      </c>
      <c r="F291" s="70" t="s">
        <v>180</v>
      </c>
      <c r="G291" s="70" t="s">
        <v>1968</v>
      </c>
      <c r="H291" s="70" t="s">
        <v>1969</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1979</v>
      </c>
      <c r="B292" s="70">
        <v>419</v>
      </c>
      <c r="C292" s="70">
        <v>11</v>
      </c>
      <c r="D292" s="70">
        <v>25</v>
      </c>
      <c r="E292" s="70">
        <v>2014</v>
      </c>
      <c r="F292" s="70" t="s">
        <v>181</v>
      </c>
      <c r="G292" s="1064" t="s">
        <v>1968</v>
      </c>
      <c r="H292" s="70" t="s">
        <v>1969</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1980</v>
      </c>
      <c r="B293" s="70">
        <v>420</v>
      </c>
      <c r="C293" s="70">
        <v>12</v>
      </c>
      <c r="D293" s="70">
        <v>25</v>
      </c>
      <c r="E293" s="70">
        <v>2015</v>
      </c>
      <c r="F293" s="70" t="s">
        <v>182</v>
      </c>
      <c r="G293" s="1064" t="s">
        <v>1968</v>
      </c>
      <c r="H293" s="70" t="s">
        <v>1969</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1981</v>
      </c>
      <c r="B294" s="70">
        <v>421</v>
      </c>
      <c r="C294" s="70">
        <v>13</v>
      </c>
      <c r="D294" s="70">
        <v>25</v>
      </c>
      <c r="E294" s="70">
        <v>2016</v>
      </c>
      <c r="F294" s="70" t="s">
        <v>155</v>
      </c>
      <c r="G294" s="70" t="s">
        <v>1968</v>
      </c>
      <c r="H294" s="70" t="s">
        <v>1969</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1982</v>
      </c>
      <c r="B295" s="70">
        <v>422</v>
      </c>
      <c r="C295" s="70">
        <v>14</v>
      </c>
      <c r="D295" s="70">
        <v>25</v>
      </c>
      <c r="E295" s="70">
        <v>2017</v>
      </c>
      <c r="F295" s="70" t="s">
        <v>156</v>
      </c>
      <c r="G295" s="70" t="s">
        <v>1968</v>
      </c>
      <c r="H295" s="70" t="s">
        <v>1969</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1983</v>
      </c>
      <c r="B296" s="70">
        <v>423</v>
      </c>
      <c r="C296" s="70">
        <v>15</v>
      </c>
      <c r="D296" s="70">
        <v>25</v>
      </c>
      <c r="E296" s="70">
        <v>2018</v>
      </c>
      <c r="F296" s="70" t="s">
        <v>183</v>
      </c>
      <c r="G296" s="70" t="s">
        <v>1968</v>
      </c>
      <c r="H296" s="70" t="s">
        <v>1969</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1984</v>
      </c>
      <c r="B297" s="70">
        <v>424</v>
      </c>
      <c r="C297" s="70">
        <v>16</v>
      </c>
      <c r="D297" s="70">
        <v>25</v>
      </c>
      <c r="E297" s="70">
        <v>2019</v>
      </c>
      <c r="F297" s="70" t="s">
        <v>158</v>
      </c>
      <c r="G297" s="70" t="s">
        <v>1968</v>
      </c>
      <c r="H297" s="70" t="s">
        <v>1969</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1985</v>
      </c>
      <c r="B298" s="70">
        <v>425</v>
      </c>
      <c r="C298" s="70">
        <v>17</v>
      </c>
      <c r="D298" s="70">
        <v>25</v>
      </c>
      <c r="E298" s="70">
        <v>2020</v>
      </c>
      <c r="F298" s="70" t="s">
        <v>159</v>
      </c>
      <c r="G298" s="70" t="s">
        <v>1968</v>
      </c>
      <c r="H298" s="70" t="s">
        <v>1969</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1986</v>
      </c>
      <c r="B299" s="70">
        <v>425</v>
      </c>
      <c r="C299" s="70">
        <v>18</v>
      </c>
      <c r="D299" s="70">
        <v>25</v>
      </c>
      <c r="E299" s="70">
        <v>2021</v>
      </c>
      <c r="F299" s="70" t="s">
        <v>160</v>
      </c>
      <c r="G299" s="70" t="s">
        <v>1968</v>
      </c>
      <c r="H299" s="70" t="s">
        <v>1969</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1987</v>
      </c>
      <c r="B300" s="70">
        <v>425</v>
      </c>
      <c r="C300" s="70">
        <v>19</v>
      </c>
      <c r="D300" s="70">
        <v>25</v>
      </c>
      <c r="E300" s="70">
        <v>2022</v>
      </c>
      <c r="F300" s="70" t="s">
        <v>161</v>
      </c>
      <c r="G300" s="70" t="s">
        <v>1968</v>
      </c>
      <c r="H300" s="70" t="s">
        <v>1969</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425</v>
      </c>
      <c r="C301" s="70">
        <v>20</v>
      </c>
      <c r="D301" s="70">
        <v>25</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425</v>
      </c>
      <c r="C302" s="70">
        <v>21</v>
      </c>
      <c r="D302" s="70">
        <v>25</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18</v>
      </c>
      <c r="C303" s="70">
        <v>1</v>
      </c>
      <c r="D303" s="70">
        <v>2</v>
      </c>
      <c r="E303" s="70">
        <v>1990</v>
      </c>
      <c r="F303" s="70" t="s">
        <v>787</v>
      </c>
      <c r="G303" s="70" t="s">
        <v>1991</v>
      </c>
      <c r="H303" s="70" t="s">
        <v>1992</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19</v>
      </c>
      <c r="C304" s="70">
        <v>2</v>
      </c>
      <c r="D304" s="70">
        <v>2</v>
      </c>
      <c r="E304" s="70">
        <v>2005</v>
      </c>
      <c r="F304" s="70" t="s">
        <v>789</v>
      </c>
      <c r="G304" s="70" t="s">
        <v>1991</v>
      </c>
      <c r="H304" s="70" t="s">
        <v>1992</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20</v>
      </c>
      <c r="C305" s="70">
        <v>3</v>
      </c>
      <c r="D305" s="70">
        <v>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21</v>
      </c>
      <c r="C306" s="70">
        <v>4</v>
      </c>
      <c r="D306" s="70">
        <v>2</v>
      </c>
      <c r="E306" s="70">
        <v>2007</v>
      </c>
      <c r="F306" s="70" t="s">
        <v>791</v>
      </c>
      <c r="G306" s="70" t="s">
        <v>1991</v>
      </c>
      <c r="H306" s="70" t="s">
        <v>1992</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22</v>
      </c>
      <c r="C307" s="70">
        <v>5</v>
      </c>
      <c r="D307" s="70">
        <v>2</v>
      </c>
      <c r="E307" s="70">
        <v>2008</v>
      </c>
      <c r="F307" s="70" t="s">
        <v>792</v>
      </c>
      <c r="G307" s="70" t="s">
        <v>1991</v>
      </c>
      <c r="H307" s="70" t="s">
        <v>1992</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23</v>
      </c>
      <c r="C308" s="70">
        <v>6</v>
      </c>
      <c r="D308" s="70">
        <v>2</v>
      </c>
      <c r="E308" s="70">
        <v>2009</v>
      </c>
      <c r="F308" s="70" t="s">
        <v>176</v>
      </c>
      <c r="G308" s="70" t="s">
        <v>1991</v>
      </c>
      <c r="H308" s="70" t="s">
        <v>1992</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1998</v>
      </c>
      <c r="B309" s="70">
        <v>24</v>
      </c>
      <c r="C309" s="70">
        <v>7</v>
      </c>
      <c r="D309" s="70">
        <v>2</v>
      </c>
      <c r="E309" s="70">
        <v>2010</v>
      </c>
      <c r="F309" s="70" t="s">
        <v>177</v>
      </c>
      <c r="G309" s="70" t="s">
        <v>1991</v>
      </c>
      <c r="H309" s="70" t="s">
        <v>1992</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1999</v>
      </c>
      <c r="B310" s="70">
        <v>25</v>
      </c>
      <c r="C310" s="70">
        <v>8</v>
      </c>
      <c r="D310" s="70">
        <v>2</v>
      </c>
      <c r="E310" s="70">
        <v>2011</v>
      </c>
      <c r="F310" s="70" t="s">
        <v>178</v>
      </c>
      <c r="G310" s="70" t="s">
        <v>1991</v>
      </c>
      <c r="H310" s="70" t="s">
        <v>1992</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2000</v>
      </c>
      <c r="B311" s="70">
        <v>26</v>
      </c>
      <c r="C311" s="70">
        <v>9</v>
      </c>
      <c r="D311" s="70">
        <v>2</v>
      </c>
      <c r="E311" s="70">
        <v>2012</v>
      </c>
      <c r="F311" s="70" t="s">
        <v>179</v>
      </c>
      <c r="G311" s="1064" t="s">
        <v>1991</v>
      </c>
      <c r="H311" s="70" t="s">
        <v>1992</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2001</v>
      </c>
      <c r="B312" s="70">
        <v>27</v>
      </c>
      <c r="C312" s="70">
        <v>10</v>
      </c>
      <c r="D312" s="70">
        <v>2</v>
      </c>
      <c r="E312" s="70">
        <v>2013</v>
      </c>
      <c r="F312" s="70" t="s">
        <v>180</v>
      </c>
      <c r="G312" s="1064" t="s">
        <v>1991</v>
      </c>
      <c r="H312" s="70" t="s">
        <v>1992</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2002</v>
      </c>
      <c r="B313" s="70">
        <v>28</v>
      </c>
      <c r="C313" s="70">
        <v>11</v>
      </c>
      <c r="D313" s="70">
        <v>2</v>
      </c>
      <c r="E313" s="70">
        <v>2014</v>
      </c>
      <c r="F313" s="70" t="s">
        <v>181</v>
      </c>
      <c r="G313" s="70" t="s">
        <v>1991</v>
      </c>
      <c r="H313" s="70" t="s">
        <v>1992</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2003</v>
      </c>
      <c r="B314" s="70">
        <v>29</v>
      </c>
      <c r="C314" s="70">
        <v>12</v>
      </c>
      <c r="D314" s="70">
        <v>2</v>
      </c>
      <c r="E314" s="70">
        <v>2015</v>
      </c>
      <c r="F314" s="70" t="s">
        <v>182</v>
      </c>
      <c r="G314" s="70" t="s">
        <v>1991</v>
      </c>
      <c r="H314" s="70" t="s">
        <v>1992</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2004</v>
      </c>
      <c r="B315" s="70">
        <v>30</v>
      </c>
      <c r="C315" s="70">
        <v>13</v>
      </c>
      <c r="D315" s="70">
        <v>2</v>
      </c>
      <c r="E315" s="70">
        <v>2016</v>
      </c>
      <c r="F315" s="70" t="s">
        <v>155</v>
      </c>
      <c r="G315" s="70" t="s">
        <v>1991</v>
      </c>
      <c r="H315" s="70" t="s">
        <v>1992</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2005</v>
      </c>
      <c r="B316" s="70">
        <v>31</v>
      </c>
      <c r="C316" s="70">
        <v>14</v>
      </c>
      <c r="D316" s="70">
        <v>2</v>
      </c>
      <c r="E316" s="70">
        <v>2017</v>
      </c>
      <c r="F316" s="70" t="s">
        <v>156</v>
      </c>
      <c r="G316" s="70" t="s">
        <v>1991</v>
      </c>
      <c r="H316" s="70" t="s">
        <v>1992</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2006</v>
      </c>
      <c r="B317" s="70">
        <v>32</v>
      </c>
      <c r="C317" s="70">
        <v>15</v>
      </c>
      <c r="D317" s="70">
        <v>2</v>
      </c>
      <c r="E317" s="70">
        <v>2018</v>
      </c>
      <c r="F317" s="70" t="s">
        <v>183</v>
      </c>
      <c r="G317" s="70" t="s">
        <v>1991</v>
      </c>
      <c r="H317" s="70" t="s">
        <v>1992</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2007</v>
      </c>
      <c r="B318" s="70">
        <v>33</v>
      </c>
      <c r="C318" s="70">
        <v>16</v>
      </c>
      <c r="D318" s="70">
        <v>2</v>
      </c>
      <c r="E318" s="70">
        <v>2019</v>
      </c>
      <c r="F318" s="70" t="s">
        <v>158</v>
      </c>
      <c r="G318" s="70" t="s">
        <v>1991</v>
      </c>
      <c r="H318" s="70" t="s">
        <v>1992</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2008</v>
      </c>
      <c r="B319" s="70">
        <v>34</v>
      </c>
      <c r="C319" s="70">
        <v>17</v>
      </c>
      <c r="D319" s="70">
        <v>2</v>
      </c>
      <c r="E319" s="70">
        <v>2020</v>
      </c>
      <c r="F319" s="70" t="s">
        <v>159</v>
      </c>
      <c r="G319" s="70" t="s">
        <v>1991</v>
      </c>
      <c r="H319" s="70" t="s">
        <v>1992</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2009</v>
      </c>
      <c r="B320" s="70">
        <v>34</v>
      </c>
      <c r="C320" s="70">
        <v>18</v>
      </c>
      <c r="D320" s="70">
        <v>2</v>
      </c>
      <c r="E320" s="70">
        <v>2021</v>
      </c>
      <c r="F320" s="70" t="s">
        <v>160</v>
      </c>
      <c r="G320" s="70" t="s">
        <v>1991</v>
      </c>
      <c r="H320" s="70" t="s">
        <v>1992</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2010</v>
      </c>
      <c r="B321" s="70">
        <v>34</v>
      </c>
      <c r="C321" s="70">
        <v>19</v>
      </c>
      <c r="D321" s="70">
        <v>2</v>
      </c>
      <c r="E321" s="70">
        <v>2022</v>
      </c>
      <c r="F321" s="70" t="s">
        <v>161</v>
      </c>
      <c r="G321" s="70" t="s">
        <v>1991</v>
      </c>
      <c r="H321" s="70" t="s">
        <v>1992</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34</v>
      </c>
      <c r="C322" s="70">
        <v>20</v>
      </c>
      <c r="D322" s="70">
        <v>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34</v>
      </c>
      <c r="C323" s="70">
        <v>21</v>
      </c>
      <c r="D323" s="70">
        <v>2</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86</v>
      </c>
      <c r="C324" s="70">
        <v>1</v>
      </c>
      <c r="D324" s="70">
        <v>6</v>
      </c>
      <c r="E324" s="70">
        <v>1990</v>
      </c>
      <c r="F324" s="70" t="s">
        <v>787</v>
      </c>
      <c r="G324" s="70" t="s">
        <v>2014</v>
      </c>
      <c r="H324" s="70" t="s">
        <v>2015</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87</v>
      </c>
      <c r="C325" s="70">
        <v>2</v>
      </c>
      <c r="D325" s="70">
        <v>6</v>
      </c>
      <c r="E325" s="70">
        <v>2005</v>
      </c>
      <c r="F325" s="70" t="s">
        <v>789</v>
      </c>
      <c r="G325" s="70" t="s">
        <v>2014</v>
      </c>
      <c r="H325" s="70" t="s">
        <v>2015</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88</v>
      </c>
      <c r="C326" s="70">
        <v>3</v>
      </c>
      <c r="D326" s="70">
        <v>6</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89</v>
      </c>
      <c r="C327" s="70">
        <v>4</v>
      </c>
      <c r="D327" s="70">
        <v>6</v>
      </c>
      <c r="E327" s="70">
        <v>2007</v>
      </c>
      <c r="F327" s="70" t="s">
        <v>791</v>
      </c>
      <c r="G327" s="70" t="s">
        <v>2014</v>
      </c>
      <c r="H327" s="70" t="s">
        <v>2015</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90</v>
      </c>
      <c r="C328" s="70">
        <v>5</v>
      </c>
      <c r="D328" s="70">
        <v>6</v>
      </c>
      <c r="E328" s="70">
        <v>2008</v>
      </c>
      <c r="F328" s="70" t="s">
        <v>792</v>
      </c>
      <c r="G328" s="70" t="s">
        <v>2014</v>
      </c>
      <c r="H328" s="70" t="s">
        <v>2015</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91</v>
      </c>
      <c r="C329" s="70">
        <v>6</v>
      </c>
      <c r="D329" s="70">
        <v>6</v>
      </c>
      <c r="E329" s="70">
        <v>2009</v>
      </c>
      <c r="F329" s="70" t="s">
        <v>176</v>
      </c>
      <c r="G329" s="1064" t="s">
        <v>2014</v>
      </c>
      <c r="H329" s="70" t="s">
        <v>2015</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2021</v>
      </c>
      <c r="B330" s="70">
        <v>92</v>
      </c>
      <c r="C330" s="70">
        <v>7</v>
      </c>
      <c r="D330" s="70">
        <v>6</v>
      </c>
      <c r="E330" s="70">
        <v>2010</v>
      </c>
      <c r="F330" s="70" t="s">
        <v>177</v>
      </c>
      <c r="G330" s="1064" t="s">
        <v>2014</v>
      </c>
      <c r="H330" s="70" t="s">
        <v>2015</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2022</v>
      </c>
      <c r="B331" s="70">
        <v>93</v>
      </c>
      <c r="C331" s="70">
        <v>8</v>
      </c>
      <c r="D331" s="70">
        <v>6</v>
      </c>
      <c r="E331" s="70">
        <v>2011</v>
      </c>
      <c r="F331" s="70" t="s">
        <v>178</v>
      </c>
      <c r="G331" s="70" t="s">
        <v>2014</v>
      </c>
      <c r="H331" s="70" t="s">
        <v>2015</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2023</v>
      </c>
      <c r="B332" s="70">
        <v>94</v>
      </c>
      <c r="C332" s="70">
        <v>9</v>
      </c>
      <c r="D332" s="70">
        <v>6</v>
      </c>
      <c r="E332" s="70">
        <v>2012</v>
      </c>
      <c r="F332" s="70" t="s">
        <v>179</v>
      </c>
      <c r="G332" s="70" t="s">
        <v>2014</v>
      </c>
      <c r="H332" s="70" t="s">
        <v>2015</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2024</v>
      </c>
      <c r="B333" s="70">
        <v>95</v>
      </c>
      <c r="C333" s="70">
        <v>10</v>
      </c>
      <c r="D333" s="70">
        <v>6</v>
      </c>
      <c r="E333" s="70">
        <v>2013</v>
      </c>
      <c r="F333" s="70" t="s">
        <v>180</v>
      </c>
      <c r="G333" s="70" t="s">
        <v>2014</v>
      </c>
      <c r="H333" s="70" t="s">
        <v>2015</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2025</v>
      </c>
      <c r="B334" s="70">
        <v>96</v>
      </c>
      <c r="C334" s="70">
        <v>11</v>
      </c>
      <c r="D334" s="70">
        <v>6</v>
      </c>
      <c r="E334" s="70">
        <v>2014</v>
      </c>
      <c r="F334" s="70" t="s">
        <v>181</v>
      </c>
      <c r="G334" s="70" t="s">
        <v>2014</v>
      </c>
      <c r="H334" s="70" t="s">
        <v>2015</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2026</v>
      </c>
      <c r="B335" s="70">
        <v>97</v>
      </c>
      <c r="C335" s="70">
        <v>12</v>
      </c>
      <c r="D335" s="70">
        <v>6</v>
      </c>
      <c r="E335" s="70">
        <v>2015</v>
      </c>
      <c r="F335" s="70" t="s">
        <v>182</v>
      </c>
      <c r="G335" s="70" t="s">
        <v>2014</v>
      </c>
      <c r="H335" s="70" t="s">
        <v>2015</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2027</v>
      </c>
      <c r="B336" s="70">
        <v>98</v>
      </c>
      <c r="C336" s="70">
        <v>13</v>
      </c>
      <c r="D336" s="70">
        <v>6</v>
      </c>
      <c r="E336" s="70">
        <v>2016</v>
      </c>
      <c r="F336" s="70" t="s">
        <v>155</v>
      </c>
      <c r="G336" s="70" t="s">
        <v>2014</v>
      </c>
      <c r="H336" s="70" t="s">
        <v>2015</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2028</v>
      </c>
      <c r="B337" s="70">
        <v>99</v>
      </c>
      <c r="C337" s="70">
        <v>14</v>
      </c>
      <c r="D337" s="70">
        <v>6</v>
      </c>
      <c r="E337" s="70">
        <v>2017</v>
      </c>
      <c r="F337" s="70" t="s">
        <v>156</v>
      </c>
      <c r="G337" s="70" t="s">
        <v>2014</v>
      </c>
      <c r="H337" s="70" t="s">
        <v>2015</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2029</v>
      </c>
      <c r="B338" s="70">
        <v>100</v>
      </c>
      <c r="C338" s="70">
        <v>15</v>
      </c>
      <c r="D338" s="70">
        <v>6</v>
      </c>
      <c r="E338" s="70">
        <v>2018</v>
      </c>
      <c r="F338" s="70" t="s">
        <v>183</v>
      </c>
      <c r="G338" s="70" t="s">
        <v>2014</v>
      </c>
      <c r="H338" s="70" t="s">
        <v>2015</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2030</v>
      </c>
      <c r="B339" s="70">
        <v>101</v>
      </c>
      <c r="C339" s="70">
        <v>16</v>
      </c>
      <c r="D339" s="70">
        <v>6</v>
      </c>
      <c r="E339" s="70">
        <v>2019</v>
      </c>
      <c r="F339" s="70" t="s">
        <v>158</v>
      </c>
      <c r="G339" s="70" t="s">
        <v>2014</v>
      </c>
      <c r="H339" s="70" t="s">
        <v>2015</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2031</v>
      </c>
      <c r="B340" s="70">
        <v>102</v>
      </c>
      <c r="C340" s="70">
        <v>17</v>
      </c>
      <c r="D340" s="70">
        <v>6</v>
      </c>
      <c r="E340" s="70">
        <v>2020</v>
      </c>
      <c r="F340" s="70" t="s">
        <v>159</v>
      </c>
      <c r="G340" s="70" t="s">
        <v>2014</v>
      </c>
      <c r="H340" s="70" t="s">
        <v>2015</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2032</v>
      </c>
      <c r="B341" s="70">
        <v>102</v>
      </c>
      <c r="C341" s="70">
        <v>18</v>
      </c>
      <c r="D341" s="70">
        <v>6</v>
      </c>
      <c r="E341" s="70">
        <v>2021</v>
      </c>
      <c r="F341" s="70" t="s">
        <v>160</v>
      </c>
      <c r="G341" s="70" t="s">
        <v>2014</v>
      </c>
      <c r="H341" s="70" t="s">
        <v>2015</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2033</v>
      </c>
      <c r="B342" s="70">
        <v>102</v>
      </c>
      <c r="C342" s="70">
        <v>19</v>
      </c>
      <c r="D342" s="70">
        <v>6</v>
      </c>
      <c r="E342" s="70">
        <v>2022</v>
      </c>
      <c r="F342" s="70" t="s">
        <v>161</v>
      </c>
      <c r="G342" s="70" t="s">
        <v>2014</v>
      </c>
      <c r="H342" s="70" t="s">
        <v>2015</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102</v>
      </c>
      <c r="C343" s="70">
        <v>20</v>
      </c>
      <c r="D343" s="70">
        <v>6</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102</v>
      </c>
      <c r="C344" s="70">
        <v>21</v>
      </c>
      <c r="D344" s="70">
        <v>6</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341</v>
      </c>
      <c r="C345" s="70">
        <v>1</v>
      </c>
      <c r="D345" s="70">
        <v>21</v>
      </c>
      <c r="E345" s="70">
        <v>1990</v>
      </c>
      <c r="F345" s="70" t="s">
        <v>787</v>
      </c>
      <c r="G345" s="70" t="s">
        <v>2037</v>
      </c>
      <c r="H345" s="70" t="s">
        <v>2038</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342</v>
      </c>
      <c r="C346" s="70">
        <v>2</v>
      </c>
      <c r="D346" s="70">
        <v>21</v>
      </c>
      <c r="E346" s="70">
        <v>2005</v>
      </c>
      <c r="F346" s="70" t="s">
        <v>789</v>
      </c>
      <c r="G346" s="70" t="s">
        <v>2037</v>
      </c>
      <c r="H346" s="70" t="s">
        <v>2038</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343</v>
      </c>
      <c r="C347" s="70">
        <v>3</v>
      </c>
      <c r="D347" s="70">
        <v>21</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344</v>
      </c>
      <c r="C348" s="70">
        <v>4</v>
      </c>
      <c r="D348" s="70">
        <v>21</v>
      </c>
      <c r="E348" s="70">
        <v>2007</v>
      </c>
      <c r="F348" s="70" t="s">
        <v>791</v>
      </c>
      <c r="G348" s="70" t="s">
        <v>2037</v>
      </c>
      <c r="H348" s="70" t="s">
        <v>2038</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345</v>
      </c>
      <c r="C349" s="70">
        <v>5</v>
      </c>
      <c r="D349" s="70">
        <v>21</v>
      </c>
      <c r="E349" s="70">
        <v>2008</v>
      </c>
      <c r="F349" s="70" t="s">
        <v>792</v>
      </c>
      <c r="G349" s="1064" t="s">
        <v>2037</v>
      </c>
      <c r="H349" s="70" t="s">
        <v>2038</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346</v>
      </c>
      <c r="C350" s="70">
        <v>6</v>
      </c>
      <c r="D350" s="70">
        <v>21</v>
      </c>
      <c r="E350" s="70">
        <v>2009</v>
      </c>
      <c r="F350" s="70" t="s">
        <v>176</v>
      </c>
      <c r="G350" s="1064" t="s">
        <v>2037</v>
      </c>
      <c r="H350" s="70" t="s">
        <v>2038</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2044</v>
      </c>
      <c r="B351" s="70">
        <v>347</v>
      </c>
      <c r="C351" s="70">
        <v>7</v>
      </c>
      <c r="D351" s="70">
        <v>21</v>
      </c>
      <c r="E351" s="70">
        <v>2010</v>
      </c>
      <c r="F351" s="70" t="s">
        <v>177</v>
      </c>
      <c r="G351" s="70" t="s">
        <v>2037</v>
      </c>
      <c r="H351" s="70" t="s">
        <v>2038</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2045</v>
      </c>
      <c r="B352" s="70">
        <v>348</v>
      </c>
      <c r="C352" s="70">
        <v>8</v>
      </c>
      <c r="D352" s="70">
        <v>21</v>
      </c>
      <c r="E352" s="70">
        <v>2011</v>
      </c>
      <c r="F352" s="70" t="s">
        <v>178</v>
      </c>
      <c r="G352" s="70" t="s">
        <v>2037</v>
      </c>
      <c r="H352" s="70" t="s">
        <v>2038</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2046</v>
      </c>
      <c r="B353" s="70">
        <v>349</v>
      </c>
      <c r="C353" s="70">
        <v>9</v>
      </c>
      <c r="D353" s="70">
        <v>21</v>
      </c>
      <c r="E353" s="70">
        <v>2012</v>
      </c>
      <c r="F353" s="70" t="s">
        <v>179</v>
      </c>
      <c r="G353" s="70" t="s">
        <v>2037</v>
      </c>
      <c r="H353" s="70" t="s">
        <v>2038</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2047</v>
      </c>
      <c r="B354" s="70">
        <v>350</v>
      </c>
      <c r="C354" s="70">
        <v>10</v>
      </c>
      <c r="D354" s="70">
        <v>21</v>
      </c>
      <c r="E354" s="70">
        <v>2013</v>
      </c>
      <c r="F354" s="70" t="s">
        <v>180</v>
      </c>
      <c r="G354" s="70" t="s">
        <v>2037</v>
      </c>
      <c r="H354" s="70" t="s">
        <v>2038</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2048</v>
      </c>
      <c r="B355" s="70">
        <v>351</v>
      </c>
      <c r="C355" s="70">
        <v>11</v>
      </c>
      <c r="D355" s="70">
        <v>21</v>
      </c>
      <c r="E355" s="70">
        <v>2014</v>
      </c>
      <c r="F355" s="70" t="s">
        <v>181</v>
      </c>
      <c r="G355" s="70" t="s">
        <v>2037</v>
      </c>
      <c r="H355" s="70" t="s">
        <v>2038</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2049</v>
      </c>
      <c r="B356" s="70">
        <v>352</v>
      </c>
      <c r="C356" s="70">
        <v>12</v>
      </c>
      <c r="D356" s="70">
        <v>21</v>
      </c>
      <c r="E356" s="70">
        <v>2015</v>
      </c>
      <c r="F356" s="70" t="s">
        <v>182</v>
      </c>
      <c r="G356" s="70" t="s">
        <v>2037</v>
      </c>
      <c r="H356" s="70" t="s">
        <v>2038</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2050</v>
      </c>
      <c r="B357" s="70">
        <v>353</v>
      </c>
      <c r="C357" s="70">
        <v>13</v>
      </c>
      <c r="D357" s="70">
        <v>21</v>
      </c>
      <c r="E357" s="70">
        <v>2016</v>
      </c>
      <c r="F357" s="70" t="s">
        <v>155</v>
      </c>
      <c r="G357" s="70" t="s">
        <v>2037</v>
      </c>
      <c r="H357" s="70" t="s">
        <v>2038</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2051</v>
      </c>
      <c r="B358" s="70">
        <v>354</v>
      </c>
      <c r="C358" s="70">
        <v>14</v>
      </c>
      <c r="D358" s="70">
        <v>21</v>
      </c>
      <c r="E358" s="70">
        <v>2017</v>
      </c>
      <c r="F358" s="70" t="s">
        <v>156</v>
      </c>
      <c r="G358" s="70" t="s">
        <v>2037</v>
      </c>
      <c r="H358" s="70" t="s">
        <v>2038</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2052</v>
      </c>
      <c r="B359" s="70">
        <v>355</v>
      </c>
      <c r="C359" s="70">
        <v>15</v>
      </c>
      <c r="D359" s="70">
        <v>21</v>
      </c>
      <c r="E359" s="70">
        <v>2018</v>
      </c>
      <c r="F359" s="70" t="s">
        <v>183</v>
      </c>
      <c r="G359" s="70" t="s">
        <v>2037</v>
      </c>
      <c r="H359" s="70" t="s">
        <v>2038</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2053</v>
      </c>
      <c r="B360" s="70">
        <v>356</v>
      </c>
      <c r="C360" s="70">
        <v>16</v>
      </c>
      <c r="D360" s="70">
        <v>21</v>
      </c>
      <c r="E360" s="70">
        <v>2019</v>
      </c>
      <c r="F360" s="70" t="s">
        <v>158</v>
      </c>
      <c r="G360" s="70" t="s">
        <v>2037</v>
      </c>
      <c r="H360" s="70" t="s">
        <v>2038</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2054</v>
      </c>
      <c r="B361" s="70">
        <v>357</v>
      </c>
      <c r="C361" s="70">
        <v>17</v>
      </c>
      <c r="D361" s="70">
        <v>21</v>
      </c>
      <c r="E361" s="70">
        <v>2020</v>
      </c>
      <c r="F361" s="70" t="s">
        <v>159</v>
      </c>
      <c r="G361" s="70" t="s">
        <v>2037</v>
      </c>
      <c r="H361" s="70" t="s">
        <v>2038</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2055</v>
      </c>
      <c r="B362" s="70">
        <v>357</v>
      </c>
      <c r="C362" s="70">
        <v>18</v>
      </c>
      <c r="D362" s="70">
        <v>21</v>
      </c>
      <c r="E362" s="70">
        <v>2021</v>
      </c>
      <c r="F362" s="70" t="s">
        <v>160</v>
      </c>
      <c r="G362" s="70" t="s">
        <v>2037</v>
      </c>
      <c r="H362" s="70" t="s">
        <v>2038</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2056</v>
      </c>
      <c r="B363" s="70">
        <v>357</v>
      </c>
      <c r="C363" s="70">
        <v>19</v>
      </c>
      <c r="D363" s="70">
        <v>21</v>
      </c>
      <c r="E363" s="70">
        <v>2022</v>
      </c>
      <c r="F363" s="70" t="s">
        <v>161</v>
      </c>
      <c r="G363" s="70" t="s">
        <v>2037</v>
      </c>
      <c r="H363" s="70" t="s">
        <v>2038</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357</v>
      </c>
      <c r="C364" s="70">
        <v>20</v>
      </c>
      <c r="D364" s="70">
        <v>21</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357</v>
      </c>
      <c r="C365" s="70">
        <v>21</v>
      </c>
      <c r="D365" s="70">
        <v>21</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2065</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2066</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2067</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2068</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2069</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2070</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2071</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2072</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2073</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2074</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2075</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2076</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103</v>
      </c>
      <c r="C387" s="70">
        <v>1</v>
      </c>
      <c r="D387" s="70">
        <v>7</v>
      </c>
      <c r="E387" s="70">
        <v>1990</v>
      </c>
      <c r="F387" s="70" t="s">
        <v>787</v>
      </c>
      <c r="G387" s="1064" t="s">
        <v>2079</v>
      </c>
      <c r="H387" s="70" t="s">
        <v>2080</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104</v>
      </c>
      <c r="C388" s="70">
        <v>2</v>
      </c>
      <c r="D388" s="70">
        <v>7</v>
      </c>
      <c r="E388" s="70">
        <v>2005</v>
      </c>
      <c r="F388" s="70" t="s">
        <v>789</v>
      </c>
      <c r="G388" s="70" t="s">
        <v>2079</v>
      </c>
      <c r="H388" s="70" t="s">
        <v>2080</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105</v>
      </c>
      <c r="C389" s="70">
        <v>3</v>
      </c>
      <c r="D389" s="70">
        <v>7</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106</v>
      </c>
      <c r="C390" s="70">
        <v>4</v>
      </c>
      <c r="D390" s="70">
        <v>7</v>
      </c>
      <c r="E390" s="70">
        <v>2007</v>
      </c>
      <c r="F390" s="70" t="s">
        <v>791</v>
      </c>
      <c r="G390" s="70" t="s">
        <v>2079</v>
      </c>
      <c r="H390" s="70" t="s">
        <v>2080</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107</v>
      </c>
      <c r="C391" s="70">
        <v>5</v>
      </c>
      <c r="D391" s="70">
        <v>7</v>
      </c>
      <c r="E391" s="70">
        <v>2008</v>
      </c>
      <c r="F391" s="70" t="s">
        <v>792</v>
      </c>
      <c r="G391" s="70" t="s">
        <v>2079</v>
      </c>
      <c r="H391" s="70" t="s">
        <v>2080</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108</v>
      </c>
      <c r="C392" s="70">
        <v>6</v>
      </c>
      <c r="D392" s="70">
        <v>7</v>
      </c>
      <c r="E392" s="70">
        <v>2009</v>
      </c>
      <c r="F392" s="70" t="s">
        <v>176</v>
      </c>
      <c r="G392" s="70" t="s">
        <v>2079</v>
      </c>
      <c r="H392" s="70" t="s">
        <v>2080</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2086</v>
      </c>
      <c r="B393" s="70">
        <v>109</v>
      </c>
      <c r="C393" s="70">
        <v>7</v>
      </c>
      <c r="D393" s="70">
        <v>7</v>
      </c>
      <c r="E393" s="70">
        <v>2010</v>
      </c>
      <c r="F393" s="70" t="s">
        <v>177</v>
      </c>
      <c r="G393" s="70" t="s">
        <v>2079</v>
      </c>
      <c r="H393" s="70" t="s">
        <v>2080</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2087</v>
      </c>
      <c r="B394" s="70">
        <v>110</v>
      </c>
      <c r="C394" s="70">
        <v>8</v>
      </c>
      <c r="D394" s="70">
        <v>7</v>
      </c>
      <c r="E394" s="70">
        <v>2011</v>
      </c>
      <c r="F394" s="70" t="s">
        <v>178</v>
      </c>
      <c r="G394" s="70" t="s">
        <v>2079</v>
      </c>
      <c r="H394" s="70" t="s">
        <v>2080</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2088</v>
      </c>
      <c r="B395" s="70">
        <v>111</v>
      </c>
      <c r="C395" s="70">
        <v>9</v>
      </c>
      <c r="D395" s="70">
        <v>7</v>
      </c>
      <c r="E395" s="70">
        <v>2012</v>
      </c>
      <c r="F395" s="70" t="s">
        <v>179</v>
      </c>
      <c r="G395" s="70" t="s">
        <v>2079</v>
      </c>
      <c r="H395" s="70" t="s">
        <v>2080</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2089</v>
      </c>
      <c r="B396" s="70">
        <v>112</v>
      </c>
      <c r="C396" s="70">
        <v>10</v>
      </c>
      <c r="D396" s="70">
        <v>7</v>
      </c>
      <c r="E396" s="70">
        <v>2013</v>
      </c>
      <c r="F396" s="70" t="s">
        <v>180</v>
      </c>
      <c r="G396" s="70" t="s">
        <v>2079</v>
      </c>
      <c r="H396" s="70" t="s">
        <v>2080</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2090</v>
      </c>
      <c r="B397" s="70">
        <v>113</v>
      </c>
      <c r="C397" s="70">
        <v>11</v>
      </c>
      <c r="D397" s="70">
        <v>7</v>
      </c>
      <c r="E397" s="70">
        <v>2014</v>
      </c>
      <c r="F397" s="70" t="s">
        <v>181</v>
      </c>
      <c r="G397" s="70" t="s">
        <v>2079</v>
      </c>
      <c r="H397" s="70" t="s">
        <v>2080</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2091</v>
      </c>
      <c r="B398" s="70">
        <v>114</v>
      </c>
      <c r="C398" s="70">
        <v>12</v>
      </c>
      <c r="D398" s="70">
        <v>7</v>
      </c>
      <c r="E398" s="70">
        <v>2015</v>
      </c>
      <c r="F398" s="70" t="s">
        <v>182</v>
      </c>
      <c r="G398" s="70" t="s">
        <v>2079</v>
      </c>
      <c r="H398" s="70" t="s">
        <v>2080</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2092</v>
      </c>
      <c r="B399" s="70">
        <v>115</v>
      </c>
      <c r="C399" s="70">
        <v>13</v>
      </c>
      <c r="D399" s="70">
        <v>7</v>
      </c>
      <c r="E399" s="70">
        <v>2016</v>
      </c>
      <c r="F399" s="70" t="s">
        <v>155</v>
      </c>
      <c r="G399" s="70" t="s">
        <v>2079</v>
      </c>
      <c r="H399" s="70" t="s">
        <v>2080</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2093</v>
      </c>
      <c r="B400" s="70">
        <v>116</v>
      </c>
      <c r="C400" s="70">
        <v>14</v>
      </c>
      <c r="D400" s="70">
        <v>7</v>
      </c>
      <c r="E400" s="70">
        <v>2017</v>
      </c>
      <c r="F400" s="70" t="s">
        <v>156</v>
      </c>
      <c r="G400" s="70" t="s">
        <v>2079</v>
      </c>
      <c r="H400" s="70" t="s">
        <v>2080</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2094</v>
      </c>
      <c r="B401" s="70">
        <v>117</v>
      </c>
      <c r="C401" s="70">
        <v>15</v>
      </c>
      <c r="D401" s="70">
        <v>7</v>
      </c>
      <c r="E401" s="70">
        <v>2018</v>
      </c>
      <c r="F401" s="70" t="s">
        <v>183</v>
      </c>
      <c r="G401" s="70" t="s">
        <v>2079</v>
      </c>
      <c r="H401" s="70" t="s">
        <v>2080</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2095</v>
      </c>
      <c r="B402" s="70">
        <v>118</v>
      </c>
      <c r="C402" s="70">
        <v>16</v>
      </c>
      <c r="D402" s="70">
        <v>7</v>
      </c>
      <c r="E402" s="70">
        <v>2019</v>
      </c>
      <c r="F402" s="70" t="s">
        <v>158</v>
      </c>
      <c r="G402" s="70" t="s">
        <v>2079</v>
      </c>
      <c r="H402" s="70" t="s">
        <v>2080</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2096</v>
      </c>
      <c r="B403" s="70">
        <v>119</v>
      </c>
      <c r="C403" s="70">
        <v>17</v>
      </c>
      <c r="D403" s="70">
        <v>7</v>
      </c>
      <c r="E403" s="70">
        <v>2020</v>
      </c>
      <c r="F403" s="70" t="s">
        <v>159</v>
      </c>
      <c r="G403" s="70" t="s">
        <v>2079</v>
      </c>
      <c r="H403" s="70" t="s">
        <v>2080</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2097</v>
      </c>
      <c r="B404" s="70">
        <v>119</v>
      </c>
      <c r="C404" s="70">
        <v>18</v>
      </c>
      <c r="D404" s="70">
        <v>7</v>
      </c>
      <c r="E404" s="70">
        <v>2021</v>
      </c>
      <c r="F404" s="70" t="s">
        <v>160</v>
      </c>
      <c r="G404" s="70" t="s">
        <v>2079</v>
      </c>
      <c r="H404" s="70" t="s">
        <v>2080</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2098</v>
      </c>
      <c r="B405" s="70">
        <v>119</v>
      </c>
      <c r="C405" s="70">
        <v>19</v>
      </c>
      <c r="D405" s="70">
        <v>7</v>
      </c>
      <c r="E405" s="70">
        <v>2022</v>
      </c>
      <c r="F405" s="70" t="s">
        <v>161</v>
      </c>
      <c r="G405" s="70" t="s">
        <v>2079</v>
      </c>
      <c r="H405" s="70" t="s">
        <v>2080</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119</v>
      </c>
      <c r="C406" s="70">
        <v>20</v>
      </c>
      <c r="D406" s="70">
        <v>7</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119</v>
      </c>
      <c r="C407" s="70">
        <v>21</v>
      </c>
      <c r="D407" s="70">
        <v>7</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2109</v>
      </c>
      <c r="B414" s="70">
        <v>466</v>
      </c>
      <c r="C414" s="70">
        <v>7</v>
      </c>
      <c r="D414" s="70">
        <v>28</v>
      </c>
      <c r="E414" s="70">
        <v>2010</v>
      </c>
      <c r="F414" s="70" t="s">
        <v>177</v>
      </c>
      <c r="G414" s="70" t="s">
        <v>2102</v>
      </c>
      <c r="H414" s="70" t="s">
        <v>2103</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2110</v>
      </c>
      <c r="B415" s="70">
        <v>467</v>
      </c>
      <c r="C415" s="70">
        <v>8</v>
      </c>
      <c r="D415" s="70">
        <v>28</v>
      </c>
      <c r="E415" s="70">
        <v>2011</v>
      </c>
      <c r="F415" s="70" t="s">
        <v>178</v>
      </c>
      <c r="G415" s="70" t="s">
        <v>2102</v>
      </c>
      <c r="H415" s="70" t="s">
        <v>2103</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2111</v>
      </c>
      <c r="B416" s="70">
        <v>468</v>
      </c>
      <c r="C416" s="70">
        <v>9</v>
      </c>
      <c r="D416" s="70">
        <v>28</v>
      </c>
      <c r="E416" s="70">
        <v>2012</v>
      </c>
      <c r="F416" s="70" t="s">
        <v>179</v>
      </c>
      <c r="G416" s="70" t="s">
        <v>2102</v>
      </c>
      <c r="H416" s="70" t="s">
        <v>2103</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2112</v>
      </c>
      <c r="B417" s="70">
        <v>469</v>
      </c>
      <c r="C417" s="70">
        <v>10</v>
      </c>
      <c r="D417" s="70">
        <v>28</v>
      </c>
      <c r="E417" s="70">
        <v>2013</v>
      </c>
      <c r="F417" s="70" t="s">
        <v>180</v>
      </c>
      <c r="G417" s="70" t="s">
        <v>2102</v>
      </c>
      <c r="H417" s="70" t="s">
        <v>2103</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2116</v>
      </c>
      <c r="B421" s="70">
        <v>473</v>
      </c>
      <c r="C421" s="70">
        <v>14</v>
      </c>
      <c r="D421" s="70">
        <v>28</v>
      </c>
      <c r="E421" s="70">
        <v>2017</v>
      </c>
      <c r="F421" s="70" t="s">
        <v>156</v>
      </c>
      <c r="G421" s="70" t="s">
        <v>2102</v>
      </c>
      <c r="H421" s="70" t="s">
        <v>2103</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2117</v>
      </c>
      <c r="B422" s="70">
        <v>474</v>
      </c>
      <c r="C422" s="70">
        <v>15</v>
      </c>
      <c r="D422" s="70">
        <v>28</v>
      </c>
      <c r="E422" s="70">
        <v>2018</v>
      </c>
      <c r="F422" s="70" t="s">
        <v>183</v>
      </c>
      <c r="G422" s="70" t="s">
        <v>2102</v>
      </c>
      <c r="H422" s="70" t="s">
        <v>2103</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2118</v>
      </c>
      <c r="B423" s="70">
        <v>475</v>
      </c>
      <c r="C423" s="70">
        <v>16</v>
      </c>
      <c r="D423" s="70">
        <v>28</v>
      </c>
      <c r="E423" s="70">
        <v>2019</v>
      </c>
      <c r="F423" s="70" t="s">
        <v>158</v>
      </c>
      <c r="G423" s="70" t="s">
        <v>2102</v>
      </c>
      <c r="H423" s="70" t="s">
        <v>2103</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2120</v>
      </c>
      <c r="B425" s="70">
        <v>476</v>
      </c>
      <c r="C425" s="70">
        <v>18</v>
      </c>
      <c r="D425" s="70">
        <v>28</v>
      </c>
      <c r="E425" s="70">
        <v>2021</v>
      </c>
      <c r="F425" s="70" t="s">
        <v>160</v>
      </c>
      <c r="G425" s="1064" t="s">
        <v>2102</v>
      </c>
      <c r="H425" s="70" t="s">
        <v>2103</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358</v>
      </c>
      <c r="C429" s="70">
        <v>1</v>
      </c>
      <c r="D429" s="70">
        <v>22</v>
      </c>
      <c r="E429" s="70">
        <v>1990</v>
      </c>
      <c r="F429" s="70" t="s">
        <v>787</v>
      </c>
      <c r="G429" s="70" t="s">
        <v>2125</v>
      </c>
      <c r="H429" s="70" t="s">
        <v>2126</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359</v>
      </c>
      <c r="C430" s="70">
        <v>2</v>
      </c>
      <c r="D430" s="70">
        <v>22</v>
      </c>
      <c r="E430" s="70">
        <v>2005</v>
      </c>
      <c r="F430" s="70" t="s">
        <v>789</v>
      </c>
      <c r="G430" s="70" t="s">
        <v>2125</v>
      </c>
      <c r="H430" s="70" t="s">
        <v>2126</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360</v>
      </c>
      <c r="C431" s="70">
        <v>3</v>
      </c>
      <c r="D431" s="70">
        <v>22</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361</v>
      </c>
      <c r="C432" s="70">
        <v>4</v>
      </c>
      <c r="D432" s="70">
        <v>22</v>
      </c>
      <c r="E432" s="70">
        <v>2007</v>
      </c>
      <c r="F432" s="70" t="s">
        <v>791</v>
      </c>
      <c r="G432" s="70" t="s">
        <v>2125</v>
      </c>
      <c r="H432" s="70" t="s">
        <v>2126</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362</v>
      </c>
      <c r="C433" s="70">
        <v>5</v>
      </c>
      <c r="D433" s="70">
        <v>22</v>
      </c>
      <c r="E433" s="70">
        <v>2008</v>
      </c>
      <c r="F433" s="70" t="s">
        <v>792</v>
      </c>
      <c r="G433" s="70" t="s">
        <v>2125</v>
      </c>
      <c r="H433" s="70" t="s">
        <v>2126</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363</v>
      </c>
      <c r="C434" s="70">
        <v>6</v>
      </c>
      <c r="D434" s="70">
        <v>22</v>
      </c>
      <c r="E434" s="70">
        <v>2009</v>
      </c>
      <c r="F434" s="70" t="s">
        <v>176</v>
      </c>
      <c r="G434" s="70" t="s">
        <v>2125</v>
      </c>
      <c r="H434" s="70" t="s">
        <v>2126</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2132</v>
      </c>
      <c r="B435" s="70">
        <v>364</v>
      </c>
      <c r="C435" s="70">
        <v>7</v>
      </c>
      <c r="D435" s="70">
        <v>22</v>
      </c>
      <c r="E435" s="70">
        <v>2010</v>
      </c>
      <c r="F435" s="70" t="s">
        <v>177</v>
      </c>
      <c r="G435" s="70" t="s">
        <v>2125</v>
      </c>
      <c r="H435" s="70" t="s">
        <v>2126</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2133</v>
      </c>
      <c r="B436" s="70">
        <v>365</v>
      </c>
      <c r="C436" s="70">
        <v>8</v>
      </c>
      <c r="D436" s="70">
        <v>22</v>
      </c>
      <c r="E436" s="70">
        <v>2011</v>
      </c>
      <c r="F436" s="70" t="s">
        <v>178</v>
      </c>
      <c r="G436" s="70" t="s">
        <v>2125</v>
      </c>
      <c r="H436" s="70" t="s">
        <v>2126</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2134</v>
      </c>
      <c r="B437" s="70">
        <v>366</v>
      </c>
      <c r="C437" s="70">
        <v>9</v>
      </c>
      <c r="D437" s="70">
        <v>22</v>
      </c>
      <c r="E437" s="70">
        <v>2012</v>
      </c>
      <c r="F437" s="70" t="s">
        <v>179</v>
      </c>
      <c r="G437" s="70" t="s">
        <v>2125</v>
      </c>
      <c r="H437" s="70" t="s">
        <v>2126</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2135</v>
      </c>
      <c r="B438" s="70">
        <v>367</v>
      </c>
      <c r="C438" s="70">
        <v>10</v>
      </c>
      <c r="D438" s="70">
        <v>22</v>
      </c>
      <c r="E438" s="70">
        <v>2013</v>
      </c>
      <c r="F438" s="70" t="s">
        <v>180</v>
      </c>
      <c r="G438" s="70" t="s">
        <v>2125</v>
      </c>
      <c r="H438" s="70" t="s">
        <v>2126</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2136</v>
      </c>
      <c r="B439" s="70">
        <v>368</v>
      </c>
      <c r="C439" s="70">
        <v>11</v>
      </c>
      <c r="D439" s="70">
        <v>22</v>
      </c>
      <c r="E439" s="70">
        <v>2014</v>
      </c>
      <c r="F439" s="70" t="s">
        <v>181</v>
      </c>
      <c r="G439" s="70" t="s">
        <v>2125</v>
      </c>
      <c r="H439" s="70" t="s">
        <v>2126</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2137</v>
      </c>
      <c r="B440" s="70">
        <v>369</v>
      </c>
      <c r="C440" s="70">
        <v>12</v>
      </c>
      <c r="D440" s="70">
        <v>22</v>
      </c>
      <c r="E440" s="70">
        <v>2015</v>
      </c>
      <c r="F440" s="70" t="s">
        <v>182</v>
      </c>
      <c r="G440" s="70" t="s">
        <v>2125</v>
      </c>
      <c r="H440" s="70" t="s">
        <v>2126</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2138</v>
      </c>
      <c r="B441" s="70">
        <v>370</v>
      </c>
      <c r="C441" s="70">
        <v>13</v>
      </c>
      <c r="D441" s="70">
        <v>22</v>
      </c>
      <c r="E441" s="70">
        <v>2016</v>
      </c>
      <c r="F441" s="70" t="s">
        <v>155</v>
      </c>
      <c r="G441" s="70" t="s">
        <v>2125</v>
      </c>
      <c r="H441" s="70" t="s">
        <v>2126</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2139</v>
      </c>
      <c r="B442" s="70">
        <v>371</v>
      </c>
      <c r="C442" s="70">
        <v>14</v>
      </c>
      <c r="D442" s="70">
        <v>22</v>
      </c>
      <c r="E442" s="70">
        <v>2017</v>
      </c>
      <c r="F442" s="70" t="s">
        <v>156</v>
      </c>
      <c r="G442" s="70" t="s">
        <v>2125</v>
      </c>
      <c r="H442" s="70" t="s">
        <v>2126</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2140</v>
      </c>
      <c r="B443" s="70">
        <v>372</v>
      </c>
      <c r="C443" s="70">
        <v>15</v>
      </c>
      <c r="D443" s="70">
        <v>22</v>
      </c>
      <c r="E443" s="70">
        <v>2018</v>
      </c>
      <c r="F443" s="70" t="s">
        <v>183</v>
      </c>
      <c r="G443" s="70" t="s">
        <v>2125</v>
      </c>
      <c r="H443" s="70" t="s">
        <v>2126</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2141</v>
      </c>
      <c r="B444" s="70">
        <v>373</v>
      </c>
      <c r="C444" s="70">
        <v>16</v>
      </c>
      <c r="D444" s="70">
        <v>22</v>
      </c>
      <c r="E444" s="70">
        <v>2019</v>
      </c>
      <c r="F444" s="70" t="s">
        <v>158</v>
      </c>
      <c r="G444" s="1064" t="s">
        <v>2125</v>
      </c>
      <c r="H444" s="70" t="s">
        <v>2126</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2142</v>
      </c>
      <c r="B445" s="70">
        <v>374</v>
      </c>
      <c r="C445" s="70">
        <v>17</v>
      </c>
      <c r="D445" s="70">
        <v>22</v>
      </c>
      <c r="E445" s="70">
        <v>2020</v>
      </c>
      <c r="F445" s="70" t="s">
        <v>159</v>
      </c>
      <c r="G445" s="1064" t="s">
        <v>2125</v>
      </c>
      <c r="H445" s="70" t="s">
        <v>2126</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2143</v>
      </c>
      <c r="B446" s="70">
        <v>374</v>
      </c>
      <c r="C446" s="70">
        <v>18</v>
      </c>
      <c r="D446" s="70">
        <v>22</v>
      </c>
      <c r="E446" s="70">
        <v>2021</v>
      </c>
      <c r="F446" s="70" t="s">
        <v>160</v>
      </c>
      <c r="G446" s="70" t="s">
        <v>2125</v>
      </c>
      <c r="H446" s="70" t="s">
        <v>2126</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2144</v>
      </c>
      <c r="B447" s="70">
        <v>374</v>
      </c>
      <c r="C447" s="70">
        <v>19</v>
      </c>
      <c r="D447" s="70">
        <v>22</v>
      </c>
      <c r="E447" s="70">
        <v>2022</v>
      </c>
      <c r="F447" s="70" t="s">
        <v>161</v>
      </c>
      <c r="G447" s="70" t="s">
        <v>2125</v>
      </c>
      <c r="H447" s="70" t="s">
        <v>2126</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374</v>
      </c>
      <c r="C448" s="70">
        <v>20</v>
      </c>
      <c r="D448" s="70">
        <v>22</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374</v>
      </c>
      <c r="C449" s="70">
        <v>21</v>
      </c>
      <c r="D449" s="70">
        <v>22</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171</v>
      </c>
      <c r="C450" s="70">
        <v>1</v>
      </c>
      <c r="D450" s="70">
        <v>11</v>
      </c>
      <c r="E450" s="70">
        <v>1990</v>
      </c>
      <c r="F450" s="70" t="s">
        <v>787</v>
      </c>
      <c r="G450" s="70" t="s">
        <v>2148</v>
      </c>
      <c r="H450" s="70" t="s">
        <v>2149</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172</v>
      </c>
      <c r="C451" s="70">
        <v>2</v>
      </c>
      <c r="D451" s="70">
        <v>11</v>
      </c>
      <c r="E451" s="70">
        <v>2005</v>
      </c>
      <c r="F451" s="70" t="s">
        <v>789</v>
      </c>
      <c r="G451" s="70" t="s">
        <v>2148</v>
      </c>
      <c r="H451" s="70" t="s">
        <v>2149</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173</v>
      </c>
      <c r="C452" s="70">
        <v>3</v>
      </c>
      <c r="D452" s="70">
        <v>11</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174</v>
      </c>
      <c r="C453" s="70">
        <v>4</v>
      </c>
      <c r="D453" s="70">
        <v>11</v>
      </c>
      <c r="E453" s="70">
        <v>2007</v>
      </c>
      <c r="F453" s="70" t="s">
        <v>791</v>
      </c>
      <c r="G453" s="70" t="s">
        <v>2148</v>
      </c>
      <c r="H453" s="70" t="s">
        <v>2149</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175</v>
      </c>
      <c r="C454" s="70">
        <v>5</v>
      </c>
      <c r="D454" s="70">
        <v>11</v>
      </c>
      <c r="E454" s="70">
        <v>2008</v>
      </c>
      <c r="F454" s="70" t="s">
        <v>792</v>
      </c>
      <c r="G454" s="70" t="s">
        <v>2148</v>
      </c>
      <c r="H454" s="70" t="s">
        <v>2149</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176</v>
      </c>
      <c r="C455" s="70">
        <v>6</v>
      </c>
      <c r="D455" s="70">
        <v>11</v>
      </c>
      <c r="E455" s="70">
        <v>2009</v>
      </c>
      <c r="F455" s="70" t="s">
        <v>176</v>
      </c>
      <c r="G455" s="70" t="s">
        <v>2148</v>
      </c>
      <c r="H455" s="70" t="s">
        <v>2149</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2155</v>
      </c>
      <c r="B456" s="70">
        <v>177</v>
      </c>
      <c r="C456" s="70">
        <v>7</v>
      </c>
      <c r="D456" s="70">
        <v>11</v>
      </c>
      <c r="E456" s="70">
        <v>2010</v>
      </c>
      <c r="F456" s="70" t="s">
        <v>177</v>
      </c>
      <c r="G456" s="70" t="s">
        <v>2148</v>
      </c>
      <c r="H456" s="70" t="s">
        <v>2149</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2156</v>
      </c>
      <c r="B457" s="70">
        <v>178</v>
      </c>
      <c r="C457" s="70">
        <v>8</v>
      </c>
      <c r="D457" s="70">
        <v>11</v>
      </c>
      <c r="E457" s="70">
        <v>2011</v>
      </c>
      <c r="F457" s="70" t="s">
        <v>178</v>
      </c>
      <c r="G457" s="70" t="s">
        <v>2148</v>
      </c>
      <c r="H457" s="70" t="s">
        <v>2149</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2157</v>
      </c>
      <c r="B458" s="70">
        <v>179</v>
      </c>
      <c r="C458" s="70">
        <v>9</v>
      </c>
      <c r="D458" s="70">
        <v>11</v>
      </c>
      <c r="E458" s="70">
        <v>2012</v>
      </c>
      <c r="F458" s="70" t="s">
        <v>179</v>
      </c>
      <c r="G458" s="70" t="s">
        <v>2148</v>
      </c>
      <c r="H458" s="70" t="s">
        <v>2149</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2158</v>
      </c>
      <c r="B459" s="70">
        <v>180</v>
      </c>
      <c r="C459" s="70">
        <v>10</v>
      </c>
      <c r="D459" s="70">
        <v>11</v>
      </c>
      <c r="E459" s="70">
        <v>2013</v>
      </c>
      <c r="F459" s="70" t="s">
        <v>180</v>
      </c>
      <c r="G459" s="70" t="s">
        <v>2148</v>
      </c>
      <c r="H459" s="70" t="s">
        <v>2149</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2159</v>
      </c>
      <c r="B460" s="70">
        <v>181</v>
      </c>
      <c r="C460" s="70">
        <v>11</v>
      </c>
      <c r="D460" s="70">
        <v>11</v>
      </c>
      <c r="E460" s="70">
        <v>2014</v>
      </c>
      <c r="F460" s="70" t="s">
        <v>181</v>
      </c>
      <c r="G460" s="70" t="s">
        <v>2148</v>
      </c>
      <c r="H460" s="70" t="s">
        <v>2149</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2160</v>
      </c>
      <c r="B461" s="70">
        <v>182</v>
      </c>
      <c r="C461" s="70">
        <v>12</v>
      </c>
      <c r="D461" s="70">
        <v>11</v>
      </c>
      <c r="E461" s="70">
        <v>2015</v>
      </c>
      <c r="F461" s="70" t="s">
        <v>182</v>
      </c>
      <c r="G461" s="70" t="s">
        <v>2148</v>
      </c>
      <c r="H461" s="70" t="s">
        <v>2149</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2161</v>
      </c>
      <c r="B462" s="70">
        <v>183</v>
      </c>
      <c r="C462" s="70">
        <v>13</v>
      </c>
      <c r="D462" s="70">
        <v>11</v>
      </c>
      <c r="E462" s="70">
        <v>2016</v>
      </c>
      <c r="F462" s="70" t="s">
        <v>155</v>
      </c>
      <c r="G462" s="1064" t="s">
        <v>2148</v>
      </c>
      <c r="H462" s="70" t="s">
        <v>2149</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2162</v>
      </c>
      <c r="B463" s="70">
        <v>184</v>
      </c>
      <c r="C463" s="70">
        <v>14</v>
      </c>
      <c r="D463" s="70">
        <v>11</v>
      </c>
      <c r="E463" s="70">
        <v>2017</v>
      </c>
      <c r="F463" s="70" t="s">
        <v>156</v>
      </c>
      <c r="G463" s="1064" t="s">
        <v>2148</v>
      </c>
      <c r="H463" s="70" t="s">
        <v>2149</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2163</v>
      </c>
      <c r="B464" s="70">
        <v>185</v>
      </c>
      <c r="C464" s="70">
        <v>15</v>
      </c>
      <c r="D464" s="70">
        <v>11</v>
      </c>
      <c r="E464" s="70">
        <v>2018</v>
      </c>
      <c r="F464" s="70" t="s">
        <v>183</v>
      </c>
      <c r="G464" s="70" t="s">
        <v>2148</v>
      </c>
      <c r="H464" s="70" t="s">
        <v>2149</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2164</v>
      </c>
      <c r="B465" s="70">
        <v>186</v>
      </c>
      <c r="C465" s="70">
        <v>16</v>
      </c>
      <c r="D465" s="70">
        <v>11</v>
      </c>
      <c r="E465" s="70">
        <v>2019</v>
      </c>
      <c r="F465" s="70" t="s">
        <v>158</v>
      </c>
      <c r="G465" s="70" t="s">
        <v>2148</v>
      </c>
      <c r="H465" s="70" t="s">
        <v>2149</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2165</v>
      </c>
      <c r="B466" s="70">
        <v>187</v>
      </c>
      <c r="C466" s="70">
        <v>17</v>
      </c>
      <c r="D466" s="70">
        <v>11</v>
      </c>
      <c r="E466" s="70">
        <v>2020</v>
      </c>
      <c r="F466" s="70" t="s">
        <v>159</v>
      </c>
      <c r="G466" s="70" t="s">
        <v>2148</v>
      </c>
      <c r="H466" s="70" t="s">
        <v>2149</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2166</v>
      </c>
      <c r="B467" s="70">
        <v>187</v>
      </c>
      <c r="C467" s="70">
        <v>18</v>
      </c>
      <c r="D467" s="70">
        <v>11</v>
      </c>
      <c r="E467" s="70">
        <v>2021</v>
      </c>
      <c r="F467" s="70" t="s">
        <v>160</v>
      </c>
      <c r="G467" s="70" t="s">
        <v>2148</v>
      </c>
      <c r="H467" s="70" t="s">
        <v>2149</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2167</v>
      </c>
      <c r="B468" s="70">
        <v>187</v>
      </c>
      <c r="C468" s="70">
        <v>19</v>
      </c>
      <c r="D468" s="70">
        <v>11</v>
      </c>
      <c r="E468" s="70">
        <v>2022</v>
      </c>
      <c r="F468" s="70" t="s">
        <v>161</v>
      </c>
      <c r="G468" s="70" t="s">
        <v>2148</v>
      </c>
      <c r="H468" s="70" t="s">
        <v>2149</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187</v>
      </c>
      <c r="C469" s="70">
        <v>20</v>
      </c>
      <c r="D469" s="70">
        <v>11</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187</v>
      </c>
      <c r="C470" s="70">
        <v>21</v>
      </c>
      <c r="D470" s="70">
        <v>11</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256</v>
      </c>
      <c r="C471" s="70">
        <v>1</v>
      </c>
      <c r="D471" s="70">
        <v>16</v>
      </c>
      <c r="E471" s="70">
        <v>1990</v>
      </c>
      <c r="F471" s="70" t="s">
        <v>787</v>
      </c>
      <c r="G471" s="70" t="s">
        <v>2171</v>
      </c>
      <c r="H471" s="70" t="s">
        <v>2172</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257</v>
      </c>
      <c r="C472" s="70">
        <v>2</v>
      </c>
      <c r="D472" s="70">
        <v>16</v>
      </c>
      <c r="E472" s="70">
        <v>2005</v>
      </c>
      <c r="F472" s="70" t="s">
        <v>789</v>
      </c>
      <c r="G472" s="70" t="s">
        <v>2171</v>
      </c>
      <c r="H472" s="70" t="s">
        <v>2172</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258</v>
      </c>
      <c r="C473" s="70">
        <v>3</v>
      </c>
      <c r="D473" s="70">
        <v>16</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259</v>
      </c>
      <c r="C474" s="70">
        <v>4</v>
      </c>
      <c r="D474" s="70">
        <v>16</v>
      </c>
      <c r="E474" s="70">
        <v>2007</v>
      </c>
      <c r="F474" s="70" t="s">
        <v>791</v>
      </c>
      <c r="G474" s="70" t="s">
        <v>2171</v>
      </c>
      <c r="H474" s="70" t="s">
        <v>2172</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260</v>
      </c>
      <c r="C475" s="70">
        <v>5</v>
      </c>
      <c r="D475" s="70">
        <v>16</v>
      </c>
      <c r="E475" s="70">
        <v>2008</v>
      </c>
      <c r="F475" s="70" t="s">
        <v>792</v>
      </c>
      <c r="G475" s="70" t="s">
        <v>2171</v>
      </c>
      <c r="H475" s="70" t="s">
        <v>2172</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261</v>
      </c>
      <c r="C476" s="70">
        <v>6</v>
      </c>
      <c r="D476" s="70">
        <v>16</v>
      </c>
      <c r="E476" s="70">
        <v>2009</v>
      </c>
      <c r="F476" s="70" t="s">
        <v>176</v>
      </c>
      <c r="G476" s="70" t="s">
        <v>2171</v>
      </c>
      <c r="H476" s="70" t="s">
        <v>2172</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2178</v>
      </c>
      <c r="B477" s="70">
        <v>262</v>
      </c>
      <c r="C477" s="70">
        <v>7</v>
      </c>
      <c r="D477" s="70">
        <v>16</v>
      </c>
      <c r="E477" s="70">
        <v>2010</v>
      </c>
      <c r="F477" s="70" t="s">
        <v>177</v>
      </c>
      <c r="G477" s="70" t="s">
        <v>2171</v>
      </c>
      <c r="H477" s="70" t="s">
        <v>2172</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2179</v>
      </c>
      <c r="B478" s="70">
        <v>263</v>
      </c>
      <c r="C478" s="70">
        <v>8</v>
      </c>
      <c r="D478" s="70">
        <v>16</v>
      </c>
      <c r="E478" s="70">
        <v>2011</v>
      </c>
      <c r="F478" s="70" t="s">
        <v>178</v>
      </c>
      <c r="G478" s="70" t="s">
        <v>2171</v>
      </c>
      <c r="H478" s="70" t="s">
        <v>2172</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2180</v>
      </c>
      <c r="B479" s="70">
        <v>264</v>
      </c>
      <c r="C479" s="70">
        <v>9</v>
      </c>
      <c r="D479" s="70">
        <v>16</v>
      </c>
      <c r="E479" s="70">
        <v>2012</v>
      </c>
      <c r="F479" s="70" t="s">
        <v>179</v>
      </c>
      <c r="G479" s="70" t="s">
        <v>2171</v>
      </c>
      <c r="H479" s="70" t="s">
        <v>2172</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2181</v>
      </c>
      <c r="B480" s="70">
        <v>265</v>
      </c>
      <c r="C480" s="70">
        <v>10</v>
      </c>
      <c r="D480" s="70">
        <v>16</v>
      </c>
      <c r="E480" s="70">
        <v>2013</v>
      </c>
      <c r="F480" s="70" t="s">
        <v>180</v>
      </c>
      <c r="G480" s="70" t="s">
        <v>2171</v>
      </c>
      <c r="H480" s="70" t="s">
        <v>2172</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2182</v>
      </c>
      <c r="B481" s="70">
        <v>266</v>
      </c>
      <c r="C481" s="70">
        <v>11</v>
      </c>
      <c r="D481" s="70">
        <v>16</v>
      </c>
      <c r="E481" s="70">
        <v>2014</v>
      </c>
      <c r="F481" s="70" t="s">
        <v>181</v>
      </c>
      <c r="G481" s="70" t="s">
        <v>2171</v>
      </c>
      <c r="H481" s="70" t="s">
        <v>2172</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2183</v>
      </c>
      <c r="B482" s="70">
        <v>267</v>
      </c>
      <c r="C482" s="70">
        <v>12</v>
      </c>
      <c r="D482" s="70">
        <v>16</v>
      </c>
      <c r="E482" s="70">
        <v>2015</v>
      </c>
      <c r="F482" s="70" t="s">
        <v>182</v>
      </c>
      <c r="G482" s="1064" t="s">
        <v>2171</v>
      </c>
      <c r="H482" s="70" t="s">
        <v>2172</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2184</v>
      </c>
      <c r="B483" s="70">
        <v>268</v>
      </c>
      <c r="C483" s="70">
        <v>13</v>
      </c>
      <c r="D483" s="70">
        <v>16</v>
      </c>
      <c r="E483" s="70">
        <v>2016</v>
      </c>
      <c r="F483" s="70" t="s">
        <v>155</v>
      </c>
      <c r="G483" s="1064" t="s">
        <v>2171</v>
      </c>
      <c r="H483" s="70" t="s">
        <v>2172</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2185</v>
      </c>
      <c r="B484" s="70">
        <v>269</v>
      </c>
      <c r="C484" s="70">
        <v>14</v>
      </c>
      <c r="D484" s="70">
        <v>16</v>
      </c>
      <c r="E484" s="70">
        <v>2017</v>
      </c>
      <c r="F484" s="70" t="s">
        <v>156</v>
      </c>
      <c r="G484" s="70" t="s">
        <v>2171</v>
      </c>
      <c r="H484" s="70" t="s">
        <v>2172</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2186</v>
      </c>
      <c r="B485" s="70">
        <v>270</v>
      </c>
      <c r="C485" s="70">
        <v>15</v>
      </c>
      <c r="D485" s="70">
        <v>16</v>
      </c>
      <c r="E485" s="70">
        <v>2018</v>
      </c>
      <c r="F485" s="70" t="s">
        <v>183</v>
      </c>
      <c r="G485" s="70" t="s">
        <v>2171</v>
      </c>
      <c r="H485" s="70" t="s">
        <v>2172</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2187</v>
      </c>
      <c r="B486" s="70">
        <v>271</v>
      </c>
      <c r="C486" s="70">
        <v>16</v>
      </c>
      <c r="D486" s="70">
        <v>16</v>
      </c>
      <c r="E486" s="70">
        <v>2019</v>
      </c>
      <c r="F486" s="70" t="s">
        <v>158</v>
      </c>
      <c r="G486" s="70" t="s">
        <v>2171</v>
      </c>
      <c r="H486" s="70" t="s">
        <v>2172</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2188</v>
      </c>
      <c r="B487" s="70">
        <v>272</v>
      </c>
      <c r="C487" s="70">
        <v>17</v>
      </c>
      <c r="D487" s="70">
        <v>16</v>
      </c>
      <c r="E487" s="70">
        <v>2020</v>
      </c>
      <c r="F487" s="70" t="s">
        <v>159</v>
      </c>
      <c r="G487" s="70" t="s">
        <v>2171</v>
      </c>
      <c r="H487" s="70" t="s">
        <v>2172</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2189</v>
      </c>
      <c r="B488" s="70">
        <v>272</v>
      </c>
      <c r="C488" s="70">
        <v>18</v>
      </c>
      <c r="D488" s="70">
        <v>16</v>
      </c>
      <c r="E488" s="70">
        <v>2021</v>
      </c>
      <c r="F488" s="70" t="s">
        <v>160</v>
      </c>
      <c r="G488" s="70" t="s">
        <v>2171</v>
      </c>
      <c r="H488" s="70" t="s">
        <v>2172</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2190</v>
      </c>
      <c r="B489" s="70">
        <v>272</v>
      </c>
      <c r="C489" s="70">
        <v>19</v>
      </c>
      <c r="D489" s="70">
        <v>16</v>
      </c>
      <c r="E489" s="70">
        <v>2022</v>
      </c>
      <c r="F489" s="70" t="s">
        <v>161</v>
      </c>
      <c r="G489" s="70" t="s">
        <v>2171</v>
      </c>
      <c r="H489" s="70" t="s">
        <v>2172</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272</v>
      </c>
      <c r="C490" s="70">
        <v>20</v>
      </c>
      <c r="D490" s="70">
        <v>16</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272</v>
      </c>
      <c r="C491" s="70">
        <v>21</v>
      </c>
      <c r="D491" s="70">
        <v>16</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273</v>
      </c>
      <c r="C492" s="70">
        <v>1</v>
      </c>
      <c r="D492" s="70">
        <v>17</v>
      </c>
      <c r="E492" s="70">
        <v>1990</v>
      </c>
      <c r="F492" s="70" t="s">
        <v>787</v>
      </c>
      <c r="G492" s="70" t="s">
        <v>2194</v>
      </c>
      <c r="H492" s="70" t="s">
        <v>2195</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274</v>
      </c>
      <c r="C493" s="70">
        <v>2</v>
      </c>
      <c r="D493" s="70">
        <v>17</v>
      </c>
      <c r="E493" s="70">
        <v>2005</v>
      </c>
      <c r="F493" s="70" t="s">
        <v>789</v>
      </c>
      <c r="G493" s="70" t="s">
        <v>2194</v>
      </c>
      <c r="H493" s="70" t="s">
        <v>2195</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275</v>
      </c>
      <c r="C494" s="70">
        <v>3</v>
      </c>
      <c r="D494" s="70">
        <v>17</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276</v>
      </c>
      <c r="C495" s="70">
        <v>4</v>
      </c>
      <c r="D495" s="70">
        <v>17</v>
      </c>
      <c r="E495" s="70">
        <v>2007</v>
      </c>
      <c r="F495" s="70" t="s">
        <v>791</v>
      </c>
      <c r="G495" s="70" t="s">
        <v>2194</v>
      </c>
      <c r="H495" s="70" t="s">
        <v>2195</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277</v>
      </c>
      <c r="C496" s="70">
        <v>5</v>
      </c>
      <c r="D496" s="70">
        <v>17</v>
      </c>
      <c r="E496" s="70">
        <v>2008</v>
      </c>
      <c r="F496" s="70" t="s">
        <v>792</v>
      </c>
      <c r="G496" s="70" t="s">
        <v>2194</v>
      </c>
      <c r="H496" s="70" t="s">
        <v>2195</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278</v>
      </c>
      <c r="C497" s="70">
        <v>6</v>
      </c>
      <c r="D497" s="70">
        <v>17</v>
      </c>
      <c r="E497" s="70">
        <v>2009</v>
      </c>
      <c r="F497" s="70" t="s">
        <v>176</v>
      </c>
      <c r="G497" s="70" t="s">
        <v>2194</v>
      </c>
      <c r="H497" s="70" t="s">
        <v>2195</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2201</v>
      </c>
      <c r="B498" s="70">
        <v>279</v>
      </c>
      <c r="C498" s="70">
        <v>7</v>
      </c>
      <c r="D498" s="70">
        <v>17</v>
      </c>
      <c r="E498" s="70">
        <v>2010</v>
      </c>
      <c r="F498" s="70" t="s">
        <v>177</v>
      </c>
      <c r="G498" s="70" t="s">
        <v>2194</v>
      </c>
      <c r="H498" s="70" t="s">
        <v>2195</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2202</v>
      </c>
      <c r="B499" s="70">
        <v>280</v>
      </c>
      <c r="C499" s="70">
        <v>8</v>
      </c>
      <c r="D499" s="70">
        <v>17</v>
      </c>
      <c r="E499" s="70">
        <v>2011</v>
      </c>
      <c r="F499" s="70" t="s">
        <v>178</v>
      </c>
      <c r="G499" s="70" t="s">
        <v>2194</v>
      </c>
      <c r="H499" s="70" t="s">
        <v>2195</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2203</v>
      </c>
      <c r="B500" s="70">
        <v>281</v>
      </c>
      <c r="C500" s="70">
        <v>9</v>
      </c>
      <c r="D500" s="70">
        <v>17</v>
      </c>
      <c r="E500" s="70">
        <v>2012</v>
      </c>
      <c r="F500" s="70" t="s">
        <v>179</v>
      </c>
      <c r="G500" s="70" t="s">
        <v>2194</v>
      </c>
      <c r="H500" s="70" t="s">
        <v>2195</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2204</v>
      </c>
      <c r="B501" s="70">
        <v>282</v>
      </c>
      <c r="C501" s="70">
        <v>10</v>
      </c>
      <c r="D501" s="70">
        <v>17</v>
      </c>
      <c r="E501" s="70">
        <v>2013</v>
      </c>
      <c r="F501" s="70" t="s">
        <v>180</v>
      </c>
      <c r="G501" s="1064" t="s">
        <v>2194</v>
      </c>
      <c r="H501" s="70" t="s">
        <v>2195</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2205</v>
      </c>
      <c r="B502" s="70">
        <v>283</v>
      </c>
      <c r="C502" s="70">
        <v>11</v>
      </c>
      <c r="D502" s="70">
        <v>17</v>
      </c>
      <c r="E502" s="70">
        <v>2014</v>
      </c>
      <c r="F502" s="70" t="s">
        <v>181</v>
      </c>
      <c r="G502" s="1064" t="s">
        <v>2194</v>
      </c>
      <c r="H502" s="70" t="s">
        <v>2195</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2206</v>
      </c>
      <c r="B503" s="70">
        <v>284</v>
      </c>
      <c r="C503" s="70">
        <v>12</v>
      </c>
      <c r="D503" s="70">
        <v>17</v>
      </c>
      <c r="E503" s="70">
        <v>2015</v>
      </c>
      <c r="F503" s="70" t="s">
        <v>182</v>
      </c>
      <c r="G503" s="70" t="s">
        <v>2194</v>
      </c>
      <c r="H503" s="70" t="s">
        <v>2195</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2207</v>
      </c>
      <c r="B504" s="70">
        <v>285</v>
      </c>
      <c r="C504" s="70">
        <v>13</v>
      </c>
      <c r="D504" s="70">
        <v>17</v>
      </c>
      <c r="E504" s="70">
        <v>2016</v>
      </c>
      <c r="F504" s="70" t="s">
        <v>155</v>
      </c>
      <c r="G504" s="70" t="s">
        <v>2194</v>
      </c>
      <c r="H504" s="70" t="s">
        <v>2195</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2208</v>
      </c>
      <c r="B505" s="70">
        <v>286</v>
      </c>
      <c r="C505" s="70">
        <v>14</v>
      </c>
      <c r="D505" s="70">
        <v>17</v>
      </c>
      <c r="E505" s="70">
        <v>2017</v>
      </c>
      <c r="F505" s="70" t="s">
        <v>156</v>
      </c>
      <c r="G505" s="70" t="s">
        <v>2194</v>
      </c>
      <c r="H505" s="70" t="s">
        <v>2195</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2209</v>
      </c>
      <c r="B506" s="70">
        <v>287</v>
      </c>
      <c r="C506" s="70">
        <v>15</v>
      </c>
      <c r="D506" s="70">
        <v>17</v>
      </c>
      <c r="E506" s="70">
        <v>2018</v>
      </c>
      <c r="F506" s="70" t="s">
        <v>183</v>
      </c>
      <c r="G506" s="70" t="s">
        <v>2194</v>
      </c>
      <c r="H506" s="70" t="s">
        <v>2195</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2210</v>
      </c>
      <c r="B507" s="70">
        <v>288</v>
      </c>
      <c r="C507" s="70">
        <v>16</v>
      </c>
      <c r="D507" s="70">
        <v>17</v>
      </c>
      <c r="E507" s="70">
        <v>2019</v>
      </c>
      <c r="F507" s="70" t="s">
        <v>158</v>
      </c>
      <c r="G507" s="70" t="s">
        <v>2194</v>
      </c>
      <c r="H507" s="70" t="s">
        <v>2195</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2211</v>
      </c>
      <c r="B508" s="70">
        <v>289</v>
      </c>
      <c r="C508" s="70">
        <v>17</v>
      </c>
      <c r="D508" s="70">
        <v>17</v>
      </c>
      <c r="E508" s="70">
        <v>2020</v>
      </c>
      <c r="F508" s="70" t="s">
        <v>159</v>
      </c>
      <c r="G508" s="70" t="s">
        <v>2194</v>
      </c>
      <c r="H508" s="70" t="s">
        <v>2195</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2212</v>
      </c>
      <c r="B509" s="70">
        <v>289</v>
      </c>
      <c r="C509" s="70">
        <v>18</v>
      </c>
      <c r="D509" s="70">
        <v>17</v>
      </c>
      <c r="E509" s="70">
        <v>2021</v>
      </c>
      <c r="F509" s="70" t="s">
        <v>160</v>
      </c>
      <c r="G509" s="70" t="s">
        <v>2194</v>
      </c>
      <c r="H509" s="70" t="s">
        <v>2195</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2213</v>
      </c>
      <c r="B510" s="70">
        <v>289</v>
      </c>
      <c r="C510" s="70">
        <v>19</v>
      </c>
      <c r="D510" s="70">
        <v>17</v>
      </c>
      <c r="E510" s="70">
        <v>2022</v>
      </c>
      <c r="F510" s="70" t="s">
        <v>161</v>
      </c>
      <c r="G510" s="70" t="s">
        <v>2194</v>
      </c>
      <c r="H510" s="70" t="s">
        <v>2195</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289</v>
      </c>
      <c r="C511" s="70">
        <v>20</v>
      </c>
      <c r="D511" s="70">
        <v>17</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289</v>
      </c>
      <c r="C512" s="70">
        <v>21</v>
      </c>
      <c r="D512" s="70">
        <v>17</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443</v>
      </c>
      <c r="C513" s="70">
        <v>1</v>
      </c>
      <c r="D513" s="70">
        <v>27</v>
      </c>
      <c r="E513" s="70">
        <v>1990</v>
      </c>
      <c r="F513" s="70" t="s">
        <v>787</v>
      </c>
      <c r="G513" s="70" t="s">
        <v>2217</v>
      </c>
      <c r="H513" s="70" t="s">
        <v>2218</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444</v>
      </c>
      <c r="C514" s="70">
        <v>2</v>
      </c>
      <c r="D514" s="70">
        <v>27</v>
      </c>
      <c r="E514" s="70">
        <v>2005</v>
      </c>
      <c r="F514" s="70" t="s">
        <v>789</v>
      </c>
      <c r="G514" s="70" t="s">
        <v>2217</v>
      </c>
      <c r="H514" s="70" t="s">
        <v>2218</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445</v>
      </c>
      <c r="C515" s="70">
        <v>3</v>
      </c>
      <c r="D515" s="70">
        <v>27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446</v>
      </c>
      <c r="C516" s="70">
        <v>4</v>
      </c>
      <c r="D516" s="70">
        <v>27</v>
      </c>
      <c r="E516" s="70">
        <v>2007</v>
      </c>
      <c r="F516" s="70" t="s">
        <v>791</v>
      </c>
      <c r="G516" s="70" t="s">
        <v>2217</v>
      </c>
      <c r="H516" s="70" t="s">
        <v>2218</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447</v>
      </c>
      <c r="C517" s="70">
        <v>5</v>
      </c>
      <c r="D517" s="70">
        <v>27</v>
      </c>
      <c r="E517" s="70">
        <v>2008</v>
      </c>
      <c r="F517" s="70" t="s">
        <v>792</v>
      </c>
      <c r="G517" s="70" t="s">
        <v>2217</v>
      </c>
      <c r="H517" s="70" t="s">
        <v>2218</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448</v>
      </c>
      <c r="C518" s="70">
        <v>6</v>
      </c>
      <c r="D518" s="70">
        <v>27</v>
      </c>
      <c r="E518" s="70">
        <v>2009</v>
      </c>
      <c r="F518" s="70" t="s">
        <v>176</v>
      </c>
      <c r="G518" s="70" t="s">
        <v>2217</v>
      </c>
      <c r="H518" s="70" t="s">
        <v>2218</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2224</v>
      </c>
      <c r="B519" s="70">
        <v>449</v>
      </c>
      <c r="C519" s="70">
        <v>7</v>
      </c>
      <c r="D519" s="70">
        <v>27</v>
      </c>
      <c r="E519" s="70">
        <v>2010</v>
      </c>
      <c r="F519" s="70" t="s">
        <v>177</v>
      </c>
      <c r="G519" s="70" t="s">
        <v>2217</v>
      </c>
      <c r="H519" s="70" t="s">
        <v>2218</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2225</v>
      </c>
      <c r="B520" s="70">
        <v>450</v>
      </c>
      <c r="C520" s="70">
        <v>8</v>
      </c>
      <c r="D520" s="70">
        <v>27</v>
      </c>
      <c r="E520" s="70">
        <v>2011</v>
      </c>
      <c r="F520" s="70" t="s">
        <v>178</v>
      </c>
      <c r="G520" s="1064" t="s">
        <v>2217</v>
      </c>
      <c r="H520" s="70" t="s">
        <v>2218</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2226</v>
      </c>
      <c r="B521" s="70">
        <v>451</v>
      </c>
      <c r="C521" s="70">
        <v>9</v>
      </c>
      <c r="D521" s="70">
        <v>27</v>
      </c>
      <c r="E521" s="70">
        <v>2012</v>
      </c>
      <c r="F521" s="70" t="s">
        <v>179</v>
      </c>
      <c r="G521" s="1064" t="s">
        <v>2217</v>
      </c>
      <c r="H521" s="70" t="s">
        <v>2218</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2227</v>
      </c>
      <c r="B522" s="70">
        <v>452</v>
      </c>
      <c r="C522" s="70">
        <v>10</v>
      </c>
      <c r="D522" s="70">
        <v>27</v>
      </c>
      <c r="E522" s="70">
        <v>2013</v>
      </c>
      <c r="F522" s="70" t="s">
        <v>180</v>
      </c>
      <c r="G522" s="70" t="s">
        <v>2217</v>
      </c>
      <c r="H522" s="70" t="s">
        <v>2218</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2228</v>
      </c>
      <c r="B523" s="70">
        <v>453</v>
      </c>
      <c r="C523" s="70">
        <v>11</v>
      </c>
      <c r="D523" s="70">
        <v>27</v>
      </c>
      <c r="E523" s="70">
        <v>2014</v>
      </c>
      <c r="F523" s="70" t="s">
        <v>181</v>
      </c>
      <c r="G523" s="70" t="s">
        <v>2217</v>
      </c>
      <c r="H523" s="70" t="s">
        <v>2218</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2229</v>
      </c>
      <c r="B524" s="70">
        <v>454</v>
      </c>
      <c r="C524" s="70">
        <v>12</v>
      </c>
      <c r="D524" s="70">
        <v>27</v>
      </c>
      <c r="E524" s="70">
        <v>2015</v>
      </c>
      <c r="F524" s="70" t="s">
        <v>182</v>
      </c>
      <c r="G524" s="70" t="s">
        <v>2217</v>
      </c>
      <c r="H524" s="70" t="s">
        <v>2218</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2230</v>
      </c>
      <c r="B525" s="70">
        <v>455</v>
      </c>
      <c r="C525" s="70">
        <v>13</v>
      </c>
      <c r="D525" s="70">
        <v>27</v>
      </c>
      <c r="E525" s="70">
        <v>2016</v>
      </c>
      <c r="F525" s="70" t="s">
        <v>155</v>
      </c>
      <c r="G525" s="70" t="s">
        <v>2217</v>
      </c>
      <c r="H525" s="70" t="s">
        <v>2218</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2231</v>
      </c>
      <c r="B526" s="70">
        <v>456</v>
      </c>
      <c r="C526" s="70">
        <v>14</v>
      </c>
      <c r="D526" s="70">
        <v>27</v>
      </c>
      <c r="E526" s="70">
        <v>2017</v>
      </c>
      <c r="F526" s="70" t="s">
        <v>156</v>
      </c>
      <c r="G526" s="70" t="s">
        <v>2217</v>
      </c>
      <c r="H526" s="70" t="s">
        <v>2218</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2232</v>
      </c>
      <c r="B527" s="70">
        <v>457</v>
      </c>
      <c r="C527" s="70">
        <v>15</v>
      </c>
      <c r="D527" s="70">
        <v>27</v>
      </c>
      <c r="E527" s="70">
        <v>2018</v>
      </c>
      <c r="F527" s="70" t="s">
        <v>183</v>
      </c>
      <c r="G527" s="70" t="s">
        <v>2217</v>
      </c>
      <c r="H527" s="70" t="s">
        <v>2218</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2233</v>
      </c>
      <c r="B528" s="70">
        <v>458</v>
      </c>
      <c r="C528" s="70">
        <v>16</v>
      </c>
      <c r="D528" s="70">
        <v>27</v>
      </c>
      <c r="E528" s="70">
        <v>2019</v>
      </c>
      <c r="F528" s="70" t="s">
        <v>158</v>
      </c>
      <c r="G528" s="70" t="s">
        <v>2217</v>
      </c>
      <c r="H528" s="70" t="s">
        <v>2218</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2234</v>
      </c>
      <c r="B529" s="70">
        <v>459</v>
      </c>
      <c r="C529" s="70">
        <v>17</v>
      </c>
      <c r="D529" s="70">
        <v>27</v>
      </c>
      <c r="E529" s="70">
        <v>2020</v>
      </c>
      <c r="F529" s="70" t="s">
        <v>159</v>
      </c>
      <c r="G529" s="70" t="s">
        <v>2217</v>
      </c>
      <c r="H529" s="70" t="s">
        <v>2218</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2235</v>
      </c>
      <c r="B530" s="70">
        <v>459</v>
      </c>
      <c r="C530" s="70">
        <v>18</v>
      </c>
      <c r="D530" s="70">
        <v>27</v>
      </c>
      <c r="E530" s="70">
        <v>2021</v>
      </c>
      <c r="F530" s="70" t="s">
        <v>160</v>
      </c>
      <c r="G530" s="70" t="s">
        <v>2217</v>
      </c>
      <c r="H530" s="70" t="s">
        <v>2218</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2236</v>
      </c>
      <c r="B531" s="70">
        <v>459</v>
      </c>
      <c r="C531" s="70">
        <v>19</v>
      </c>
      <c r="D531" s="70">
        <v>27</v>
      </c>
      <c r="E531" s="70">
        <v>2022</v>
      </c>
      <c r="F531" s="70" t="s">
        <v>161</v>
      </c>
      <c r="G531" s="70" t="s">
        <v>2217</v>
      </c>
      <c r="H531" s="70" t="s">
        <v>2218</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459</v>
      </c>
      <c r="C532" s="70">
        <v>20</v>
      </c>
      <c r="D532" s="70">
        <v>27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459</v>
      </c>
      <c r="C533" s="70">
        <v>21</v>
      </c>
      <c r="D533" s="70">
        <v>27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375</v>
      </c>
      <c r="C534" s="70">
        <v>1</v>
      </c>
      <c r="D534" s="70">
        <v>23</v>
      </c>
      <c r="E534" s="70">
        <v>1990</v>
      </c>
      <c r="F534" s="70" t="s">
        <v>787</v>
      </c>
      <c r="G534" s="70" t="s">
        <v>2240</v>
      </c>
      <c r="H534" s="70" t="s">
        <v>2241</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376</v>
      </c>
      <c r="C535" s="70">
        <v>2</v>
      </c>
      <c r="D535" s="70">
        <v>23</v>
      </c>
      <c r="E535" s="70">
        <v>2005</v>
      </c>
      <c r="F535" s="70" t="s">
        <v>789</v>
      </c>
      <c r="G535" s="70" t="s">
        <v>2240</v>
      </c>
      <c r="H535" s="70" t="s">
        <v>2241</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377</v>
      </c>
      <c r="C536" s="70">
        <v>3</v>
      </c>
      <c r="D536" s="70">
        <v>23</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378</v>
      </c>
      <c r="C537" s="70">
        <v>4</v>
      </c>
      <c r="D537" s="70">
        <v>23</v>
      </c>
      <c r="E537" s="70">
        <v>2007</v>
      </c>
      <c r="F537" s="70" t="s">
        <v>791</v>
      </c>
      <c r="G537" s="70" t="s">
        <v>2240</v>
      </c>
      <c r="H537" s="70" t="s">
        <v>2241</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379</v>
      </c>
      <c r="C538" s="70">
        <v>5</v>
      </c>
      <c r="D538" s="70">
        <v>23</v>
      </c>
      <c r="E538" s="70">
        <v>2008</v>
      </c>
      <c r="F538" s="70" t="s">
        <v>792</v>
      </c>
      <c r="G538" s="70" t="s">
        <v>2240</v>
      </c>
      <c r="H538" s="70" t="s">
        <v>2241</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380</v>
      </c>
      <c r="C539" s="70">
        <v>6</v>
      </c>
      <c r="D539" s="70">
        <v>23</v>
      </c>
      <c r="E539" s="70">
        <v>2009</v>
      </c>
      <c r="F539" s="70" t="s">
        <v>176</v>
      </c>
      <c r="G539" s="1064" t="s">
        <v>2240</v>
      </c>
      <c r="H539" s="70" t="s">
        <v>2241</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2247</v>
      </c>
      <c r="B540" s="70">
        <v>381</v>
      </c>
      <c r="C540" s="70">
        <v>7</v>
      </c>
      <c r="D540" s="70">
        <v>23</v>
      </c>
      <c r="E540" s="70">
        <v>2010</v>
      </c>
      <c r="F540" s="70" t="s">
        <v>177</v>
      </c>
      <c r="G540" s="1064" t="s">
        <v>2240</v>
      </c>
      <c r="H540" s="70" t="s">
        <v>2241</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2248</v>
      </c>
      <c r="B541" s="70">
        <v>382</v>
      </c>
      <c r="C541" s="70">
        <v>8</v>
      </c>
      <c r="D541" s="70">
        <v>23</v>
      </c>
      <c r="E541" s="70">
        <v>2011</v>
      </c>
      <c r="F541" s="70" t="s">
        <v>178</v>
      </c>
      <c r="G541" s="70" t="s">
        <v>2240</v>
      </c>
      <c r="H541" s="70" t="s">
        <v>2241</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2249</v>
      </c>
      <c r="B542" s="70">
        <v>383</v>
      </c>
      <c r="C542" s="70">
        <v>9</v>
      </c>
      <c r="D542" s="70">
        <v>23</v>
      </c>
      <c r="E542" s="70">
        <v>2012</v>
      </c>
      <c r="F542" s="70" t="s">
        <v>179</v>
      </c>
      <c r="G542" s="70" t="s">
        <v>2240</v>
      </c>
      <c r="H542" s="70" t="s">
        <v>2241</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2250</v>
      </c>
      <c r="B543" s="70">
        <v>384</v>
      </c>
      <c r="C543" s="70">
        <v>10</v>
      </c>
      <c r="D543" s="70">
        <v>23</v>
      </c>
      <c r="E543" s="70">
        <v>2013</v>
      </c>
      <c r="F543" s="70" t="s">
        <v>180</v>
      </c>
      <c r="G543" s="70" t="s">
        <v>2240</v>
      </c>
      <c r="H543" s="70" t="s">
        <v>2241</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2251</v>
      </c>
      <c r="B544" s="70">
        <v>385</v>
      </c>
      <c r="C544" s="70">
        <v>11</v>
      </c>
      <c r="D544" s="70">
        <v>23</v>
      </c>
      <c r="E544" s="70">
        <v>2014</v>
      </c>
      <c r="F544" s="70" t="s">
        <v>181</v>
      </c>
      <c r="G544" s="70" t="s">
        <v>2240</v>
      </c>
      <c r="H544" s="70" t="s">
        <v>2241</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2252</v>
      </c>
      <c r="B545" s="70">
        <v>386</v>
      </c>
      <c r="C545" s="70">
        <v>12</v>
      </c>
      <c r="D545" s="70">
        <v>23</v>
      </c>
      <c r="E545" s="70">
        <v>2015</v>
      </c>
      <c r="F545" s="70" t="s">
        <v>182</v>
      </c>
      <c r="G545" s="70" t="s">
        <v>2240</v>
      </c>
      <c r="H545" s="70" t="s">
        <v>2241</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2253</v>
      </c>
      <c r="B546" s="70">
        <v>387</v>
      </c>
      <c r="C546" s="70">
        <v>13</v>
      </c>
      <c r="D546" s="70">
        <v>23</v>
      </c>
      <c r="E546" s="70">
        <v>2016</v>
      </c>
      <c r="F546" s="70" t="s">
        <v>155</v>
      </c>
      <c r="G546" s="70" t="s">
        <v>2240</v>
      </c>
      <c r="H546" s="70" t="s">
        <v>2241</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2254</v>
      </c>
      <c r="B547" s="70">
        <v>388</v>
      </c>
      <c r="C547" s="70">
        <v>14</v>
      </c>
      <c r="D547" s="70">
        <v>23</v>
      </c>
      <c r="E547" s="70">
        <v>2017</v>
      </c>
      <c r="F547" s="70" t="s">
        <v>156</v>
      </c>
      <c r="G547" s="70" t="s">
        <v>2240</v>
      </c>
      <c r="H547" s="70" t="s">
        <v>2241</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2255</v>
      </c>
      <c r="B548" s="70">
        <v>389</v>
      </c>
      <c r="C548" s="70">
        <v>15</v>
      </c>
      <c r="D548" s="70">
        <v>23</v>
      </c>
      <c r="E548" s="70">
        <v>2018</v>
      </c>
      <c r="F548" s="70" t="s">
        <v>183</v>
      </c>
      <c r="G548" s="70" t="s">
        <v>2240</v>
      </c>
      <c r="H548" s="70" t="s">
        <v>2241</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2256</v>
      </c>
      <c r="B549" s="70">
        <v>390</v>
      </c>
      <c r="C549" s="70">
        <v>16</v>
      </c>
      <c r="D549" s="70">
        <v>23</v>
      </c>
      <c r="E549" s="70">
        <v>2019</v>
      </c>
      <c r="F549" s="70" t="s">
        <v>158</v>
      </c>
      <c r="G549" s="70" t="s">
        <v>2240</v>
      </c>
      <c r="H549" s="70" t="s">
        <v>2241</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2257</v>
      </c>
      <c r="B550" s="70">
        <v>391</v>
      </c>
      <c r="C550" s="70">
        <v>17</v>
      </c>
      <c r="D550" s="70">
        <v>23</v>
      </c>
      <c r="E550" s="70">
        <v>2020</v>
      </c>
      <c r="F550" s="70" t="s">
        <v>159</v>
      </c>
      <c r="G550" s="70" t="s">
        <v>2240</v>
      </c>
      <c r="H550" s="70" t="s">
        <v>2241</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2258</v>
      </c>
      <c r="B551" s="70">
        <v>391</v>
      </c>
      <c r="C551" s="70">
        <v>18</v>
      </c>
      <c r="D551" s="70">
        <v>23</v>
      </c>
      <c r="E551" s="70">
        <v>2021</v>
      </c>
      <c r="F551" s="70" t="s">
        <v>160</v>
      </c>
      <c r="G551" s="70" t="s">
        <v>2240</v>
      </c>
      <c r="H551" s="70" t="s">
        <v>2241</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2259</v>
      </c>
      <c r="B552" s="70">
        <v>391</v>
      </c>
      <c r="C552" s="70">
        <v>19</v>
      </c>
      <c r="D552" s="70">
        <v>23</v>
      </c>
      <c r="E552" s="70">
        <v>2022</v>
      </c>
      <c r="F552" s="70" t="s">
        <v>161</v>
      </c>
      <c r="G552" s="70" t="s">
        <v>2240</v>
      </c>
      <c r="H552" s="70" t="s">
        <v>2241</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391</v>
      </c>
      <c r="C553" s="70">
        <v>20</v>
      </c>
      <c r="D553" s="70">
        <v>23</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391</v>
      </c>
      <c r="C554" s="70">
        <v>21</v>
      </c>
      <c r="D554" s="70">
        <v>23</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392</v>
      </c>
      <c r="C555" s="70">
        <v>1</v>
      </c>
      <c r="D555" s="70">
        <v>24</v>
      </c>
      <c r="E555" s="70">
        <v>1990</v>
      </c>
      <c r="F555" s="70" t="s">
        <v>787</v>
      </c>
      <c r="G555" s="70" t="s">
        <v>2263</v>
      </c>
      <c r="H555" s="70" t="s">
        <v>2264</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393</v>
      </c>
      <c r="C556" s="70">
        <v>2</v>
      </c>
      <c r="D556" s="70">
        <v>24</v>
      </c>
      <c r="E556" s="70">
        <v>2005</v>
      </c>
      <c r="F556" s="70" t="s">
        <v>789</v>
      </c>
      <c r="G556" s="70" t="s">
        <v>2263</v>
      </c>
      <c r="H556" s="70" t="s">
        <v>2264</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394</v>
      </c>
      <c r="C557" s="70">
        <v>3</v>
      </c>
      <c r="D557" s="70">
        <v>24</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395</v>
      </c>
      <c r="C558" s="70">
        <v>4</v>
      </c>
      <c r="D558" s="70">
        <v>24</v>
      </c>
      <c r="E558" s="70">
        <v>2007</v>
      </c>
      <c r="F558" s="70" t="s">
        <v>791</v>
      </c>
      <c r="G558" s="1064" t="s">
        <v>2263</v>
      </c>
      <c r="H558" s="70" t="s">
        <v>2264</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396</v>
      </c>
      <c r="C559" s="70">
        <v>5</v>
      </c>
      <c r="D559" s="70">
        <v>24</v>
      </c>
      <c r="E559" s="70">
        <v>2008</v>
      </c>
      <c r="F559" s="70" t="s">
        <v>792</v>
      </c>
      <c r="G559" s="1064" t="s">
        <v>2263</v>
      </c>
      <c r="H559" s="70" t="s">
        <v>2264</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397</v>
      </c>
      <c r="C560" s="70">
        <v>6</v>
      </c>
      <c r="D560" s="70">
        <v>24</v>
      </c>
      <c r="E560" s="70">
        <v>2009</v>
      </c>
      <c r="F560" s="70" t="s">
        <v>176</v>
      </c>
      <c r="G560" s="70" t="s">
        <v>2263</v>
      </c>
      <c r="H560" s="70" t="s">
        <v>2264</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2270</v>
      </c>
      <c r="B561" s="70">
        <v>398</v>
      </c>
      <c r="C561" s="70">
        <v>7</v>
      </c>
      <c r="D561" s="70">
        <v>24</v>
      </c>
      <c r="E561" s="70">
        <v>2010</v>
      </c>
      <c r="F561" s="70" t="s">
        <v>177</v>
      </c>
      <c r="G561" s="70" t="s">
        <v>2263</v>
      </c>
      <c r="H561" s="70" t="s">
        <v>2264</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2271</v>
      </c>
      <c r="B562" s="70">
        <v>399</v>
      </c>
      <c r="C562" s="70">
        <v>8</v>
      </c>
      <c r="D562" s="70">
        <v>24</v>
      </c>
      <c r="E562" s="70">
        <v>2011</v>
      </c>
      <c r="F562" s="70" t="s">
        <v>178</v>
      </c>
      <c r="G562" s="70" t="s">
        <v>2263</v>
      </c>
      <c r="H562" s="70" t="s">
        <v>2264</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2272</v>
      </c>
      <c r="B563" s="70">
        <v>400</v>
      </c>
      <c r="C563" s="70">
        <v>9</v>
      </c>
      <c r="D563" s="70">
        <v>24</v>
      </c>
      <c r="E563" s="70">
        <v>2012</v>
      </c>
      <c r="F563" s="70" t="s">
        <v>179</v>
      </c>
      <c r="G563" s="70" t="s">
        <v>2263</v>
      </c>
      <c r="H563" s="70" t="s">
        <v>2264</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2273</v>
      </c>
      <c r="B564" s="70">
        <v>401</v>
      </c>
      <c r="C564" s="70">
        <v>10</v>
      </c>
      <c r="D564" s="70">
        <v>24</v>
      </c>
      <c r="E564" s="70">
        <v>2013</v>
      </c>
      <c r="F564" s="70" t="s">
        <v>180</v>
      </c>
      <c r="G564" s="70" t="s">
        <v>2263</v>
      </c>
      <c r="H564" s="70" t="s">
        <v>2264</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2274</v>
      </c>
      <c r="B565" s="70">
        <v>402</v>
      </c>
      <c r="C565" s="70">
        <v>11</v>
      </c>
      <c r="D565" s="70">
        <v>24</v>
      </c>
      <c r="E565" s="70">
        <v>2014</v>
      </c>
      <c r="F565" s="70" t="s">
        <v>181</v>
      </c>
      <c r="G565" s="70" t="s">
        <v>2263</v>
      </c>
      <c r="H565" s="70" t="s">
        <v>2264</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2275</v>
      </c>
      <c r="B566" s="70">
        <v>403</v>
      </c>
      <c r="C566" s="70">
        <v>12</v>
      </c>
      <c r="D566" s="70">
        <v>24</v>
      </c>
      <c r="E566" s="70">
        <v>2015</v>
      </c>
      <c r="F566" s="70" t="s">
        <v>182</v>
      </c>
      <c r="G566" s="70" t="s">
        <v>2263</v>
      </c>
      <c r="H566" s="70" t="s">
        <v>2264</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2276</v>
      </c>
      <c r="B567" s="70">
        <v>404</v>
      </c>
      <c r="C567" s="70">
        <v>13</v>
      </c>
      <c r="D567" s="70">
        <v>24</v>
      </c>
      <c r="E567" s="70">
        <v>2016</v>
      </c>
      <c r="F567" s="70" t="s">
        <v>155</v>
      </c>
      <c r="G567" s="70" t="s">
        <v>2263</v>
      </c>
      <c r="H567" s="70" t="s">
        <v>2264</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2277</v>
      </c>
      <c r="B568" s="70">
        <v>405</v>
      </c>
      <c r="C568" s="70">
        <v>14</v>
      </c>
      <c r="D568" s="70">
        <v>24</v>
      </c>
      <c r="E568" s="70">
        <v>2017</v>
      </c>
      <c r="F568" s="70" t="s">
        <v>156</v>
      </c>
      <c r="G568" s="70" t="s">
        <v>2263</v>
      </c>
      <c r="H568" s="70" t="s">
        <v>2264</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2278</v>
      </c>
      <c r="B569" s="70">
        <v>406</v>
      </c>
      <c r="C569" s="70">
        <v>15</v>
      </c>
      <c r="D569" s="70">
        <v>24</v>
      </c>
      <c r="E569" s="70">
        <v>2018</v>
      </c>
      <c r="F569" s="70" t="s">
        <v>183</v>
      </c>
      <c r="G569" s="70" t="s">
        <v>2263</v>
      </c>
      <c r="H569" s="70" t="s">
        <v>2264</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2279</v>
      </c>
      <c r="B570" s="70">
        <v>407</v>
      </c>
      <c r="C570" s="70">
        <v>16</v>
      </c>
      <c r="D570" s="70">
        <v>24</v>
      </c>
      <c r="E570" s="70">
        <v>2019</v>
      </c>
      <c r="F570" s="70" t="s">
        <v>158</v>
      </c>
      <c r="G570" s="70" t="s">
        <v>2263</v>
      </c>
      <c r="H570" s="70" t="s">
        <v>2264</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2280</v>
      </c>
      <c r="B571" s="70">
        <v>408</v>
      </c>
      <c r="C571" s="70">
        <v>17</v>
      </c>
      <c r="D571" s="70">
        <v>24</v>
      </c>
      <c r="E571" s="70">
        <v>2020</v>
      </c>
      <c r="F571" s="70" t="s">
        <v>159</v>
      </c>
      <c r="G571" s="70" t="s">
        <v>2263</v>
      </c>
      <c r="H571" s="70" t="s">
        <v>2264</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2281</v>
      </c>
      <c r="B572" s="70">
        <v>408</v>
      </c>
      <c r="C572" s="70">
        <v>18</v>
      </c>
      <c r="D572" s="70">
        <v>24</v>
      </c>
      <c r="E572" s="70">
        <v>2021</v>
      </c>
      <c r="F572" s="70" t="s">
        <v>160</v>
      </c>
      <c r="G572" s="70" t="s">
        <v>2263</v>
      </c>
      <c r="H572" s="70" t="s">
        <v>2264</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2282</v>
      </c>
      <c r="B573" s="70">
        <v>408</v>
      </c>
      <c r="C573" s="70">
        <v>19</v>
      </c>
      <c r="D573" s="70">
        <v>24</v>
      </c>
      <c r="E573" s="70">
        <v>2022</v>
      </c>
      <c r="F573" s="70" t="s">
        <v>161</v>
      </c>
      <c r="G573" s="70" t="s">
        <v>2263</v>
      </c>
      <c r="H573" s="70" t="s">
        <v>2264</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408</v>
      </c>
      <c r="C574" s="70">
        <v>20</v>
      </c>
      <c r="D574" s="70">
        <v>24</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408</v>
      </c>
      <c r="C575" s="70">
        <v>21</v>
      </c>
      <c r="D575" s="70">
        <v>24</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290</v>
      </c>
      <c r="C576" s="70">
        <v>1</v>
      </c>
      <c r="D576" s="70">
        <v>18</v>
      </c>
      <c r="E576" s="70">
        <v>1990</v>
      </c>
      <c r="F576" s="70" t="s">
        <v>787</v>
      </c>
      <c r="G576" s="70" t="s">
        <v>2286</v>
      </c>
      <c r="H576" s="70" t="s">
        <v>2287</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291</v>
      </c>
      <c r="C577" s="70">
        <v>2</v>
      </c>
      <c r="D577" s="70">
        <v>18</v>
      </c>
      <c r="E577" s="70">
        <v>2005</v>
      </c>
      <c r="F577" s="70" t="s">
        <v>789</v>
      </c>
      <c r="G577" s="1064" t="s">
        <v>2286</v>
      </c>
      <c r="H577" s="70" t="s">
        <v>2287</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292</v>
      </c>
      <c r="C578" s="70">
        <v>3</v>
      </c>
      <c r="D578" s="70">
        <v>18</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293</v>
      </c>
      <c r="C579" s="70">
        <v>4</v>
      </c>
      <c r="D579" s="70">
        <v>18</v>
      </c>
      <c r="E579" s="70">
        <v>2007</v>
      </c>
      <c r="F579" s="70" t="s">
        <v>791</v>
      </c>
      <c r="G579" s="70" t="s">
        <v>2286</v>
      </c>
      <c r="H579" s="70" t="s">
        <v>2287</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294</v>
      </c>
      <c r="C580" s="70">
        <v>5</v>
      </c>
      <c r="D580" s="70">
        <v>18</v>
      </c>
      <c r="E580" s="70">
        <v>2008</v>
      </c>
      <c r="F580" s="70" t="s">
        <v>792</v>
      </c>
      <c r="G580" s="70" t="s">
        <v>2286</v>
      </c>
      <c r="H580" s="70" t="s">
        <v>2287</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295</v>
      </c>
      <c r="C581" s="70">
        <v>6</v>
      </c>
      <c r="D581" s="70">
        <v>18</v>
      </c>
      <c r="E581" s="70">
        <v>2009</v>
      </c>
      <c r="F581" s="70" t="s">
        <v>176</v>
      </c>
      <c r="G581" s="70" t="s">
        <v>2286</v>
      </c>
      <c r="H581" s="70" t="s">
        <v>2287</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2293</v>
      </c>
      <c r="B582" s="70">
        <v>296</v>
      </c>
      <c r="C582" s="70">
        <v>7</v>
      </c>
      <c r="D582" s="70">
        <v>18</v>
      </c>
      <c r="E582" s="70">
        <v>2010</v>
      </c>
      <c r="F582" s="70" t="s">
        <v>177</v>
      </c>
      <c r="G582" s="70" t="s">
        <v>2286</v>
      </c>
      <c r="H582" s="70" t="s">
        <v>2287</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2294</v>
      </c>
      <c r="B583" s="70">
        <v>297</v>
      </c>
      <c r="C583" s="70">
        <v>8</v>
      </c>
      <c r="D583" s="70">
        <v>18</v>
      </c>
      <c r="E583" s="70">
        <v>2011</v>
      </c>
      <c r="F583" s="70" t="s">
        <v>178</v>
      </c>
      <c r="G583" s="70" t="s">
        <v>2286</v>
      </c>
      <c r="H583" s="70" t="s">
        <v>2287</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2295</v>
      </c>
      <c r="B584" s="70">
        <v>298</v>
      </c>
      <c r="C584" s="70">
        <v>9</v>
      </c>
      <c r="D584" s="70">
        <v>18</v>
      </c>
      <c r="E584" s="70">
        <v>2012</v>
      </c>
      <c r="F584" s="70" t="s">
        <v>179</v>
      </c>
      <c r="G584" s="70" t="s">
        <v>2286</v>
      </c>
      <c r="H584" s="70" t="s">
        <v>2287</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2296</v>
      </c>
      <c r="B585" s="70">
        <v>299</v>
      </c>
      <c r="C585" s="70">
        <v>10</v>
      </c>
      <c r="D585" s="70">
        <v>18</v>
      </c>
      <c r="E585" s="70">
        <v>2013</v>
      </c>
      <c r="F585" s="70" t="s">
        <v>180</v>
      </c>
      <c r="G585" s="70" t="s">
        <v>2286</v>
      </c>
      <c r="H585" s="70" t="s">
        <v>2287</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2297</v>
      </c>
      <c r="B586" s="70">
        <v>300</v>
      </c>
      <c r="C586" s="70">
        <v>11</v>
      </c>
      <c r="D586" s="70">
        <v>18</v>
      </c>
      <c r="E586" s="70">
        <v>2014</v>
      </c>
      <c r="F586" s="70" t="s">
        <v>181</v>
      </c>
      <c r="G586" s="70" t="s">
        <v>2286</v>
      </c>
      <c r="H586" s="70" t="s">
        <v>2287</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2298</v>
      </c>
      <c r="B587" s="70">
        <v>301</v>
      </c>
      <c r="C587" s="70">
        <v>12</v>
      </c>
      <c r="D587" s="70">
        <v>18</v>
      </c>
      <c r="E587" s="70">
        <v>2015</v>
      </c>
      <c r="F587" s="70" t="s">
        <v>182</v>
      </c>
      <c r="G587" s="70" t="s">
        <v>2286</v>
      </c>
      <c r="H587" s="70" t="s">
        <v>2287</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2299</v>
      </c>
      <c r="B588" s="70">
        <v>302</v>
      </c>
      <c r="C588" s="70">
        <v>13</v>
      </c>
      <c r="D588" s="70">
        <v>18</v>
      </c>
      <c r="E588" s="70">
        <v>2016</v>
      </c>
      <c r="F588" s="70" t="s">
        <v>155</v>
      </c>
      <c r="G588" s="70" t="s">
        <v>2286</v>
      </c>
      <c r="H588" s="70" t="s">
        <v>2287</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2300</v>
      </c>
      <c r="B589" s="70">
        <v>303</v>
      </c>
      <c r="C589" s="70">
        <v>14</v>
      </c>
      <c r="D589" s="70">
        <v>18</v>
      </c>
      <c r="E589" s="70">
        <v>2017</v>
      </c>
      <c r="F589" s="70" t="s">
        <v>156</v>
      </c>
      <c r="G589" s="70" t="s">
        <v>2286</v>
      </c>
      <c r="H589" s="70" t="s">
        <v>2287</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2301</v>
      </c>
      <c r="B590" s="70">
        <v>304</v>
      </c>
      <c r="C590" s="70">
        <v>15</v>
      </c>
      <c r="D590" s="70">
        <v>18</v>
      </c>
      <c r="E590" s="70">
        <v>2018</v>
      </c>
      <c r="F590" s="70" t="s">
        <v>183</v>
      </c>
      <c r="G590" s="70" t="s">
        <v>2286</v>
      </c>
      <c r="H590" s="70" t="s">
        <v>2287</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2302</v>
      </c>
      <c r="B591" s="70">
        <v>305</v>
      </c>
      <c r="C591" s="70">
        <v>16</v>
      </c>
      <c r="D591" s="70">
        <v>18</v>
      </c>
      <c r="E591" s="70">
        <v>2019</v>
      </c>
      <c r="F591" s="70" t="s">
        <v>158</v>
      </c>
      <c r="G591" s="70" t="s">
        <v>2286</v>
      </c>
      <c r="H591" s="70" t="s">
        <v>2287</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2303</v>
      </c>
      <c r="B592" s="70">
        <v>306</v>
      </c>
      <c r="C592" s="70">
        <v>17</v>
      </c>
      <c r="D592" s="70">
        <v>18</v>
      </c>
      <c r="E592" s="70">
        <v>2020</v>
      </c>
      <c r="F592" s="70" t="s">
        <v>159</v>
      </c>
      <c r="G592" s="70" t="s">
        <v>2286</v>
      </c>
      <c r="H592" s="70" t="s">
        <v>2287</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2304</v>
      </c>
      <c r="B593" s="70">
        <v>306</v>
      </c>
      <c r="C593" s="70">
        <v>18</v>
      </c>
      <c r="D593" s="70">
        <v>18</v>
      </c>
      <c r="E593" s="70">
        <v>2021</v>
      </c>
      <c r="F593" s="70" t="s">
        <v>160</v>
      </c>
      <c r="G593" s="70" t="s">
        <v>2286</v>
      </c>
      <c r="H593" s="70" t="s">
        <v>2287</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2305</v>
      </c>
      <c r="B594" s="70">
        <v>306</v>
      </c>
      <c r="C594" s="70">
        <v>19</v>
      </c>
      <c r="D594" s="70">
        <v>18</v>
      </c>
      <c r="E594" s="70">
        <v>2022</v>
      </c>
      <c r="F594" s="70" t="s">
        <v>161</v>
      </c>
      <c r="G594" s="70" t="s">
        <v>2286</v>
      </c>
      <c r="H594" s="70" t="s">
        <v>2287</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306</v>
      </c>
      <c r="C595" s="70">
        <v>20</v>
      </c>
      <c r="D595" s="70">
        <v>18</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306</v>
      </c>
      <c r="C596" s="70">
        <v>21</v>
      </c>
      <c r="D596" s="70">
        <v>18</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120</v>
      </c>
      <c r="C597" s="70">
        <v>1</v>
      </c>
      <c r="D597" s="70">
        <v>8</v>
      </c>
      <c r="E597" s="70">
        <v>1990</v>
      </c>
      <c r="F597" s="70" t="s">
        <v>787</v>
      </c>
      <c r="G597" s="1064" t="s">
        <v>2309</v>
      </c>
      <c r="H597" s="70" t="s">
        <v>2310</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121</v>
      </c>
      <c r="C598" s="70">
        <v>2</v>
      </c>
      <c r="D598" s="70">
        <v>8</v>
      </c>
      <c r="E598" s="70">
        <v>2005</v>
      </c>
      <c r="F598" s="70" t="s">
        <v>789</v>
      </c>
      <c r="G598" s="70" t="s">
        <v>2309</v>
      </c>
      <c r="H598" s="70" t="s">
        <v>2310</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122</v>
      </c>
      <c r="C599" s="70">
        <v>3</v>
      </c>
      <c r="D599" s="70">
        <v>8</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123</v>
      </c>
      <c r="C600" s="70">
        <v>4</v>
      </c>
      <c r="D600" s="70">
        <v>8</v>
      </c>
      <c r="E600" s="70">
        <v>2007</v>
      </c>
      <c r="F600" s="70" t="s">
        <v>791</v>
      </c>
      <c r="G600" s="70" t="s">
        <v>2309</v>
      </c>
      <c r="H600" s="70" t="s">
        <v>2310</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124</v>
      </c>
      <c r="C601" s="70">
        <v>5</v>
      </c>
      <c r="D601" s="70">
        <v>8</v>
      </c>
      <c r="E601" s="70">
        <v>2008</v>
      </c>
      <c r="F601" s="70" t="s">
        <v>792</v>
      </c>
      <c r="G601" s="70" t="s">
        <v>2309</v>
      </c>
      <c r="H601" s="70" t="s">
        <v>2310</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125</v>
      </c>
      <c r="C602" s="70">
        <v>6</v>
      </c>
      <c r="D602" s="70">
        <v>8</v>
      </c>
      <c r="E602" s="70">
        <v>2009</v>
      </c>
      <c r="F602" s="70" t="s">
        <v>176</v>
      </c>
      <c r="G602" s="70" t="s">
        <v>2309</v>
      </c>
      <c r="H602" s="70" t="s">
        <v>2310</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2316</v>
      </c>
      <c r="B603" s="70">
        <v>126</v>
      </c>
      <c r="C603" s="70">
        <v>7</v>
      </c>
      <c r="D603" s="70">
        <v>8</v>
      </c>
      <c r="E603" s="70">
        <v>2010</v>
      </c>
      <c r="F603" s="70" t="s">
        <v>177</v>
      </c>
      <c r="G603" s="70" t="s">
        <v>2309</v>
      </c>
      <c r="H603" s="70" t="s">
        <v>2310</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2317</v>
      </c>
      <c r="B604" s="70">
        <v>127</v>
      </c>
      <c r="C604" s="70">
        <v>8</v>
      </c>
      <c r="D604" s="70">
        <v>8</v>
      </c>
      <c r="E604" s="70">
        <v>2011</v>
      </c>
      <c r="F604" s="70" t="s">
        <v>178</v>
      </c>
      <c r="G604" s="70" t="s">
        <v>2309</v>
      </c>
      <c r="H604" s="70" t="s">
        <v>2310</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2318</v>
      </c>
      <c r="B605" s="70">
        <v>128</v>
      </c>
      <c r="C605" s="70">
        <v>9</v>
      </c>
      <c r="D605" s="70">
        <v>8</v>
      </c>
      <c r="E605" s="70">
        <v>2012</v>
      </c>
      <c r="F605" s="70" t="s">
        <v>179</v>
      </c>
      <c r="G605" s="70" t="s">
        <v>2309</v>
      </c>
      <c r="H605" s="70" t="s">
        <v>2310</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2319</v>
      </c>
      <c r="B606" s="70">
        <v>129</v>
      </c>
      <c r="C606" s="70">
        <v>10</v>
      </c>
      <c r="D606" s="70">
        <v>8</v>
      </c>
      <c r="E606" s="70">
        <v>2013</v>
      </c>
      <c r="F606" s="70" t="s">
        <v>180</v>
      </c>
      <c r="G606" s="70" t="s">
        <v>2309</v>
      </c>
      <c r="H606" s="70" t="s">
        <v>2310</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2320</v>
      </c>
      <c r="B607" s="70">
        <v>130</v>
      </c>
      <c r="C607" s="70">
        <v>11</v>
      </c>
      <c r="D607" s="70">
        <v>8</v>
      </c>
      <c r="E607" s="70">
        <v>2014</v>
      </c>
      <c r="F607" s="70" t="s">
        <v>181</v>
      </c>
      <c r="G607" s="70" t="s">
        <v>2309</v>
      </c>
      <c r="H607" s="70" t="s">
        <v>2310</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2321</v>
      </c>
      <c r="B608" s="70">
        <v>131</v>
      </c>
      <c r="C608" s="70">
        <v>12</v>
      </c>
      <c r="D608" s="70">
        <v>8</v>
      </c>
      <c r="E608" s="70">
        <v>2015</v>
      </c>
      <c r="F608" s="70" t="s">
        <v>182</v>
      </c>
      <c r="G608" s="70" t="s">
        <v>2309</v>
      </c>
      <c r="H608" s="70" t="s">
        <v>2310</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2322</v>
      </c>
      <c r="B609" s="70">
        <v>132</v>
      </c>
      <c r="C609" s="70">
        <v>13</v>
      </c>
      <c r="D609" s="70">
        <v>8</v>
      </c>
      <c r="E609" s="70">
        <v>2016</v>
      </c>
      <c r="F609" s="70" t="s">
        <v>155</v>
      </c>
      <c r="G609" s="70" t="s">
        <v>2309</v>
      </c>
      <c r="H609" s="70" t="s">
        <v>2310</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2323</v>
      </c>
      <c r="B610" s="70">
        <v>133</v>
      </c>
      <c r="C610" s="70">
        <v>14</v>
      </c>
      <c r="D610" s="70">
        <v>8</v>
      </c>
      <c r="E610" s="70">
        <v>2017</v>
      </c>
      <c r="F610" s="70" t="s">
        <v>156</v>
      </c>
      <c r="G610" s="70" t="s">
        <v>2309</v>
      </c>
      <c r="H610" s="70" t="s">
        <v>2310</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2324</v>
      </c>
      <c r="B611" s="70">
        <v>134</v>
      </c>
      <c r="C611" s="70">
        <v>15</v>
      </c>
      <c r="D611" s="70">
        <v>8</v>
      </c>
      <c r="E611" s="70">
        <v>2018</v>
      </c>
      <c r="F611" s="70" t="s">
        <v>183</v>
      </c>
      <c r="G611" s="70" t="s">
        <v>2309</v>
      </c>
      <c r="H611" s="70" t="s">
        <v>2310</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2325</v>
      </c>
      <c r="B612" s="70">
        <v>135</v>
      </c>
      <c r="C612" s="70">
        <v>16</v>
      </c>
      <c r="D612" s="70">
        <v>8</v>
      </c>
      <c r="E612" s="70">
        <v>2019</v>
      </c>
      <c r="F612" s="70" t="s">
        <v>158</v>
      </c>
      <c r="G612" s="70" t="s">
        <v>2309</v>
      </c>
      <c r="H612" s="70" t="s">
        <v>2310</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2326</v>
      </c>
      <c r="B613" s="70">
        <v>136</v>
      </c>
      <c r="C613" s="70">
        <v>17</v>
      </c>
      <c r="D613" s="70">
        <v>8</v>
      </c>
      <c r="E613" s="70">
        <v>2020</v>
      </c>
      <c r="F613" s="70" t="s">
        <v>159</v>
      </c>
      <c r="G613" s="70" t="s">
        <v>2309</v>
      </c>
      <c r="H613" s="70" t="s">
        <v>2310</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2327</v>
      </c>
      <c r="B614" s="70">
        <v>136</v>
      </c>
      <c r="C614" s="70">
        <v>18</v>
      </c>
      <c r="D614" s="70">
        <v>8</v>
      </c>
      <c r="E614" s="70">
        <v>2021</v>
      </c>
      <c r="F614" s="70" t="s">
        <v>160</v>
      </c>
      <c r="G614" s="70" t="s">
        <v>2309</v>
      </c>
      <c r="H614" s="70" t="s">
        <v>2310</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2328</v>
      </c>
      <c r="B615" s="70">
        <v>136</v>
      </c>
      <c r="C615" s="70">
        <v>19</v>
      </c>
      <c r="D615" s="70">
        <v>8</v>
      </c>
      <c r="E615" s="70">
        <v>2022</v>
      </c>
      <c r="F615" s="70" t="s">
        <v>161</v>
      </c>
      <c r="G615" s="1064" t="s">
        <v>2309</v>
      </c>
      <c r="H615" s="70" t="s">
        <v>2310</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136</v>
      </c>
      <c r="C616" s="70">
        <v>20</v>
      </c>
      <c r="D616" s="70">
        <v>8</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136</v>
      </c>
      <c r="C617" s="70">
        <v>21</v>
      </c>
      <c r="D617" s="70">
        <v>8</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38077.037663182389</v>
      </c>
      <c r="K618" s="71">
        <v>386.48912305400091</v>
      </c>
      <c r="L618" s="71">
        <v>283.22457402594301</v>
      </c>
      <c r="M618" s="71">
        <v>1811.516344915362</v>
      </c>
      <c r="N618" s="71">
        <v>2270.122603977492</v>
      </c>
      <c r="O618" s="71">
        <v>1468.480009661421</v>
      </c>
      <c r="P618" s="71">
        <v>1949.132526614442</v>
      </c>
      <c r="Q618" s="71">
        <v>118.61325947535801</v>
      </c>
      <c r="R618" s="71">
        <v>458.23739156976842</v>
      </c>
      <c r="S618" s="71">
        <v>118.31346000000001</v>
      </c>
      <c r="T618" s="72"/>
      <c r="U618" s="71">
        <v>686797784</v>
      </c>
      <c r="V618" s="71">
        <v>86208</v>
      </c>
      <c r="W618" s="71">
        <v>3081</v>
      </c>
      <c r="X618" s="71">
        <v>555758</v>
      </c>
      <c r="Y618" s="71">
        <v>609712</v>
      </c>
      <c r="Z618" s="71">
        <v>604003</v>
      </c>
      <c r="AA618" s="71">
        <v>473271</v>
      </c>
      <c r="AB618" s="71">
        <v>1925877</v>
      </c>
      <c r="AC618" s="71">
        <v>79367541</v>
      </c>
      <c r="AD618" s="71">
        <v>118.31346000000001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35771.575350424988</v>
      </c>
      <c r="K619" s="71">
        <v>251.8268574025893</v>
      </c>
      <c r="L619" s="71">
        <v>243.50139106378359</v>
      </c>
      <c r="M619" s="71">
        <v>3478.021461369699</v>
      </c>
      <c r="N619" s="71">
        <v>4059.0177083679778</v>
      </c>
      <c r="O619" s="71">
        <v>2250.1478619681161</v>
      </c>
      <c r="P619" s="71">
        <v>1889.41471121019</v>
      </c>
      <c r="Q619" s="71">
        <v>115.17271755896</v>
      </c>
      <c r="R619" s="71">
        <v>455.1024727152444</v>
      </c>
      <c r="S619" s="71">
        <v>252.96987395267999</v>
      </c>
      <c r="T619" s="72"/>
      <c r="U619" s="71">
        <v>729559869</v>
      </c>
      <c r="V619" s="71">
        <v>70437</v>
      </c>
      <c r="W619" s="71">
        <v>2991</v>
      </c>
      <c r="X619" s="71">
        <v>508470</v>
      </c>
      <c r="Y619" s="71">
        <v>750127</v>
      </c>
      <c r="Z619" s="71">
        <v>1070994</v>
      </c>
      <c r="AA619" s="71">
        <v>375729</v>
      </c>
      <c r="AB619" s="71">
        <v>1954919</v>
      </c>
      <c r="AC619" s="71">
        <v>80475449</v>
      </c>
      <c r="AD619" s="71">
        <v>252.96987395267999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37273.731407501677</v>
      </c>
      <c r="K621" s="71">
        <v>224.268232114336</v>
      </c>
      <c r="L621" s="71">
        <v>167.6906917415541</v>
      </c>
      <c r="M621" s="71">
        <v>3707.1639252326768</v>
      </c>
      <c r="N621" s="71">
        <v>3711.576139801025</v>
      </c>
      <c r="O621" s="71">
        <v>2194.383862557775</v>
      </c>
      <c r="P621" s="71">
        <v>1866.7275490799479</v>
      </c>
      <c r="Q621" s="71">
        <v>121.188213646443</v>
      </c>
      <c r="R621" s="71">
        <v>465.40429589818558</v>
      </c>
      <c r="S621" s="71">
        <v>216.194884644392</v>
      </c>
      <c r="T621" s="72"/>
      <c r="U621" s="71">
        <v>825297016</v>
      </c>
      <c r="V621" s="71">
        <v>65227</v>
      </c>
      <c r="W621" s="71">
        <v>3244</v>
      </c>
      <c r="X621" s="71">
        <v>606181</v>
      </c>
      <c r="Y621" s="71">
        <v>766961</v>
      </c>
      <c r="Z621" s="71">
        <v>1085762</v>
      </c>
      <c r="AA621" s="71">
        <v>365559</v>
      </c>
      <c r="AB621" s="71">
        <v>1948250</v>
      </c>
      <c r="AC621" s="71">
        <v>84658429</v>
      </c>
      <c r="AD621" s="71">
        <v>216.194884644392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34297.512756942167</v>
      </c>
      <c r="K622" s="71">
        <v>170.1984725883338</v>
      </c>
      <c r="L622" s="71">
        <v>151.1197034396761</v>
      </c>
      <c r="M622" s="71">
        <v>3778.2744542785431</v>
      </c>
      <c r="N622" s="71">
        <v>3783.7980736650052</v>
      </c>
      <c r="O622" s="71">
        <v>2137.137139712343</v>
      </c>
      <c r="P622" s="71">
        <v>1815.5162757985729</v>
      </c>
      <c r="Q622" s="71">
        <v>118.958770455779</v>
      </c>
      <c r="R622" s="71">
        <v>424.14637296804437</v>
      </c>
      <c r="S622" s="71">
        <v>231.67970217691999</v>
      </c>
      <c r="T622" s="72"/>
      <c r="U622" s="71">
        <v>871506786</v>
      </c>
      <c r="V622" s="71">
        <v>65227</v>
      </c>
      <c r="W622" s="71">
        <v>3244</v>
      </c>
      <c r="X622" s="71">
        <v>606181</v>
      </c>
      <c r="Y622" s="71">
        <v>774399</v>
      </c>
      <c r="Z622" s="71">
        <v>1094551</v>
      </c>
      <c r="AA622" s="71">
        <v>355936</v>
      </c>
      <c r="AB622" s="71">
        <v>1943864</v>
      </c>
      <c r="AC622" s="71">
        <v>80115414</v>
      </c>
      <c r="AD622" s="71">
        <v>231.6797021769201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30626.911257081621</v>
      </c>
      <c r="K623" s="71">
        <v>173.76177186109729</v>
      </c>
      <c r="L623" s="71">
        <v>170.38516349872111</v>
      </c>
      <c r="M623" s="71">
        <v>3632.879375350632</v>
      </c>
      <c r="N623" s="71">
        <v>3512.178755719417</v>
      </c>
      <c r="O623" s="71">
        <v>2178.7275698640642</v>
      </c>
      <c r="P623" s="71">
        <v>1728.8838768832879</v>
      </c>
      <c r="Q623" s="71">
        <v>113.064753367338</v>
      </c>
      <c r="R623" s="71">
        <v>379.58199172534898</v>
      </c>
      <c r="S623" s="71">
        <v>213.106552785985</v>
      </c>
      <c r="T623" s="72"/>
      <c r="U623" s="71">
        <v>661053341</v>
      </c>
      <c r="V623" s="71">
        <v>68269</v>
      </c>
      <c r="W623" s="71">
        <v>5319</v>
      </c>
      <c r="X623" s="71">
        <v>659832</v>
      </c>
      <c r="Y623" s="71">
        <v>780663</v>
      </c>
      <c r="Z623" s="71">
        <v>1101400</v>
      </c>
      <c r="AA623" s="71">
        <v>347972</v>
      </c>
      <c r="AB623" s="71">
        <v>1939449</v>
      </c>
      <c r="AC623" s="71">
        <v>69946966</v>
      </c>
      <c r="AD623" s="71">
        <v>213.106552785985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5.5469999999999997</v>
      </c>
      <c r="BI623" s="71">
        <v>11.243</v>
      </c>
      <c r="BJ623" s="71">
        <v>27742.887999999999</v>
      </c>
      <c r="BK623" s="71">
        <v>380.6</v>
      </c>
      <c r="BL623" s="71">
        <v>544.56599999999992</v>
      </c>
      <c r="BM623" s="71">
        <v>0</v>
      </c>
      <c r="BN623" s="72"/>
      <c r="BO623" s="71">
        <v>1</v>
      </c>
      <c r="BP623" s="71">
        <v>2</v>
      </c>
      <c r="BQ623" s="71">
        <v>216</v>
      </c>
      <c r="BR623" s="71">
        <v>4</v>
      </c>
      <c r="BS623" s="71">
        <v>48</v>
      </c>
      <c r="BT623" s="71">
        <v>0</v>
      </c>
      <c r="BU623"/>
      <c r="BV623" s="70">
        <v>27147.179</v>
      </c>
      <c r="BW623" s="70">
        <v>175.18700000000001</v>
      </c>
      <c r="BX623" s="70">
        <v>1256.684</v>
      </c>
      <c r="BY623" s="70">
        <v>19.937000000000001</v>
      </c>
      <c r="BZ623" s="70">
        <v>65.075000000000003</v>
      </c>
      <c r="CA623" s="70">
        <v>0</v>
      </c>
      <c r="CB623" s="70">
        <v>20.782</v>
      </c>
      <c r="CC623" s="70">
        <v>0</v>
      </c>
      <c r="CD623" s="70">
        <v>0</v>
      </c>
    </row>
    <row r="624" spans="1:82">
      <c r="A624" s="70" t="s">
        <v>2403</v>
      </c>
      <c r="B624" s="70">
        <v>517</v>
      </c>
      <c r="C624" s="70">
        <v>7</v>
      </c>
      <c r="D624" s="70">
        <v>31</v>
      </c>
      <c r="E624" s="70">
        <v>2010</v>
      </c>
      <c r="F624" s="70" t="s">
        <v>177</v>
      </c>
      <c r="G624" s="70" t="s">
        <v>2396</v>
      </c>
      <c r="H624" s="70" t="s">
        <v>2397</v>
      </c>
      <c r="I624" s="148"/>
      <c r="J624" s="71">
        <v>34235.934308229873</v>
      </c>
      <c r="K624" s="71">
        <v>189.81795835978079</v>
      </c>
      <c r="L624" s="71">
        <v>161.42447534755291</v>
      </c>
      <c r="M624" s="71">
        <v>4106.3663984843342</v>
      </c>
      <c r="N624" s="71">
        <v>3810.028181106371</v>
      </c>
      <c r="O624" s="71">
        <v>2183.6067671839501</v>
      </c>
      <c r="P624" s="71">
        <v>1741.353830473548</v>
      </c>
      <c r="Q624" s="71">
        <v>117.66602845388201</v>
      </c>
      <c r="R624" s="71">
        <v>360.39024130112301</v>
      </c>
      <c r="S624" s="71">
        <v>216.52725284402169</v>
      </c>
      <c r="T624" s="72"/>
      <c r="U624" s="71">
        <v>770059506</v>
      </c>
      <c r="V624" s="71">
        <v>68269</v>
      </c>
      <c r="W624" s="71">
        <v>5319</v>
      </c>
      <c r="X624" s="71">
        <v>659832</v>
      </c>
      <c r="Y624" s="71">
        <v>786906</v>
      </c>
      <c r="Z624" s="71">
        <v>1108996</v>
      </c>
      <c r="AA624" s="71">
        <v>341729</v>
      </c>
      <c r="AB624" s="71">
        <v>1934057</v>
      </c>
      <c r="AC624" s="71">
        <v>62934431</v>
      </c>
      <c r="AD624" s="71">
        <v>216.5272528440218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5.1050000000000004</v>
      </c>
      <c r="BI624" s="71">
        <v>11.882</v>
      </c>
      <c r="BJ624" s="71">
        <v>31078.358</v>
      </c>
      <c r="BK624" s="71">
        <v>3359.9870000000001</v>
      </c>
      <c r="BL624" s="71">
        <v>477.82199999999995</v>
      </c>
      <c r="BM624" s="71">
        <v>0</v>
      </c>
      <c r="BN624" s="72"/>
      <c r="BO624" s="71">
        <v>1</v>
      </c>
      <c r="BP624" s="71">
        <v>2</v>
      </c>
      <c r="BQ624" s="71">
        <v>221</v>
      </c>
      <c r="BR624" s="71">
        <v>5</v>
      </c>
      <c r="BS624" s="71">
        <v>52</v>
      </c>
      <c r="BT624" s="71">
        <v>0</v>
      </c>
      <c r="BU624"/>
      <c r="BV624" s="70">
        <v>32968.949999999997</v>
      </c>
      <c r="BW624" s="70">
        <v>211.477</v>
      </c>
      <c r="BX624" s="70">
        <v>1648.991</v>
      </c>
      <c r="BY624" s="70">
        <v>22.792999999999999</v>
      </c>
      <c r="BZ624" s="70">
        <v>57.534999999999997</v>
      </c>
      <c r="CA624" s="70">
        <v>0</v>
      </c>
      <c r="CB624" s="70">
        <v>23.408000000000001</v>
      </c>
      <c r="CC624" s="70">
        <v>0</v>
      </c>
      <c r="CD624" s="70">
        <v>0</v>
      </c>
    </row>
    <row r="625" spans="1:82">
      <c r="A625" s="70" t="s">
        <v>2404</v>
      </c>
      <c r="B625" s="70">
        <v>518</v>
      </c>
      <c r="C625" s="70">
        <v>8</v>
      </c>
      <c r="D625" s="70">
        <v>31</v>
      </c>
      <c r="E625" s="70">
        <v>2011</v>
      </c>
      <c r="F625" s="70" t="s">
        <v>178</v>
      </c>
      <c r="G625" s="70" t="s">
        <v>2396</v>
      </c>
      <c r="H625" s="70" t="s">
        <v>2397</v>
      </c>
      <c r="I625" s="148"/>
      <c r="J625" s="71">
        <v>34244.510094758283</v>
      </c>
      <c r="K625" s="71">
        <v>225.62836754811769</v>
      </c>
      <c r="L625" s="71">
        <v>216.58091111963401</v>
      </c>
      <c r="M625" s="71">
        <v>3904.579680423089</v>
      </c>
      <c r="N625" s="71">
        <v>3375.8329915423992</v>
      </c>
      <c r="O625" s="71">
        <v>2162.6146906903796</v>
      </c>
      <c r="P625" s="71">
        <v>1670.6191262449734</v>
      </c>
      <c r="Q625" s="71">
        <v>135.55299146933601</v>
      </c>
      <c r="R625" s="71">
        <v>359.51467926768908</v>
      </c>
      <c r="S625" s="71">
        <v>222.86728755711039</v>
      </c>
      <c r="T625" s="72"/>
      <c r="U625" s="71">
        <v>773263423</v>
      </c>
      <c r="V625" s="71">
        <v>68269</v>
      </c>
      <c r="W625" s="71">
        <v>5319</v>
      </c>
      <c r="X625" s="71">
        <v>659832</v>
      </c>
      <c r="Y625" s="71">
        <v>793664</v>
      </c>
      <c r="Z625" s="71">
        <v>1122196</v>
      </c>
      <c r="AA625" s="71">
        <v>337604</v>
      </c>
      <c r="AB625" s="71">
        <v>1931586</v>
      </c>
      <c r="AC625" s="71">
        <v>62677700</v>
      </c>
      <c r="AD625" s="71">
        <v>222.86728755711039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5.7910000000000004</v>
      </c>
      <c r="BI625" s="71">
        <v>13.638</v>
      </c>
      <c r="BJ625" s="71">
        <v>30761.988000000001</v>
      </c>
      <c r="BK625" s="71">
        <v>4210.924</v>
      </c>
      <c r="BL625" s="71">
        <v>683.82100000000003</v>
      </c>
      <c r="BM625" s="71">
        <v>0</v>
      </c>
      <c r="BN625" s="72"/>
      <c r="BO625" s="71">
        <v>1</v>
      </c>
      <c r="BP625" s="71">
        <v>2</v>
      </c>
      <c r="BQ625" s="71">
        <v>226</v>
      </c>
      <c r="BR625" s="71">
        <v>5</v>
      </c>
      <c r="BS625" s="71">
        <v>55</v>
      </c>
      <c r="BT625" s="71">
        <v>0</v>
      </c>
      <c r="BU625"/>
      <c r="BV625" s="70">
        <v>33605.256000000001</v>
      </c>
      <c r="BW625" s="70">
        <v>226.69800000000001</v>
      </c>
      <c r="BX625" s="70">
        <v>1716.4259999999999</v>
      </c>
      <c r="BY625" s="70">
        <v>24.609000000000002</v>
      </c>
      <c r="BZ625" s="70">
        <v>75.524000000000001</v>
      </c>
      <c r="CA625" s="70">
        <v>0</v>
      </c>
      <c r="CB625" s="70">
        <v>27.649000000000001</v>
      </c>
      <c r="CC625" s="70">
        <v>0</v>
      </c>
      <c r="CD625" s="70">
        <v>0</v>
      </c>
    </row>
    <row r="626" spans="1:82">
      <c r="A626" s="70" t="s">
        <v>2405</v>
      </c>
      <c r="B626" s="70">
        <v>519</v>
      </c>
      <c r="C626" s="70">
        <v>9</v>
      </c>
      <c r="D626" s="70">
        <v>31</v>
      </c>
      <c r="E626" s="70">
        <v>2012</v>
      </c>
      <c r="F626" s="70" t="s">
        <v>179</v>
      </c>
      <c r="G626" s="70" t="s">
        <v>2396</v>
      </c>
      <c r="H626" s="70" t="s">
        <v>2397</v>
      </c>
      <c r="I626" s="148"/>
      <c r="J626" s="71">
        <v>34008.386779842593</v>
      </c>
      <c r="K626" s="71">
        <v>204.08077726704491</v>
      </c>
      <c r="L626" s="71">
        <v>214.91725427376991</v>
      </c>
      <c r="M626" s="71">
        <v>3771.9819006158968</v>
      </c>
      <c r="N626" s="71">
        <v>3824.1061302896278</v>
      </c>
      <c r="O626" s="71">
        <v>2174.4386997075362</v>
      </c>
      <c r="P626" s="71">
        <v>1659.008356180361</v>
      </c>
      <c r="Q626" s="71">
        <v>148.38093125912999</v>
      </c>
      <c r="R626" s="71">
        <v>332.58531017676199</v>
      </c>
      <c r="S626" s="71">
        <v>223.41049963646651</v>
      </c>
      <c r="T626" s="72"/>
      <c r="U626" s="71">
        <v>762702710</v>
      </c>
      <c r="V626" s="71">
        <v>68269</v>
      </c>
      <c r="W626" s="71">
        <v>5319</v>
      </c>
      <c r="X626" s="71">
        <v>659832</v>
      </c>
      <c r="Y626" s="71">
        <v>812189</v>
      </c>
      <c r="Z626" s="71">
        <v>1137281</v>
      </c>
      <c r="AA626" s="71">
        <v>333361</v>
      </c>
      <c r="AB626" s="71">
        <v>1946083</v>
      </c>
      <c r="AC626" s="71">
        <v>56481038</v>
      </c>
      <c r="AD626" s="71">
        <v>223.4104996364666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5.3840000000000003</v>
      </c>
      <c r="BI626" s="71">
        <v>12.798</v>
      </c>
      <c r="BJ626" s="71">
        <v>30553.863000000001</v>
      </c>
      <c r="BK626" s="71">
        <v>3645.261</v>
      </c>
      <c r="BL626" s="71">
        <v>630.697</v>
      </c>
      <c r="BM626" s="71">
        <v>0</v>
      </c>
      <c r="BN626" s="72"/>
      <c r="BO626" s="71">
        <v>1</v>
      </c>
      <c r="BP626" s="71">
        <v>2</v>
      </c>
      <c r="BQ626" s="71">
        <v>225</v>
      </c>
      <c r="BR626" s="71">
        <v>5</v>
      </c>
      <c r="BS626" s="71">
        <v>53</v>
      </c>
      <c r="BT626" s="71">
        <v>0</v>
      </c>
      <c r="BU626"/>
      <c r="BV626" s="70">
        <v>32768.425999999999</v>
      </c>
      <c r="BW626" s="70">
        <v>204.24799999999999</v>
      </c>
      <c r="BX626" s="70">
        <v>1740.893</v>
      </c>
      <c r="BY626" s="70">
        <v>21.416</v>
      </c>
      <c r="BZ626" s="70">
        <v>78.944000000000003</v>
      </c>
      <c r="CA626" s="70">
        <v>0</v>
      </c>
      <c r="CB626" s="70">
        <v>29.954000000000001</v>
      </c>
      <c r="CC626" s="70">
        <v>4.1219999999999999</v>
      </c>
      <c r="CD626" s="70">
        <v>0</v>
      </c>
    </row>
    <row r="627" spans="1:82">
      <c r="A627" s="70" t="s">
        <v>2406</v>
      </c>
      <c r="B627" s="70">
        <v>520</v>
      </c>
      <c r="C627" s="70">
        <v>10</v>
      </c>
      <c r="D627" s="70">
        <v>31</v>
      </c>
      <c r="E627" s="70">
        <v>2013</v>
      </c>
      <c r="F627" s="70" t="s">
        <v>180</v>
      </c>
      <c r="G627" s="70" t="s">
        <v>2396</v>
      </c>
      <c r="H627" s="70" t="s">
        <v>2397</v>
      </c>
      <c r="I627" s="148"/>
      <c r="J627" s="71">
        <v>35760.867932476664</v>
      </c>
      <c r="K627" s="71">
        <v>171.09267682498731</v>
      </c>
      <c r="L627" s="71">
        <v>199.60390482157689</v>
      </c>
      <c r="M627" s="71">
        <v>3727.8856157520372</v>
      </c>
      <c r="N627" s="71">
        <v>3862.9813524871902</v>
      </c>
      <c r="O627" s="71">
        <v>2108.4080173164502</v>
      </c>
      <c r="P627" s="71">
        <v>1648.5100564741788</v>
      </c>
      <c r="Q627" s="71">
        <v>150.47135825502201</v>
      </c>
      <c r="R627" s="71">
        <v>327.27510841055681</v>
      </c>
      <c r="S627" s="71">
        <v>218.57434506162971</v>
      </c>
      <c r="T627" s="72"/>
      <c r="U627" s="71">
        <v>767253200</v>
      </c>
      <c r="V627" s="71">
        <v>68269</v>
      </c>
      <c r="W627" s="71">
        <v>5319</v>
      </c>
      <c r="X627" s="71">
        <v>659832</v>
      </c>
      <c r="Y627" s="71">
        <v>817223</v>
      </c>
      <c r="Z627" s="71">
        <v>1151981</v>
      </c>
      <c r="AA627" s="71">
        <v>330008</v>
      </c>
      <c r="AB627" s="71">
        <v>1945208</v>
      </c>
      <c r="AC627" s="71">
        <v>54252987</v>
      </c>
      <c r="AD627" s="71">
        <v>218.5743450616296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6.0389999999999997</v>
      </c>
      <c r="BI627" s="71">
        <v>13.715</v>
      </c>
      <c r="BJ627" s="71">
        <v>31483.05</v>
      </c>
      <c r="BK627" s="71">
        <v>3957.105</v>
      </c>
      <c r="BL627" s="71">
        <v>532.26199999999994</v>
      </c>
      <c r="BM627" s="71">
        <v>0</v>
      </c>
      <c r="BN627" s="72"/>
      <c r="BO627" s="71">
        <v>1</v>
      </c>
      <c r="BP627" s="71">
        <v>2</v>
      </c>
      <c r="BQ627" s="71">
        <v>228</v>
      </c>
      <c r="BR627" s="71">
        <v>5</v>
      </c>
      <c r="BS627" s="71">
        <v>50</v>
      </c>
      <c r="BT627" s="71">
        <v>0</v>
      </c>
      <c r="BU627"/>
      <c r="BV627" s="70">
        <v>33934.002</v>
      </c>
      <c r="BW627" s="70">
        <v>226.37200000000001</v>
      </c>
      <c r="BX627" s="70">
        <v>1722.816</v>
      </c>
      <c r="BY627" s="70">
        <v>22.013999999999999</v>
      </c>
      <c r="BZ627" s="70">
        <v>51.787999999999997</v>
      </c>
      <c r="CA627" s="70">
        <v>0</v>
      </c>
      <c r="CB627" s="70">
        <v>30.16</v>
      </c>
      <c r="CC627" s="70">
        <v>5.0190000000000001</v>
      </c>
      <c r="CD627" s="70">
        <v>0</v>
      </c>
    </row>
    <row r="628" spans="1:82">
      <c r="A628" s="70" t="s">
        <v>2407</v>
      </c>
      <c r="B628" s="70">
        <v>521</v>
      </c>
      <c r="C628" s="70">
        <v>11</v>
      </c>
      <c r="D628" s="70">
        <v>31</v>
      </c>
      <c r="E628" s="70">
        <v>2014</v>
      </c>
      <c r="F628" s="70" t="s">
        <v>181</v>
      </c>
      <c r="G628" s="70" t="s">
        <v>2396</v>
      </c>
      <c r="H628" s="70" t="s">
        <v>2397</v>
      </c>
      <c r="I628" s="148"/>
      <c r="J628" s="71">
        <v>36032.77967334634</v>
      </c>
      <c r="K628" s="71">
        <v>170.42248472356491</v>
      </c>
      <c r="L628" s="71">
        <v>202.57201158390919</v>
      </c>
      <c r="M628" s="71">
        <v>3762.4994506490011</v>
      </c>
      <c r="N628" s="71">
        <v>3577.652971817924</v>
      </c>
      <c r="O628" s="71">
        <v>2020.0893313274721</v>
      </c>
      <c r="P628" s="71">
        <v>1640.3075209166107</v>
      </c>
      <c r="Q628" s="71">
        <v>143.96114894617301</v>
      </c>
      <c r="R628" s="71">
        <v>330.53581740260552</v>
      </c>
      <c r="S628" s="71">
        <v>234.6557377136478</v>
      </c>
      <c r="T628" s="72"/>
      <c r="U628" s="71">
        <v>825442546</v>
      </c>
      <c r="V628" s="71">
        <v>59112</v>
      </c>
      <c r="W628" s="71">
        <v>5495</v>
      </c>
      <c r="X628" s="71">
        <v>657145</v>
      </c>
      <c r="Y628" s="71">
        <v>823543</v>
      </c>
      <c r="Z628" s="71">
        <v>1162469</v>
      </c>
      <c r="AA628" s="71">
        <v>326668</v>
      </c>
      <c r="AB628" s="71">
        <v>1939722</v>
      </c>
      <c r="AC628" s="71">
        <v>54965812</v>
      </c>
      <c r="AD628" s="71">
        <v>234.6557377136478</v>
      </c>
      <c r="AE628" s="72"/>
      <c r="AF628" s="71"/>
      <c r="AG628" s="71"/>
      <c r="AH628" s="71"/>
      <c r="AI628" s="71"/>
      <c r="AJ628" s="71"/>
      <c r="AK628" s="71"/>
      <c r="AL628" s="71"/>
      <c r="AM628" s="71"/>
      <c r="AN628" s="71"/>
      <c r="AO628" s="71"/>
      <c r="AP628" s="71"/>
      <c r="AQ628" s="72"/>
      <c r="AR628" s="71">
        <v>35283</v>
      </c>
      <c r="AS628" s="71">
        <v>10021</v>
      </c>
      <c r="AT628" s="71">
        <v>0</v>
      </c>
      <c r="AU628" s="71">
        <v>9</v>
      </c>
      <c r="AV628" s="71">
        <v>0</v>
      </c>
      <c r="AW628" s="71">
        <v>3</v>
      </c>
      <c r="AX628" s="71"/>
      <c r="AY628" s="72"/>
      <c r="AZ628" s="71">
        <v>154649.41500000001</v>
      </c>
      <c r="BA628" s="71">
        <v>379387.30199999991</v>
      </c>
      <c r="BB628" s="71">
        <v>0</v>
      </c>
      <c r="BC628" s="71">
        <v>13547</v>
      </c>
      <c r="BD628" s="71">
        <v>0</v>
      </c>
      <c r="BE628" s="71">
        <v>9526.2000000000007</v>
      </c>
      <c r="BF628" s="71"/>
      <c r="BG628" s="72"/>
      <c r="BH628" s="71">
        <v>5.9459999999999997</v>
      </c>
      <c r="BI628" s="71">
        <v>14.109</v>
      </c>
      <c r="BJ628" s="71">
        <v>30727.514999999999</v>
      </c>
      <c r="BK628" s="71">
        <v>4096.8419999999996</v>
      </c>
      <c r="BL628" s="71">
        <v>550.15700000000004</v>
      </c>
      <c r="BM628" s="71">
        <v>4.4349999999999996</v>
      </c>
      <c r="BN628" s="72"/>
      <c r="BO628" s="71">
        <v>1</v>
      </c>
      <c r="BP628" s="71">
        <v>2</v>
      </c>
      <c r="BQ628" s="71">
        <v>219</v>
      </c>
      <c r="BR628" s="71">
        <v>5</v>
      </c>
      <c r="BS628" s="71">
        <v>54</v>
      </c>
      <c r="BT628" s="71">
        <v>1</v>
      </c>
      <c r="BU628"/>
      <c r="BV628" s="70">
        <v>33617.036999999997</v>
      </c>
      <c r="BW628" s="70">
        <v>208.25899999999999</v>
      </c>
      <c r="BX628" s="70">
        <v>1457.4960000000001</v>
      </c>
      <c r="BY628" s="70">
        <v>23.376999999999999</v>
      </c>
      <c r="BZ628" s="70">
        <v>61.212000000000003</v>
      </c>
      <c r="CA628" s="70">
        <v>0</v>
      </c>
      <c r="CB628" s="70">
        <v>31.623000000000001</v>
      </c>
      <c r="CC628" s="70">
        <v>0</v>
      </c>
      <c r="CD628" s="70">
        <v>0</v>
      </c>
    </row>
    <row r="629" spans="1:82">
      <c r="A629" s="70" t="s">
        <v>2408</v>
      </c>
      <c r="B629" s="70">
        <v>522</v>
      </c>
      <c r="C629" s="70">
        <v>12</v>
      </c>
      <c r="D629" s="70">
        <v>31</v>
      </c>
      <c r="E629" s="70">
        <v>2015</v>
      </c>
      <c r="F629" s="70" t="s">
        <v>182</v>
      </c>
      <c r="G629" s="70" t="s">
        <v>2396</v>
      </c>
      <c r="H629" s="70" t="s">
        <v>2397</v>
      </c>
      <c r="I629" s="148"/>
      <c r="J629" s="71">
        <v>34734.81896684035</v>
      </c>
      <c r="K629" s="71">
        <v>154.1716030821409</v>
      </c>
      <c r="L629" s="71">
        <v>308.46301869501133</v>
      </c>
      <c r="M629" s="71">
        <v>3422.9835010733418</v>
      </c>
      <c r="N629" s="71">
        <v>3823.1757751883738</v>
      </c>
      <c r="O629" s="71">
        <v>2016.1073435766255</v>
      </c>
      <c r="P629" s="71">
        <v>1628.8040302849713</v>
      </c>
      <c r="Q629" s="71">
        <v>140.497048896026</v>
      </c>
      <c r="R629" s="71">
        <v>314.07780498316072</v>
      </c>
      <c r="S629" s="71">
        <v>238.6231494520429</v>
      </c>
      <c r="T629" s="72"/>
      <c r="U629" s="71">
        <v>778732371</v>
      </c>
      <c r="V629" s="71">
        <v>59112</v>
      </c>
      <c r="W629" s="71">
        <v>5495</v>
      </c>
      <c r="X629" s="71">
        <v>657145</v>
      </c>
      <c r="Y629" s="71">
        <v>829811</v>
      </c>
      <c r="Z629" s="71">
        <v>1171343</v>
      </c>
      <c r="AA629" s="71">
        <v>324121</v>
      </c>
      <c r="AB629" s="71">
        <v>1933781</v>
      </c>
      <c r="AC629" s="71">
        <v>53686476</v>
      </c>
      <c r="AD629" s="71">
        <v>238.62314945204301</v>
      </c>
      <c r="AE629" s="72"/>
      <c r="AF629" s="71">
        <v>9863513395.4672127</v>
      </c>
      <c r="AG629" s="71">
        <v>110534974.36762451</v>
      </c>
      <c r="AH629" s="71">
        <v>61990604.293520547</v>
      </c>
      <c r="AI629" s="71">
        <v>3961991588.9244852</v>
      </c>
      <c r="AJ629" s="71">
        <v>4698762857.4574413</v>
      </c>
      <c r="AK629" s="71"/>
      <c r="AL629" s="71"/>
      <c r="AM629" s="71">
        <v>265016574.14379969</v>
      </c>
      <c r="AN629" s="71"/>
      <c r="AO629" s="71"/>
      <c r="AP629" s="71">
        <v>18961809994.654083</v>
      </c>
      <c r="AQ629" s="72"/>
      <c r="AR629" s="71">
        <v>38637</v>
      </c>
      <c r="AS629" s="71">
        <v>14653</v>
      </c>
      <c r="AT629" s="71">
        <v>0</v>
      </c>
      <c r="AU629" s="71">
        <v>12</v>
      </c>
      <c r="AV629" s="71">
        <v>0</v>
      </c>
      <c r="AW629" s="71">
        <v>5</v>
      </c>
      <c r="AX629" s="71"/>
      <c r="AY629" s="72"/>
      <c r="AZ629" s="71">
        <v>171808.397</v>
      </c>
      <c r="BA629" s="71">
        <v>593155.08199999982</v>
      </c>
      <c r="BB629" s="71">
        <v>0</v>
      </c>
      <c r="BC629" s="71">
        <v>13675.4</v>
      </c>
      <c r="BD629" s="71">
        <v>0</v>
      </c>
      <c r="BE629" s="71">
        <v>20706.2</v>
      </c>
      <c r="BF629" s="71"/>
      <c r="BG629" s="72"/>
      <c r="BH629" s="71">
        <v>5.6150000000000002</v>
      </c>
      <c r="BI629" s="71">
        <v>13.313000000000001</v>
      </c>
      <c r="BJ629" s="71">
        <v>27823.260999999999</v>
      </c>
      <c r="BK629" s="71">
        <v>3866.8710000000001</v>
      </c>
      <c r="BL629" s="71">
        <v>670.9609999999999</v>
      </c>
      <c r="BM629" s="71">
        <v>4.4880000000000004</v>
      </c>
      <c r="BN629" s="72"/>
      <c r="BO629" s="71">
        <v>1</v>
      </c>
      <c r="BP629" s="71">
        <v>2</v>
      </c>
      <c r="BQ629" s="71">
        <v>217</v>
      </c>
      <c r="BR629" s="71">
        <v>5</v>
      </c>
      <c r="BS629" s="71">
        <v>53</v>
      </c>
      <c r="BT629" s="71">
        <v>1</v>
      </c>
      <c r="BU629"/>
      <c r="BV629" s="70">
        <v>30590.734</v>
      </c>
      <c r="BW629" s="70">
        <v>211.19399999999999</v>
      </c>
      <c r="BX629" s="70">
        <v>1433.365</v>
      </c>
      <c r="BY629" s="70">
        <v>27.779</v>
      </c>
      <c r="BZ629" s="70">
        <v>88.325000000000003</v>
      </c>
      <c r="CA629" s="70">
        <v>0</v>
      </c>
      <c r="CB629" s="70">
        <v>33.112000000000002</v>
      </c>
      <c r="CC629" s="70">
        <v>0</v>
      </c>
      <c r="CD629" s="70">
        <v>0</v>
      </c>
    </row>
    <row r="630" spans="1:82">
      <c r="A630" s="70" t="s">
        <v>2409</v>
      </c>
      <c r="B630" s="70">
        <v>523</v>
      </c>
      <c r="C630" s="70">
        <v>13</v>
      </c>
      <c r="D630" s="70">
        <v>31</v>
      </c>
      <c r="E630" s="70">
        <v>2016</v>
      </c>
      <c r="F630" s="70" t="s">
        <v>155</v>
      </c>
      <c r="G630" s="70" t="s">
        <v>2396</v>
      </c>
      <c r="H630" s="70" t="s">
        <v>2397</v>
      </c>
      <c r="I630" s="148"/>
      <c r="J630" s="71">
        <v>32914.983189551996</v>
      </c>
      <c r="K630" s="71">
        <v>152.93688223664228</v>
      </c>
      <c r="L630" s="71">
        <v>241.03407802407833</v>
      </c>
      <c r="M630" s="71">
        <v>3419.7889954760867</v>
      </c>
      <c r="N630" s="71">
        <v>3336.284879332075</v>
      </c>
      <c r="O630" s="71">
        <v>2008.2893410254212</v>
      </c>
      <c r="P630" s="71">
        <v>1590.7018327140727</v>
      </c>
      <c r="Q630" s="71">
        <v>136.15255711106889</v>
      </c>
      <c r="R630" s="71">
        <v>301.16337707462526</v>
      </c>
      <c r="S630" s="71">
        <v>238.48328238097469</v>
      </c>
      <c r="T630" s="72"/>
      <c r="U630" s="71">
        <v>709062521</v>
      </c>
      <c r="V630" s="71">
        <v>59112</v>
      </c>
      <c r="W630" s="71">
        <v>5495</v>
      </c>
      <c r="X630" s="71">
        <v>657145</v>
      </c>
      <c r="Y630" s="71">
        <v>835989</v>
      </c>
      <c r="Z630" s="71">
        <v>1181144</v>
      </c>
      <c r="AA630" s="71">
        <v>327391</v>
      </c>
      <c r="AB630" s="71">
        <v>1927632</v>
      </c>
      <c r="AC630" s="71">
        <v>51435740.308652759</v>
      </c>
      <c r="AD630" s="71">
        <v>238.48328238097471</v>
      </c>
      <c r="AE630" s="72"/>
      <c r="AF630" s="71">
        <v>9642681507.1872501</v>
      </c>
      <c r="AG630" s="71">
        <v>108740718.0444853</v>
      </c>
      <c r="AH630" s="71">
        <v>38414150.852138609</v>
      </c>
      <c r="AI630" s="71">
        <v>4084717057.6051459</v>
      </c>
      <c r="AJ630" s="71">
        <v>4052657046.436378</v>
      </c>
      <c r="AK630" s="71"/>
      <c r="AL630" s="71"/>
      <c r="AM630" s="71">
        <v>264379116.671738</v>
      </c>
      <c r="AN630" s="71"/>
      <c r="AO630" s="71"/>
      <c r="AP630" s="71">
        <v>18191589596.797134</v>
      </c>
      <c r="AQ630" s="72"/>
      <c r="AR630" s="71">
        <v>42502</v>
      </c>
      <c r="AS630" s="71">
        <v>17372</v>
      </c>
      <c r="AT630" s="71">
        <v>0</v>
      </c>
      <c r="AU630" s="71">
        <v>17</v>
      </c>
      <c r="AV630" s="71">
        <v>0</v>
      </c>
      <c r="AW630" s="71">
        <v>5</v>
      </c>
      <c r="AX630" s="71"/>
      <c r="AY630" s="72"/>
      <c r="AZ630" s="71">
        <v>191642.65900000001</v>
      </c>
      <c r="BA630" s="71">
        <v>820978.08200000005</v>
      </c>
      <c r="BB630" s="71">
        <v>0</v>
      </c>
      <c r="BC630" s="71">
        <v>15127.9</v>
      </c>
      <c r="BD630" s="71">
        <v>0</v>
      </c>
      <c r="BE630" s="71">
        <v>21001.7</v>
      </c>
      <c r="BF630" s="71"/>
      <c r="BG630" s="72"/>
      <c r="BH630" s="71">
        <v>5.399</v>
      </c>
      <c r="BI630" s="71">
        <v>13.66</v>
      </c>
      <c r="BJ630" s="71">
        <v>27361.444</v>
      </c>
      <c r="BK630" s="71">
        <v>4330.2579999999998</v>
      </c>
      <c r="BL630" s="71">
        <v>622.93299999999999</v>
      </c>
      <c r="BM630" s="71">
        <v>6.4459999999999997</v>
      </c>
      <c r="BN630" s="72"/>
      <c r="BO630" s="71">
        <v>1</v>
      </c>
      <c r="BP630" s="71">
        <v>2</v>
      </c>
      <c r="BQ630" s="71">
        <v>224</v>
      </c>
      <c r="BR630" s="71">
        <v>5</v>
      </c>
      <c r="BS630" s="71">
        <v>51</v>
      </c>
      <c r="BT630" s="71">
        <v>1</v>
      </c>
      <c r="BU630"/>
      <c r="BV630" s="70">
        <v>30445.839</v>
      </c>
      <c r="BW630" s="70">
        <v>143.29499999999999</v>
      </c>
      <c r="BX630" s="70">
        <v>1615.954</v>
      </c>
      <c r="BY630" s="70">
        <v>28.704999999999998</v>
      </c>
      <c r="BZ630" s="70">
        <v>69.656999999999996</v>
      </c>
      <c r="CA630" s="70">
        <v>0</v>
      </c>
      <c r="CB630" s="70">
        <v>36.69</v>
      </c>
      <c r="CC630" s="70">
        <v>0</v>
      </c>
      <c r="CD630" s="70">
        <v>0</v>
      </c>
    </row>
    <row r="631" spans="1:82">
      <c r="A631" s="70" t="s">
        <v>2410</v>
      </c>
      <c r="B631" s="70">
        <v>524</v>
      </c>
      <c r="C631" s="70">
        <v>14</v>
      </c>
      <c r="D631" s="70">
        <v>31</v>
      </c>
      <c r="E631" s="70">
        <v>2017</v>
      </c>
      <c r="F631" s="70" t="s">
        <v>156</v>
      </c>
      <c r="G631" s="70" t="s">
        <v>2396</v>
      </c>
      <c r="H631" s="70" t="s">
        <v>2397</v>
      </c>
      <c r="I631" s="148"/>
      <c r="J631" s="71">
        <v>32101.459078744112</v>
      </c>
      <c r="K631" s="71">
        <v>159.08800162164917</v>
      </c>
      <c r="L631" s="71">
        <v>228.26978359223827</v>
      </c>
      <c r="M631" s="71">
        <v>3235.0916305123242</v>
      </c>
      <c r="N631" s="71">
        <v>3366.0494847428868</v>
      </c>
      <c r="O631" s="71">
        <v>1987.3889102205321</v>
      </c>
      <c r="P631" s="71">
        <v>1569.8493343613172</v>
      </c>
      <c r="Q631" s="71">
        <v>131.183546208027</v>
      </c>
      <c r="R631" s="71">
        <v>283.63642095843113</v>
      </c>
      <c r="S631" s="71">
        <v>245.52530545767289</v>
      </c>
      <c r="T631" s="72"/>
      <c r="U631" s="71">
        <v>760175598</v>
      </c>
      <c r="V631" s="71">
        <v>59112</v>
      </c>
      <c r="W631" s="71">
        <v>5495</v>
      </c>
      <c r="X631" s="71">
        <v>657145</v>
      </c>
      <c r="Y631" s="71">
        <v>841911</v>
      </c>
      <c r="Z631" s="71">
        <v>1188241</v>
      </c>
      <c r="AA631" s="71">
        <v>325159</v>
      </c>
      <c r="AB631" s="71">
        <v>1920619</v>
      </c>
      <c r="AC631" s="71">
        <v>49403504.999999993</v>
      </c>
      <c r="AD631" s="71">
        <v>245.52530545767291</v>
      </c>
      <c r="AE631" s="72"/>
      <c r="AF631" s="71">
        <v>10031213410.586121</v>
      </c>
      <c r="AG631" s="71">
        <v>111577047.1558322</v>
      </c>
      <c r="AH631" s="71">
        <v>48490641.38193056</v>
      </c>
      <c r="AI631" s="71">
        <v>4019034992.3106408</v>
      </c>
      <c r="AJ631" s="71">
        <v>4317101461.6511145</v>
      </c>
      <c r="AK631" s="71"/>
      <c r="AL631" s="71"/>
      <c r="AM631" s="71">
        <v>263829443.87689051</v>
      </c>
      <c r="AN631" s="71"/>
      <c r="AO631" s="71"/>
      <c r="AP631" s="71">
        <v>18791246996.962532</v>
      </c>
      <c r="AQ631" s="72"/>
      <c r="AR631" s="71">
        <v>45509</v>
      </c>
      <c r="AS631" s="71">
        <v>19171</v>
      </c>
      <c r="AT631" s="71">
        <v>0</v>
      </c>
      <c r="AU631" s="71">
        <v>18</v>
      </c>
      <c r="AV631" s="71">
        <v>0</v>
      </c>
      <c r="AW631" s="71">
        <v>6</v>
      </c>
      <c r="AX631" s="71"/>
      <c r="AY631" s="72"/>
      <c r="AZ631" s="71">
        <v>206758.93700000001</v>
      </c>
      <c r="BA631" s="71">
        <v>927591.98200000019</v>
      </c>
      <c r="BB631" s="71">
        <v>0</v>
      </c>
      <c r="BC631" s="71">
        <v>15787.9</v>
      </c>
      <c r="BD631" s="71">
        <v>0</v>
      </c>
      <c r="BE631" s="71">
        <v>21026.65</v>
      </c>
      <c r="BF631" s="71"/>
      <c r="BG631" s="72"/>
      <c r="BH631" s="71">
        <v>5.4370000000000003</v>
      </c>
      <c r="BI631" s="71">
        <v>13.43</v>
      </c>
      <c r="BJ631" s="71">
        <v>28879.014999999999</v>
      </c>
      <c r="BK631" s="71">
        <v>4020.8719999999998</v>
      </c>
      <c r="BL631" s="71">
        <v>709.81100000000015</v>
      </c>
      <c r="BM631" s="71">
        <v>4.2469999999999999</v>
      </c>
      <c r="BN631" s="72"/>
      <c r="BO631" s="71">
        <v>1</v>
      </c>
      <c r="BP631" s="71">
        <v>2</v>
      </c>
      <c r="BQ631" s="71">
        <v>227</v>
      </c>
      <c r="BR631" s="71">
        <v>6</v>
      </c>
      <c r="BS631" s="71">
        <v>56</v>
      </c>
      <c r="BT631" s="71">
        <v>1</v>
      </c>
      <c r="BU631"/>
      <c r="BV631" s="70">
        <v>31356.538</v>
      </c>
      <c r="BW631" s="70">
        <v>213.803</v>
      </c>
      <c r="BX631" s="70">
        <v>1891.48</v>
      </c>
      <c r="BY631" s="70">
        <v>27.731999999999999</v>
      </c>
      <c r="BZ631" s="70">
        <v>88.266999999999996</v>
      </c>
      <c r="CA631" s="70">
        <v>0</v>
      </c>
      <c r="CB631" s="70">
        <v>54.991999999999997</v>
      </c>
      <c r="CC631" s="70">
        <v>0</v>
      </c>
      <c r="CD631" s="70">
        <v>0</v>
      </c>
    </row>
    <row r="632" spans="1:82">
      <c r="A632" s="70" t="s">
        <v>2411</v>
      </c>
      <c r="B632" s="70">
        <v>525</v>
      </c>
      <c r="C632" s="70">
        <v>15</v>
      </c>
      <c r="D632" s="70">
        <v>31</v>
      </c>
      <c r="E632" s="70">
        <v>2018</v>
      </c>
      <c r="F632" s="70" t="s">
        <v>183</v>
      </c>
      <c r="G632" s="70" t="s">
        <v>2396</v>
      </c>
      <c r="H632" s="70" t="s">
        <v>2397</v>
      </c>
      <c r="I632" s="148"/>
      <c r="J632" s="71">
        <v>30698.460766036616</v>
      </c>
      <c r="K632" s="71">
        <v>147.62204998971353</v>
      </c>
      <c r="L632" s="71">
        <v>207.95815942816822</v>
      </c>
      <c r="M632" s="71">
        <v>3008.1680620137195</v>
      </c>
      <c r="N632" s="71">
        <v>2715.5450213263825</v>
      </c>
      <c r="O632" s="71">
        <v>1958.1737712081019</v>
      </c>
      <c r="P632" s="71">
        <v>1557.2435688989476</v>
      </c>
      <c r="Q632" s="71">
        <v>121.166533551261</v>
      </c>
      <c r="R632" s="71">
        <v>292.09842104600057</v>
      </c>
      <c r="S632" s="71">
        <v>253.67424006135695</v>
      </c>
      <c r="T632" s="72"/>
      <c r="U632" s="71">
        <v>835267697</v>
      </c>
      <c r="V632" s="71">
        <v>59112</v>
      </c>
      <c r="W632" s="71">
        <v>5495</v>
      </c>
      <c r="X632" s="71">
        <v>657145</v>
      </c>
      <c r="Y632" s="71">
        <v>847424</v>
      </c>
      <c r="Z632" s="71">
        <v>1193191</v>
      </c>
      <c r="AA632" s="71">
        <v>325791</v>
      </c>
      <c r="AB632" s="71">
        <v>1911722</v>
      </c>
      <c r="AC632" s="71">
        <v>50678012</v>
      </c>
      <c r="AD632" s="71">
        <v>253.67424006135701</v>
      </c>
      <c r="AE632" s="72"/>
      <c r="AF632" s="71">
        <v>10194648411.70048</v>
      </c>
      <c r="AG632" s="71">
        <v>103094999.6187883</v>
      </c>
      <c r="AH632" s="71">
        <v>45432891.505278058</v>
      </c>
      <c r="AI632" s="71">
        <v>3881088230.565352</v>
      </c>
      <c r="AJ632" s="71">
        <v>3566411136.0488372</v>
      </c>
      <c r="AK632" s="71"/>
      <c r="AL632" s="71"/>
      <c r="AM632" s="71">
        <v>263150656.67189479</v>
      </c>
      <c r="AN632" s="71"/>
      <c r="AO632" s="71"/>
      <c r="AP632" s="71">
        <v>18053826326.11063</v>
      </c>
      <c r="AQ632" s="72"/>
      <c r="AR632" s="71">
        <v>60982</v>
      </c>
      <c r="AS632" s="71">
        <v>21067</v>
      </c>
      <c r="AT632" s="71">
        <v>0</v>
      </c>
      <c r="AU632" s="71">
        <v>20</v>
      </c>
      <c r="AV632" s="71">
        <v>0</v>
      </c>
      <c r="AW632" s="71">
        <v>8</v>
      </c>
      <c r="AX632" s="71"/>
      <c r="AY632" s="72"/>
      <c r="AZ632" s="71">
        <v>272860.20799999812</v>
      </c>
      <c r="BA632" s="71">
        <v>1249029.9350000001</v>
      </c>
      <c r="BB632" s="71">
        <v>0</v>
      </c>
      <c r="BC632" s="71">
        <v>15811</v>
      </c>
      <c r="BD632" s="71">
        <v>0</v>
      </c>
      <c r="BE632" s="71">
        <v>23066.2</v>
      </c>
      <c r="BF632" s="71"/>
      <c r="BG632" s="72"/>
      <c r="BH632" s="71">
        <v>5.2750000000000004</v>
      </c>
      <c r="BI632" s="71">
        <v>4.9029999999999996</v>
      </c>
      <c r="BJ632" s="71">
        <v>27194.521000000001</v>
      </c>
      <c r="BK632" s="71">
        <v>4411.3239999999996</v>
      </c>
      <c r="BL632" s="71">
        <v>678.44599999999991</v>
      </c>
      <c r="BM632" s="71">
        <v>3.5009999999999999</v>
      </c>
      <c r="BN632" s="72"/>
      <c r="BO632" s="71">
        <v>1</v>
      </c>
      <c r="BP632" s="71">
        <v>2</v>
      </c>
      <c r="BQ632" s="71">
        <v>231</v>
      </c>
      <c r="BR632" s="71">
        <v>6</v>
      </c>
      <c r="BS632" s="71">
        <v>55</v>
      </c>
      <c r="BT632" s="71">
        <v>1</v>
      </c>
      <c r="BU632"/>
      <c r="BV632" s="70">
        <v>30085.666000000001</v>
      </c>
      <c r="BW632" s="70">
        <v>223.36699999999999</v>
      </c>
      <c r="BX632" s="70">
        <v>1825.059</v>
      </c>
      <c r="BY632" s="70">
        <v>28.978000000000002</v>
      </c>
      <c r="BZ632" s="70">
        <v>79.950999999999993</v>
      </c>
      <c r="CA632" s="70">
        <v>0.13</v>
      </c>
      <c r="CB632" s="70">
        <v>54.756</v>
      </c>
      <c r="CC632" s="70">
        <v>6.3E-2</v>
      </c>
      <c r="CD632" s="70">
        <v>0</v>
      </c>
    </row>
    <row r="633" spans="1:82">
      <c r="A633" s="70" t="s">
        <v>2412</v>
      </c>
      <c r="B633" s="70">
        <v>526</v>
      </c>
      <c r="C633" s="70">
        <v>16</v>
      </c>
      <c r="D633" s="70">
        <v>31</v>
      </c>
      <c r="E633" s="70">
        <v>2019</v>
      </c>
      <c r="F633" s="70" t="s">
        <v>158</v>
      </c>
      <c r="G633" s="70" t="s">
        <v>2396</v>
      </c>
      <c r="H633" s="70" t="s">
        <v>2397</v>
      </c>
      <c r="I633" s="148"/>
      <c r="J633" s="71">
        <v>28989.945794198142</v>
      </c>
      <c r="K633" s="71">
        <v>131.5041809229603</v>
      </c>
      <c r="L633" s="71">
        <v>207.43283869630338</v>
      </c>
      <c r="M633" s="71">
        <v>2731.8982737010065</v>
      </c>
      <c r="N633" s="71">
        <v>2384.4002431720942</v>
      </c>
      <c r="O633" s="71">
        <v>1909.348316492765</v>
      </c>
      <c r="P633" s="71">
        <v>1546.7764687744664</v>
      </c>
      <c r="Q633" s="71">
        <v>117.473240099837</v>
      </c>
      <c r="R633" s="71">
        <v>286.75169343546412</v>
      </c>
      <c r="S633" s="71">
        <v>271.95889192111736</v>
      </c>
      <c r="T633" s="72"/>
      <c r="U633" s="71">
        <v>770242282</v>
      </c>
      <c r="V633" s="71">
        <v>59112</v>
      </c>
      <c r="W633" s="71">
        <v>5495</v>
      </c>
      <c r="X633" s="71">
        <v>657145</v>
      </c>
      <c r="Y633" s="71">
        <v>854521</v>
      </c>
      <c r="Z633" s="71">
        <v>1195380</v>
      </c>
      <c r="AA633" s="71">
        <v>321179</v>
      </c>
      <c r="AB633" s="71">
        <v>1903627</v>
      </c>
      <c r="AC633" s="71">
        <v>50565226</v>
      </c>
      <c r="AD633" s="71">
        <v>271.9588919211173</v>
      </c>
      <c r="AE633" s="72"/>
      <c r="AF633" s="71">
        <v>9927645440.2338619</v>
      </c>
      <c r="AG633" s="71">
        <v>101660961.61537379</v>
      </c>
      <c r="AH633" s="71">
        <v>48829045.413844481</v>
      </c>
      <c r="AI633" s="71">
        <v>3840728146.847415</v>
      </c>
      <c r="AJ633" s="71">
        <v>3468393764.7281089</v>
      </c>
      <c r="AK633" s="71">
        <v>0</v>
      </c>
      <c r="AL633" s="71">
        <v>0</v>
      </c>
      <c r="AM633" s="71">
        <v>259259666.90361655</v>
      </c>
      <c r="AN633" s="71">
        <v>0</v>
      </c>
      <c r="AO633" s="71">
        <v>0</v>
      </c>
      <c r="AP633" s="71">
        <v>17646517025.742222</v>
      </c>
      <c r="AQ633" s="72"/>
      <c r="AR633" s="71">
        <v>52482</v>
      </c>
      <c r="AS633" s="71">
        <v>22474</v>
      </c>
      <c r="AT633" s="71">
        <v>0</v>
      </c>
      <c r="AU633" s="71">
        <v>21</v>
      </c>
      <c r="AV633" s="71">
        <v>0</v>
      </c>
      <c r="AW633" s="71">
        <v>9</v>
      </c>
      <c r="AX633" s="71"/>
      <c r="AY633" s="72"/>
      <c r="AZ633" s="71">
        <v>241787.02600000071</v>
      </c>
      <c r="BA633" s="71">
        <v>1508814.8819999991</v>
      </c>
      <c r="BB633" s="71">
        <v>0</v>
      </c>
      <c r="BC633" s="71">
        <v>15812.4</v>
      </c>
      <c r="BD633" s="71">
        <v>0</v>
      </c>
      <c r="BE633" s="71">
        <v>33065.65</v>
      </c>
      <c r="BF633" s="71"/>
      <c r="BG633" s="72"/>
      <c r="BH633" s="71">
        <v>4.9109999999999996</v>
      </c>
      <c r="BI633" s="71">
        <v>12.385999999999999</v>
      </c>
      <c r="BJ633" s="71">
        <v>26650.405999999999</v>
      </c>
      <c r="BK633" s="71">
        <v>3772.1039999999998</v>
      </c>
      <c r="BL633" s="71">
        <v>649.84500000000003</v>
      </c>
      <c r="BM633" s="71">
        <v>3.1309999999999998</v>
      </c>
      <c r="BN633" s="72"/>
      <c r="BO633" s="71">
        <v>1</v>
      </c>
      <c r="BP633" s="71">
        <v>2</v>
      </c>
      <c r="BQ633" s="71">
        <v>230</v>
      </c>
      <c r="BR633" s="71">
        <v>6</v>
      </c>
      <c r="BS633" s="71">
        <v>53</v>
      </c>
      <c r="BT633" s="71">
        <v>1</v>
      </c>
      <c r="BU633"/>
      <c r="BV633" s="70">
        <v>28986.670999999998</v>
      </c>
      <c r="BW633" s="70">
        <v>200.21100000000001</v>
      </c>
      <c r="BX633" s="70">
        <v>1768.299</v>
      </c>
      <c r="BY633" s="70">
        <v>28.712</v>
      </c>
      <c r="BZ633" s="70">
        <v>82.534999999999997</v>
      </c>
      <c r="CA633" s="70">
        <v>0.05</v>
      </c>
      <c r="CB633" s="70">
        <v>26.277999999999999</v>
      </c>
      <c r="CC633" s="70">
        <v>2.7E-2</v>
      </c>
      <c r="CD633" s="70">
        <v>0</v>
      </c>
    </row>
    <row r="634" spans="1:82">
      <c r="A634" s="70" t="s">
        <v>2413</v>
      </c>
      <c r="B634" s="70">
        <v>527</v>
      </c>
      <c r="C634" s="70">
        <v>17</v>
      </c>
      <c r="D634" s="70">
        <v>31</v>
      </c>
      <c r="E634" s="70">
        <v>2020</v>
      </c>
      <c r="F634" s="70" t="s">
        <v>159</v>
      </c>
      <c r="G634" s="1064" t="s">
        <v>2396</v>
      </c>
      <c r="H634" s="70" t="s">
        <v>2397</v>
      </c>
      <c r="I634" s="148"/>
      <c r="J634" s="71">
        <v>25405.579630394652</v>
      </c>
      <c r="K634" s="71">
        <v>139.07417593489996</v>
      </c>
      <c r="L634" s="71">
        <v>229.43749757884632</v>
      </c>
      <c r="M634" s="71">
        <v>2508.8860148774083</v>
      </c>
      <c r="N634" s="71">
        <v>2664.0211711190382</v>
      </c>
      <c r="O634" s="71">
        <v>1678.0663799204003</v>
      </c>
      <c r="P634" s="71">
        <v>1459.3541100220723</v>
      </c>
      <c r="Q634" s="71">
        <v>111.664181066406</v>
      </c>
      <c r="R634" s="71">
        <v>256.22653467185592</v>
      </c>
      <c r="S634" s="71">
        <v>255.72594986527974</v>
      </c>
      <c r="T634" s="72"/>
      <c r="U634" s="71">
        <v>706013768</v>
      </c>
      <c r="V634" s="71">
        <v>60316</v>
      </c>
      <c r="W634" s="71">
        <v>7185</v>
      </c>
      <c r="X634" s="71">
        <v>674612</v>
      </c>
      <c r="Y634" s="71">
        <v>859930</v>
      </c>
      <c r="Z634" s="71">
        <v>1199101</v>
      </c>
      <c r="AA634" s="71">
        <v>322085</v>
      </c>
      <c r="AB634" s="71">
        <v>1893874</v>
      </c>
      <c r="AC634" s="71">
        <v>45421218</v>
      </c>
      <c r="AD634" s="71">
        <v>255.72594986527974</v>
      </c>
      <c r="AE634" s="72"/>
      <c r="AF634" s="71">
        <v>9334711366.7702789</v>
      </c>
      <c r="AG634" s="71">
        <v>102142923.1709622</v>
      </c>
      <c r="AH634" s="71">
        <v>58508985.575007051</v>
      </c>
      <c r="AI634" s="71">
        <v>3635971060.5564742</v>
      </c>
      <c r="AJ634" s="71">
        <v>4059265857.9695411</v>
      </c>
      <c r="AK634" s="71">
        <v>0</v>
      </c>
      <c r="AL634" s="71">
        <v>0</v>
      </c>
      <c r="AM634" s="71">
        <v>247171598.37900096</v>
      </c>
      <c r="AN634" s="71">
        <v>0</v>
      </c>
      <c r="AO634" s="71">
        <v>0</v>
      </c>
      <c r="AP634" s="71">
        <v>17437771792.421265</v>
      </c>
      <c r="AQ634" s="72"/>
      <c r="AR634" s="71">
        <v>56122</v>
      </c>
      <c r="AS634" s="71">
        <v>23337</v>
      </c>
      <c r="AT634" s="71">
        <v>0</v>
      </c>
      <c r="AU634" s="71">
        <v>29</v>
      </c>
      <c r="AV634" s="71">
        <v>0</v>
      </c>
      <c r="AW634" s="71">
        <v>10</v>
      </c>
      <c r="AX634" s="71"/>
      <c r="AY634" s="72"/>
      <c r="AZ634" s="71">
        <v>261039.57900000169</v>
      </c>
      <c r="BA634" s="71">
        <v>1726567.8819999991</v>
      </c>
      <c r="BB634" s="71">
        <v>0</v>
      </c>
      <c r="BC634" s="71">
        <v>18535.400000000001</v>
      </c>
      <c r="BD634" s="71">
        <v>0</v>
      </c>
      <c r="BE634" s="71">
        <v>35060.649999999987</v>
      </c>
      <c r="BF634" s="71"/>
      <c r="BG634" s="72"/>
      <c r="BH634" s="71">
        <v>4.54</v>
      </c>
      <c r="BI634" s="71">
        <v>10.872</v>
      </c>
      <c r="BJ634" s="71">
        <v>22025.933000000001</v>
      </c>
      <c r="BK634" s="71">
        <v>3934.3009999999999</v>
      </c>
      <c r="BL634" s="71">
        <v>594.553</v>
      </c>
      <c r="BM634" s="71">
        <v>2.762</v>
      </c>
      <c r="BN634" s="72"/>
      <c r="BO634" s="71">
        <v>1</v>
      </c>
      <c r="BP634" s="71">
        <v>2</v>
      </c>
      <c r="BQ634" s="71">
        <v>231</v>
      </c>
      <c r="BR634" s="71">
        <v>6</v>
      </c>
      <c r="BS634" s="71">
        <v>52</v>
      </c>
      <c r="BT634" s="71">
        <v>1</v>
      </c>
      <c r="BU634"/>
      <c r="BV634" s="70">
        <v>25197.084999999999</v>
      </c>
      <c r="BW634" s="70">
        <v>147.108</v>
      </c>
      <c r="BX634" s="70">
        <v>1095.6130000000001</v>
      </c>
      <c r="BY634" s="70">
        <v>23.047000000000001</v>
      </c>
      <c r="BZ634" s="70">
        <v>74.962999999999994</v>
      </c>
      <c r="CA634" s="70">
        <v>0.1</v>
      </c>
      <c r="CB634" s="70">
        <v>35.018000000000001</v>
      </c>
      <c r="CC634" s="70">
        <v>2.7E-2</v>
      </c>
      <c r="CD634" s="70">
        <v>0</v>
      </c>
    </row>
    <row r="635" spans="1:82">
      <c r="A635" s="70" t="s">
        <v>2414</v>
      </c>
      <c r="B635" s="70">
        <v>527</v>
      </c>
      <c r="C635" s="70">
        <v>18</v>
      </c>
      <c r="D635" s="70">
        <v>31</v>
      </c>
      <c r="E635" s="70">
        <v>2021</v>
      </c>
      <c r="F635" s="70" t="s">
        <v>160</v>
      </c>
      <c r="G635" s="1064" t="s">
        <v>2396</v>
      </c>
      <c r="H635" s="70" t="s">
        <v>2397</v>
      </c>
      <c r="I635" s="148"/>
      <c r="J635" s="71">
        <v>27470.312905715891</v>
      </c>
      <c r="K635" s="71">
        <v>153.37511111777374</v>
      </c>
      <c r="L635" s="71">
        <v>203.8361309017321</v>
      </c>
      <c r="M635" s="71">
        <v>2849.4873021016624</v>
      </c>
      <c r="N635" s="71">
        <v>2731.2937124615232</v>
      </c>
      <c r="O635" s="71">
        <v>1627.1327563868736</v>
      </c>
      <c r="P635" s="71">
        <v>1499.3913161068142</v>
      </c>
      <c r="Q635" s="71">
        <v>109.725723189853</v>
      </c>
      <c r="R635" s="71">
        <v>261.04484246439006</v>
      </c>
      <c r="S635" s="71">
        <v>237.97618133225961</v>
      </c>
      <c r="T635" s="72"/>
      <c r="U635" s="71">
        <v>836536180</v>
      </c>
      <c r="V635" s="71">
        <v>60316</v>
      </c>
      <c r="W635" s="71">
        <v>7185</v>
      </c>
      <c r="X635" s="71">
        <v>674612</v>
      </c>
      <c r="Y635" s="71">
        <v>861452</v>
      </c>
      <c r="Z635" s="71">
        <v>1197182</v>
      </c>
      <c r="AA635" s="71">
        <v>322685</v>
      </c>
      <c r="AB635" s="71">
        <v>1879280</v>
      </c>
      <c r="AC635" s="71">
        <v>44892524.999999993</v>
      </c>
      <c r="AD635" s="71">
        <v>237.97618133225961</v>
      </c>
      <c r="AE635" s="72"/>
      <c r="AF635" s="71">
        <v>9732991604.1136227</v>
      </c>
      <c r="AG635" s="71">
        <v>109202914.6771269</v>
      </c>
      <c r="AH635" s="71">
        <v>51431459.461671747</v>
      </c>
      <c r="AI635" s="71">
        <v>4191892747.4634075</v>
      </c>
      <c r="AJ635" s="71">
        <v>4087827146.813746</v>
      </c>
      <c r="AK635" s="71">
        <v>0</v>
      </c>
      <c r="AL635" s="71">
        <v>0</v>
      </c>
      <c r="AM635" s="71">
        <v>246681599.07944787</v>
      </c>
      <c r="AN635" s="71">
        <v>0</v>
      </c>
      <c r="AO635" s="71">
        <v>0</v>
      </c>
      <c r="AP635" s="71">
        <v>18420027471.609024</v>
      </c>
      <c r="AQ635" s="72"/>
      <c r="AR635" s="71">
        <v>71381</v>
      </c>
      <c r="AS635" s="71">
        <v>24021</v>
      </c>
      <c r="AT635" s="71">
        <v>0</v>
      </c>
      <c r="AU635" s="71">
        <v>31</v>
      </c>
      <c r="AV635" s="71">
        <v>0</v>
      </c>
      <c r="AW635" s="71">
        <v>12</v>
      </c>
      <c r="AX635" s="71"/>
      <c r="AY635" s="72"/>
      <c r="AZ635" s="71">
        <v>329006.00199998397</v>
      </c>
      <c r="BA635" s="71">
        <v>1899933.434999967</v>
      </c>
      <c r="BB635" s="71">
        <v>0</v>
      </c>
      <c r="BC635" s="71">
        <v>18740.400000000001</v>
      </c>
      <c r="BD635" s="71">
        <v>0</v>
      </c>
      <c r="BE635" s="71">
        <v>40960.65</v>
      </c>
      <c r="BF635" s="71"/>
      <c r="BG635" s="72"/>
      <c r="BH635" s="71">
        <v>4.4050000000000002</v>
      </c>
      <c r="BI635" s="71">
        <v>7.4450000000000003</v>
      </c>
      <c r="BJ635" s="71">
        <v>24926.584999999999</v>
      </c>
      <c r="BK635" s="71">
        <v>4212.1509999999998</v>
      </c>
      <c r="BL635" s="71">
        <v>587.19700000000012</v>
      </c>
      <c r="BM635" s="71">
        <v>0</v>
      </c>
      <c r="BN635" s="72"/>
      <c r="BO635" s="71">
        <v>1</v>
      </c>
      <c r="BP635" s="71">
        <v>1</v>
      </c>
      <c r="BQ635" s="71">
        <v>231</v>
      </c>
      <c r="BR635" s="71">
        <v>6</v>
      </c>
      <c r="BS635" s="71">
        <v>53</v>
      </c>
      <c r="BT635" s="71">
        <v>0</v>
      </c>
      <c r="BU635"/>
      <c r="BV635" s="70">
        <v>27770.915000000001</v>
      </c>
      <c r="BW635" s="70">
        <v>196.35900000000001</v>
      </c>
      <c r="BX635" s="70">
        <v>1614.421</v>
      </c>
      <c r="BY635" s="70">
        <v>23.728000000000002</v>
      </c>
      <c r="BZ635" s="70">
        <v>82.149000000000001</v>
      </c>
      <c r="CA635" s="70">
        <v>12.065</v>
      </c>
      <c r="CB635" s="70">
        <v>38.119</v>
      </c>
      <c r="CC635" s="70">
        <v>2.7E-2</v>
      </c>
      <c r="CD635" s="70">
        <v>0</v>
      </c>
    </row>
    <row r="636" spans="1:82">
      <c r="A636" s="70" t="s">
        <v>2415</v>
      </c>
      <c r="B636" s="70">
        <v>527</v>
      </c>
      <c r="C636" s="70">
        <v>19</v>
      </c>
      <c r="D636" s="70">
        <v>31</v>
      </c>
      <c r="E636" s="70">
        <v>2022</v>
      </c>
      <c r="F636" s="70" t="s">
        <v>161</v>
      </c>
      <c r="G636" s="70" t="s">
        <v>2396</v>
      </c>
      <c r="H636" s="70" t="s">
        <v>2397</v>
      </c>
      <c r="I636" s="148"/>
      <c r="J636" s="71">
        <v>29452.523799891311</v>
      </c>
      <c r="K636" s="71">
        <v>141.1336063074915</v>
      </c>
      <c r="L636" s="71">
        <v>151.90565436110171</v>
      </c>
      <c r="M636" s="71">
        <v>2713.4284524926215</v>
      </c>
      <c r="N636" s="71">
        <v>2762.1847796841262</v>
      </c>
      <c r="O636" s="71">
        <v>1716.3934708748325</v>
      </c>
      <c r="P636" s="71">
        <v>1484.145198055566</v>
      </c>
      <c r="Q636" s="71">
        <v>109.82039606043058</v>
      </c>
      <c r="R636" s="71">
        <v>271.08875950603476</v>
      </c>
      <c r="S636" s="71">
        <v>225.86284463784753</v>
      </c>
      <c r="T636" s="72"/>
      <c r="U636" s="71">
        <v>969822457</v>
      </c>
      <c r="V636" s="71">
        <v>60316</v>
      </c>
      <c r="W636" s="71">
        <v>7185</v>
      </c>
      <c r="X636" s="71">
        <v>674612</v>
      </c>
      <c r="Y636" s="71">
        <v>866346</v>
      </c>
      <c r="Z636" s="71">
        <v>1199850</v>
      </c>
      <c r="AA636" s="71">
        <v>324273</v>
      </c>
      <c r="AB636" s="71">
        <v>1865478</v>
      </c>
      <c r="AC636" s="71">
        <v>47205320.999999993</v>
      </c>
      <c r="AD636" s="71">
        <v>225.86284463784753</v>
      </c>
      <c r="AE636" s="72"/>
      <c r="AF636" s="71">
        <v>9500093456.2313652</v>
      </c>
      <c r="AG636" s="71">
        <v>109512019.84078099</v>
      </c>
      <c r="AH636" s="71">
        <v>42454834.662617601</v>
      </c>
      <c r="AI636" s="71">
        <v>3822355451.7882428</v>
      </c>
      <c r="AJ636" s="71">
        <v>4207555600.8346667</v>
      </c>
      <c r="AK636" s="71">
        <v>0</v>
      </c>
      <c r="AL636" s="71">
        <v>0</v>
      </c>
      <c r="AM636" s="71">
        <v>240884126.91599706</v>
      </c>
      <c r="AN636" s="71">
        <v>0</v>
      </c>
      <c r="AO636" s="71">
        <v>0</v>
      </c>
      <c r="AP636" s="71">
        <v>17922855490.27367</v>
      </c>
      <c r="AQ636" s="72"/>
      <c r="AR636" s="71">
        <v>75522</v>
      </c>
      <c r="AS636" s="71">
        <v>24333</v>
      </c>
      <c r="AT636" s="71">
        <v>0</v>
      </c>
      <c r="AU636" s="71">
        <v>34</v>
      </c>
      <c r="AV636" s="71">
        <v>0</v>
      </c>
      <c r="AW636" s="71">
        <v>13</v>
      </c>
      <c r="AX636" s="71"/>
      <c r="AY636" s="72"/>
      <c r="AZ636" s="71">
        <v>352781.97399997705</v>
      </c>
      <c r="BA636" s="71">
        <v>2030611.9349999621</v>
      </c>
      <c r="BB636" s="71">
        <v>0</v>
      </c>
      <c r="BC636" s="71">
        <v>26520.400000000001</v>
      </c>
      <c r="BD636" s="71">
        <v>0</v>
      </c>
      <c r="BE636" s="71">
        <v>40985.65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80083</v>
      </c>
      <c r="AS637" s="71">
        <v>24528</v>
      </c>
      <c r="AT637" s="71">
        <v>0</v>
      </c>
      <c r="AU637" s="71">
        <v>35</v>
      </c>
      <c r="AV637" s="71">
        <v>0</v>
      </c>
      <c r="AW637" s="71">
        <v>14</v>
      </c>
      <c r="AX637" s="71"/>
      <c r="AY637" s="72"/>
      <c r="AZ637" s="71">
        <v>376483.63099996961</v>
      </c>
      <c r="BA637" s="71">
        <v>2076322.8349999588</v>
      </c>
      <c r="BB637" s="71">
        <v>0</v>
      </c>
      <c r="BC637" s="71">
        <v>26561.3</v>
      </c>
      <c r="BD637" s="71">
        <v>0</v>
      </c>
      <c r="BE637" s="71">
        <v>41367.017999999996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2308</v>
      </c>
      <c r="B9" s="70">
        <v>1</v>
      </c>
      <c r="C9" s="70">
        <v>1</v>
      </c>
      <c r="D9" s="70">
        <v>1</v>
      </c>
      <c r="E9" s="70">
        <v>1990</v>
      </c>
      <c r="F9" s="70" t="s">
        <v>787</v>
      </c>
      <c r="G9" s="1073" t="s">
        <v>2309</v>
      </c>
      <c r="H9" s="70" t="s">
        <v>2310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2311</v>
      </c>
      <c r="B10" s="70">
        <v>2</v>
      </c>
      <c r="C10" s="70">
        <v>2</v>
      </c>
      <c r="D10" s="70">
        <v>1</v>
      </c>
      <c r="E10" s="70">
        <v>2005</v>
      </c>
      <c r="F10" s="70" t="s">
        <v>789</v>
      </c>
      <c r="G10" s="1073" t="s">
        <v>2309</v>
      </c>
      <c r="H10" s="70" t="s">
        <v>2310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2312</v>
      </c>
      <c r="B11" s="70">
        <v>3</v>
      </c>
      <c r="C11" s="70">
        <v>3</v>
      </c>
      <c r="D11" s="70">
        <v>1</v>
      </c>
      <c r="E11" s="70">
        <v>2006</v>
      </c>
      <c r="F11" s="70" t="s">
        <v>790</v>
      </c>
      <c r="G11" s="1073" t="s">
        <v>2309</v>
      </c>
      <c r="H11" s="70" t="s">
        <v>2310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2313</v>
      </c>
      <c r="B12" s="70">
        <v>4</v>
      </c>
      <c r="C12" s="70">
        <v>4</v>
      </c>
      <c r="D12" s="70">
        <v>1</v>
      </c>
      <c r="E12" s="70">
        <v>2007</v>
      </c>
      <c r="F12" s="70" t="s">
        <v>791</v>
      </c>
      <c r="G12" s="1073" t="s">
        <v>2309</v>
      </c>
      <c r="H12" s="70" t="s">
        <v>2310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2314</v>
      </c>
      <c r="B13" s="70">
        <v>5</v>
      </c>
      <c r="C13" s="70">
        <v>5</v>
      </c>
      <c r="D13" s="70">
        <v>1</v>
      </c>
      <c r="E13" s="70">
        <v>2008</v>
      </c>
      <c r="F13" s="70" t="s">
        <v>792</v>
      </c>
      <c r="G13" s="1073" t="s">
        <v>2309</v>
      </c>
      <c r="H13" s="70" t="s">
        <v>2310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2315</v>
      </c>
      <c r="B14" s="70">
        <v>6</v>
      </c>
      <c r="C14" s="70">
        <v>6</v>
      </c>
      <c r="D14" s="70">
        <v>1</v>
      </c>
      <c r="E14" s="70">
        <v>2009</v>
      </c>
      <c r="F14" s="70" t="s">
        <v>176</v>
      </c>
      <c r="G14" s="1073" t="s">
        <v>2309</v>
      </c>
      <c r="H14" s="70" t="s">
        <v>2310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7.0730000000000004</v>
      </c>
      <c r="AB14" s="73">
        <v>0</v>
      </c>
      <c r="AC14" s="73">
        <v>0</v>
      </c>
      <c r="AD14" s="73">
        <v>218.96</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7.0730000000000004</v>
      </c>
      <c r="EC14" s="73">
        <v>0</v>
      </c>
      <c r="ED14" s="73">
        <v>0</v>
      </c>
      <c r="EE14" s="73">
        <v>218.96</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226.03299999999999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226.03299999999999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2</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2</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2316</v>
      </c>
      <c r="B15" s="70">
        <v>7</v>
      </c>
      <c r="C15" s="70">
        <v>7</v>
      </c>
      <c r="D15" s="70">
        <v>1</v>
      </c>
      <c r="E15" s="70">
        <v>2010</v>
      </c>
      <c r="F15" s="70" t="s">
        <v>177</v>
      </c>
      <c r="G15" s="1073" t="s">
        <v>2309</v>
      </c>
      <c r="H15" s="70" t="s">
        <v>2310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8.2460000000000004</v>
      </c>
      <c r="AB15" s="73">
        <v>0</v>
      </c>
      <c r="AC15" s="73">
        <v>0</v>
      </c>
      <c r="AD15" s="73">
        <v>237.102</v>
      </c>
      <c r="AE15" s="73">
        <v>0</v>
      </c>
      <c r="AF15" s="73">
        <v>0</v>
      </c>
      <c r="AG15" s="73">
        <v>0</v>
      </c>
      <c r="AH15" s="73">
        <v>0</v>
      </c>
      <c r="AI15" s="73">
        <v>0</v>
      </c>
      <c r="AJ15" s="73">
        <v>0</v>
      </c>
      <c r="AK15" s="73">
        <v>0</v>
      </c>
      <c r="AL15" s="73">
        <v>11.673999999999999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8.2460000000000004</v>
      </c>
      <c r="EC15" s="73">
        <v>0</v>
      </c>
      <c r="ED15" s="73">
        <v>0</v>
      </c>
      <c r="EE15" s="73">
        <v>237.102</v>
      </c>
      <c r="EF15" s="73">
        <v>0</v>
      </c>
      <c r="EG15" s="73">
        <v>0</v>
      </c>
      <c r="EH15" s="73">
        <v>0</v>
      </c>
      <c r="EI15" s="73">
        <v>0</v>
      </c>
      <c r="EJ15" s="73">
        <v>0</v>
      </c>
      <c r="EK15" s="73">
        <v>0</v>
      </c>
      <c r="EL15" s="73">
        <v>0</v>
      </c>
      <c r="EM15" s="73">
        <v>11.673999999999999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257.02199999999999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257.02199999999999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2</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2</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2317</v>
      </c>
      <c r="B16" s="70">
        <v>8</v>
      </c>
      <c r="C16" s="70">
        <v>8</v>
      </c>
      <c r="D16" s="70">
        <v>1</v>
      </c>
      <c r="E16" s="70">
        <v>2011</v>
      </c>
      <c r="F16" s="70" t="s">
        <v>178</v>
      </c>
      <c r="G16" s="1073" t="s">
        <v>2309</v>
      </c>
      <c r="H16" s="70" t="s">
        <v>2310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8.0790000000000006</v>
      </c>
      <c r="AB16" s="73">
        <v>0</v>
      </c>
      <c r="AC16" s="73">
        <v>0</v>
      </c>
      <c r="AD16" s="73">
        <v>228.029</v>
      </c>
      <c r="AE16" s="73">
        <v>5.73</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8.0790000000000006</v>
      </c>
      <c r="EC16" s="73">
        <v>0</v>
      </c>
      <c r="ED16" s="73">
        <v>0</v>
      </c>
      <c r="EE16" s="73">
        <v>228.029</v>
      </c>
      <c r="EF16" s="73">
        <v>5.73</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241.83799999999999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241.83799999999999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2</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2</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2318</v>
      </c>
      <c r="B17" s="70">
        <v>9</v>
      </c>
      <c r="C17" s="70">
        <v>9</v>
      </c>
      <c r="D17" s="70">
        <v>1</v>
      </c>
      <c r="E17" s="70">
        <v>2012</v>
      </c>
      <c r="F17" s="70" t="s">
        <v>179</v>
      </c>
      <c r="G17" s="1073" t="s">
        <v>2309</v>
      </c>
      <c r="H17" s="70" t="s">
        <v>2310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6.7910000000000004</v>
      </c>
      <c r="AB17" s="73">
        <v>0</v>
      </c>
      <c r="AC17" s="73">
        <v>0</v>
      </c>
      <c r="AD17" s="73">
        <v>198.084</v>
      </c>
      <c r="AE17" s="73">
        <v>6.2160000000000002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6.7910000000000004</v>
      </c>
      <c r="EC17" s="73">
        <v>0</v>
      </c>
      <c r="ED17" s="73">
        <v>0</v>
      </c>
      <c r="EE17" s="73">
        <v>198.084</v>
      </c>
      <c r="EF17" s="73">
        <v>6.2160000000000002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211.09100000000001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211.09100000000001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2</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2</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2319</v>
      </c>
      <c r="B18" s="70">
        <v>10</v>
      </c>
      <c r="C18" s="70">
        <v>10</v>
      </c>
      <c r="D18" s="70">
        <v>1</v>
      </c>
      <c r="E18" s="70">
        <v>2013</v>
      </c>
      <c r="F18" s="70" t="s">
        <v>180</v>
      </c>
      <c r="G18" s="1073" t="s">
        <v>2309</v>
      </c>
      <c r="H18" s="70" t="s">
        <v>2310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7.8559999999999999</v>
      </c>
      <c r="AB18" s="73">
        <v>0</v>
      </c>
      <c r="AC18" s="73">
        <v>0</v>
      </c>
      <c r="AD18" s="73">
        <v>201.58500000000001</v>
      </c>
      <c r="AE18" s="73">
        <v>7.3239999999999998</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7.8559999999999999</v>
      </c>
      <c r="EC18" s="73">
        <v>0</v>
      </c>
      <c r="ED18" s="73">
        <v>0</v>
      </c>
      <c r="EE18" s="73">
        <v>201.58500000000001</v>
      </c>
      <c r="EF18" s="73">
        <v>7.3239999999999998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216.76499999999999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216.76499999999999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2</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2</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2320</v>
      </c>
      <c r="B19" s="70">
        <v>11</v>
      </c>
      <c r="C19" s="70">
        <v>11</v>
      </c>
      <c r="D19" s="70">
        <v>1</v>
      </c>
      <c r="E19" s="70">
        <v>2014</v>
      </c>
      <c r="F19" s="70" t="s">
        <v>181</v>
      </c>
      <c r="G19" s="1073" t="s">
        <v>2309</v>
      </c>
      <c r="H19" s="70" t="s">
        <v>2310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7.8780000000000001</v>
      </c>
      <c r="AB19" s="73">
        <v>0</v>
      </c>
      <c r="AC19" s="73">
        <v>0</v>
      </c>
      <c r="AD19" s="73">
        <v>193.126</v>
      </c>
      <c r="AE19" s="73">
        <v>7.6449999999999996</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7.8780000000000001</v>
      </c>
      <c r="EC19" s="73">
        <v>0</v>
      </c>
      <c r="ED19" s="73">
        <v>0</v>
      </c>
      <c r="EE19" s="73">
        <v>193.126</v>
      </c>
      <c r="EF19" s="73">
        <v>7.6449999999999996</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208.649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208.649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2</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2</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2321</v>
      </c>
      <c r="B20" s="70">
        <v>12</v>
      </c>
      <c r="C20" s="70">
        <v>12</v>
      </c>
      <c r="D20" s="70">
        <v>1</v>
      </c>
      <c r="E20" s="70">
        <v>2015</v>
      </c>
      <c r="F20" s="70" t="s">
        <v>182</v>
      </c>
      <c r="G20" s="1073" t="s">
        <v>2309</v>
      </c>
      <c r="H20" s="70" t="s">
        <v>2310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8.8239999999999998</v>
      </c>
      <c r="AB20" s="73">
        <v>0</v>
      </c>
      <c r="AC20" s="73">
        <v>0</v>
      </c>
      <c r="AD20" s="73">
        <v>193.208</v>
      </c>
      <c r="AE20" s="73">
        <v>7.2160000000000002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8.8239999999999998</v>
      </c>
      <c r="EC20" s="73">
        <v>0</v>
      </c>
      <c r="ED20" s="73">
        <v>0</v>
      </c>
      <c r="EE20" s="73">
        <v>193.208</v>
      </c>
      <c r="EF20" s="73">
        <v>7.2160000000000002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209.24799999999999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209.24799999999999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2</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2</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2322</v>
      </c>
      <c r="B21" s="70">
        <v>13</v>
      </c>
      <c r="C21" s="70">
        <v>13</v>
      </c>
      <c r="D21" s="70">
        <v>1</v>
      </c>
      <c r="E21" s="70">
        <v>2016</v>
      </c>
      <c r="F21" s="70" t="s">
        <v>155</v>
      </c>
      <c r="G21" s="1073" t="s">
        <v>2309</v>
      </c>
      <c r="H21" s="70" t="s">
        <v>2310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8.2240000000000002</v>
      </c>
      <c r="AB21" s="73">
        <v>0</v>
      </c>
      <c r="AC21" s="73">
        <v>0</v>
      </c>
      <c r="AD21" s="73">
        <v>216.41499999999999</v>
      </c>
      <c r="AE21" s="73">
        <v>7.5650000000000004</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8.2240000000000002</v>
      </c>
      <c r="EC21" s="73">
        <v>0</v>
      </c>
      <c r="ED21" s="73">
        <v>0</v>
      </c>
      <c r="EE21" s="73">
        <v>216.41499999999999</v>
      </c>
      <c r="EF21" s="73">
        <v>7.5650000000000004</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232.20400000000001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232.20400000000001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2</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2</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2323</v>
      </c>
      <c r="B22" s="70">
        <v>14</v>
      </c>
      <c r="C22" s="70">
        <v>14</v>
      </c>
      <c r="D22" s="70">
        <v>1</v>
      </c>
      <c r="E22" s="70">
        <v>2017</v>
      </c>
      <c r="F22" s="70" t="s">
        <v>156</v>
      </c>
      <c r="G22" s="1073" t="s">
        <v>2309</v>
      </c>
      <c r="H22" s="70" t="s">
        <v>2310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9.109</v>
      </c>
      <c r="AB22" s="73">
        <v>0</v>
      </c>
      <c r="AC22" s="73">
        <v>0</v>
      </c>
      <c r="AD22" s="73">
        <v>199.71199999999999</v>
      </c>
      <c r="AE22" s="73">
        <v>9.5739999999999998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9.109</v>
      </c>
      <c r="EC22" s="73">
        <v>0</v>
      </c>
      <c r="ED22" s="73">
        <v>0</v>
      </c>
      <c r="EE22" s="73">
        <v>199.71199999999999</v>
      </c>
      <c r="EF22" s="73">
        <v>9.5739999999999998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218.39500000000001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218.39500000000001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2324</v>
      </c>
      <c r="B23" s="70">
        <v>15</v>
      </c>
      <c r="C23" s="70">
        <v>15</v>
      </c>
      <c r="D23" s="70">
        <v>1</v>
      </c>
      <c r="E23" s="70">
        <v>2018</v>
      </c>
      <c r="F23" s="70" t="s">
        <v>183</v>
      </c>
      <c r="G23" s="1073" t="s">
        <v>2309</v>
      </c>
      <c r="H23" s="70" t="s">
        <v>2310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8.7390000000000008</v>
      </c>
      <c r="AB23" s="73">
        <v>0</v>
      </c>
      <c r="AC23" s="73">
        <v>0</v>
      </c>
      <c r="AD23" s="73">
        <v>204.71600000000001</v>
      </c>
      <c r="AE23" s="73">
        <v>10.212999999999999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8.7390000000000008</v>
      </c>
      <c r="EC23" s="73">
        <v>0</v>
      </c>
      <c r="ED23" s="73">
        <v>0</v>
      </c>
      <c r="EE23" s="73">
        <v>204.71600000000001</v>
      </c>
      <c r="EF23" s="73">
        <v>10.212999999999999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223.66800000000001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223.66800000000001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2</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2</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2325</v>
      </c>
      <c r="B24" s="70">
        <v>16</v>
      </c>
      <c r="C24" s="70">
        <v>16</v>
      </c>
      <c r="D24" s="70">
        <v>1</v>
      </c>
      <c r="E24" s="70">
        <v>2019</v>
      </c>
      <c r="F24" s="70" t="s">
        <v>158</v>
      </c>
      <c r="G24" s="1073" t="s">
        <v>2309</v>
      </c>
      <c r="H24" s="70" t="s">
        <v>2310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8.1189999999999998</v>
      </c>
      <c r="AB24" s="73">
        <v>0</v>
      </c>
      <c r="AC24" s="73">
        <v>0</v>
      </c>
      <c r="AD24" s="73">
        <v>172.76599999999999</v>
      </c>
      <c r="AE24" s="73">
        <v>8.7769999999999992</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8.1189999999999998</v>
      </c>
      <c r="EC24" s="73">
        <v>0</v>
      </c>
      <c r="ED24" s="73">
        <v>0</v>
      </c>
      <c r="EE24" s="73">
        <v>172.76599999999999</v>
      </c>
      <c r="EF24" s="73">
        <v>8.7769999999999992</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189.66200000000001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189.66200000000001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2</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2</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2326</v>
      </c>
      <c r="B25" s="70">
        <v>17</v>
      </c>
      <c r="C25" s="70">
        <v>17</v>
      </c>
      <c r="D25" s="70">
        <v>1</v>
      </c>
      <c r="E25" s="70">
        <v>2020</v>
      </c>
      <c r="F25" s="70" t="s">
        <v>159</v>
      </c>
      <c r="G25" s="1073" t="s">
        <v>2309</v>
      </c>
      <c r="H25" s="70" t="s">
        <v>2310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7.7649999999999997</v>
      </c>
      <c r="AB25" s="73">
        <v>0</v>
      </c>
      <c r="AC25" s="73">
        <v>0</v>
      </c>
      <c r="AD25" s="73">
        <v>134.58600000000001</v>
      </c>
      <c r="AE25" s="73">
        <v>6.3710000000000004</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7.7649999999999997</v>
      </c>
      <c r="EC25" s="73">
        <v>0</v>
      </c>
      <c r="ED25" s="73">
        <v>0</v>
      </c>
      <c r="EE25" s="73">
        <v>134.58600000000001</v>
      </c>
      <c r="EF25" s="73">
        <v>6.3710000000000004</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148.72200000000001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148.72200000000001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2</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2</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2327</v>
      </c>
      <c r="B26" s="70">
        <v>18</v>
      </c>
      <c r="C26" s="70">
        <v>18</v>
      </c>
      <c r="D26" s="70">
        <v>1</v>
      </c>
      <c r="E26" s="70">
        <v>2021</v>
      </c>
      <c r="F26" s="70" t="s">
        <v>160</v>
      </c>
      <c r="G26" s="1073" t="s">
        <v>2309</v>
      </c>
      <c r="H26" s="70" t="s">
        <v>2310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7.5679999999999996</v>
      </c>
      <c r="AB26" s="73">
        <v>0</v>
      </c>
      <c r="AC26" s="73">
        <v>0</v>
      </c>
      <c r="AD26" s="73">
        <v>156.876</v>
      </c>
      <c r="AE26" s="73">
        <v>6.298</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7.5679999999999996</v>
      </c>
      <c r="EC26" s="73">
        <v>0</v>
      </c>
      <c r="ED26" s="73">
        <v>0</v>
      </c>
      <c r="EE26" s="73">
        <v>156.876</v>
      </c>
      <c r="EF26" s="73">
        <v>6.298</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170.74199999999999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170.74199999999999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2</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2</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2328</v>
      </c>
      <c r="B27" s="70">
        <v>19</v>
      </c>
      <c r="C27" s="70">
        <v>19</v>
      </c>
      <c r="D27" s="70">
        <v>1</v>
      </c>
      <c r="E27" s="70">
        <v>2022</v>
      </c>
      <c r="F27" s="70" t="s">
        <v>161</v>
      </c>
      <c r="G27" s="1073" t="s">
        <v>2309</v>
      </c>
      <c r="H27" s="70" t="s">
        <v>2310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2329</v>
      </c>
      <c r="B28" s="70">
        <v>20</v>
      </c>
      <c r="C28" s="70">
        <v>20</v>
      </c>
      <c r="D28" s="70">
        <v>1</v>
      </c>
      <c r="E28" s="70">
        <v>2023</v>
      </c>
      <c r="F28" s="70" t="s">
        <v>1539</v>
      </c>
      <c r="G28" s="1073" t="s">
        <v>2309</v>
      </c>
      <c r="H28" s="70" t="s">
        <v>2310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2330</v>
      </c>
      <c r="B29" s="70">
        <v>21</v>
      </c>
      <c r="C29" s="70">
        <v>21</v>
      </c>
      <c r="D29" s="70">
        <v>1</v>
      </c>
      <c r="E29" s="70">
        <v>2024</v>
      </c>
      <c r="F29" s="70" t="s">
        <v>1554</v>
      </c>
      <c r="G29" s="1073" t="s">
        <v>2309</v>
      </c>
      <c r="H29" s="70" t="s">
        <v>2310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2309</v>
      </c>
      <c r="H30" s="70" t="s">
        <v>2310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2309</v>
      </c>
      <c r="H31" s="70" t="s">
        <v>2310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2309</v>
      </c>
      <c r="H32" s="70" t="s">
        <v>2310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2309</v>
      </c>
      <c r="H33" s="70" t="s">
        <v>2310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2309</v>
      </c>
      <c r="H34" s="70" t="s">
        <v>2310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2309</v>
      </c>
      <c r="H35" s="70" t="s">
        <v>2310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2058</v>
      </c>
      <c r="B10" s="70">
        <v>2</v>
      </c>
      <c r="C10" s="70">
        <v>18</v>
      </c>
      <c r="D10" s="70">
        <v>2</v>
      </c>
      <c r="E10" s="70">
        <v>2024</v>
      </c>
      <c r="F10" s="70" t="s">
        <v>1554</v>
      </c>
      <c r="G10" s="1073" t="s">
        <v>2037</v>
      </c>
      <c r="H10" s="70" t="s">
        <v>2038</v>
      </c>
      <c r="I10" s="1066"/>
      <c r="J10" s="73">
        <v>257492.00000000003</v>
      </c>
      <c r="K10" s="71">
        <v>352597572</v>
      </c>
      <c r="L10" s="71">
        <v>633943</v>
      </c>
      <c r="M10" s="71">
        <v>866034821</v>
      </c>
      <c r="N10" s="71">
        <v>56100</v>
      </c>
      <c r="O10" s="71">
        <v>105501585.99999999</v>
      </c>
      <c r="P10" s="71">
        <v>47</v>
      </c>
      <c r="Q10" s="71">
        <v>264204.99999999994</v>
      </c>
      <c r="R10" s="71">
        <v>0</v>
      </c>
      <c r="S10" s="71">
        <v>0</v>
      </c>
      <c r="T10" s="71">
        <v>0</v>
      </c>
      <c r="U10" s="71">
        <v>0</v>
      </c>
      <c r="V10" s="71">
        <v>0</v>
      </c>
      <c r="W10" s="71">
        <v>0</v>
      </c>
      <c r="X10" s="71">
        <v>0</v>
      </c>
      <c r="Y10" s="71">
        <v>0</v>
      </c>
      <c r="Z10" s="71">
        <v>1324398184</v>
      </c>
      <c r="AA10" s="71">
        <v>567965986</v>
      </c>
      <c r="AB10" s="71">
        <v>2383828424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191197</v>
      </c>
      <c r="K11" s="71">
        <v>263868985.99999994</v>
      </c>
      <c r="L11" s="71">
        <v>216055</v>
      </c>
      <c r="M11" s="71">
        <v>297523909</v>
      </c>
      <c r="N11" s="71">
        <v>5000</v>
      </c>
      <c r="O11" s="71">
        <v>9995110</v>
      </c>
      <c r="P11" s="71">
        <v>0</v>
      </c>
      <c r="Q11" s="71">
        <v>0</v>
      </c>
      <c r="R11" s="71">
        <v>0</v>
      </c>
      <c r="S11" s="71">
        <v>0</v>
      </c>
      <c r="T11" s="71">
        <v>0</v>
      </c>
      <c r="U11" s="71">
        <v>0</v>
      </c>
      <c r="V11" s="71">
        <v>0</v>
      </c>
      <c r="W11" s="71">
        <v>0</v>
      </c>
      <c r="X11" s="71">
        <v>0</v>
      </c>
      <c r="Y11" s="71">
        <v>0</v>
      </c>
      <c r="Z11" s="71">
        <v>571388004.99999988</v>
      </c>
      <c r="AA11" s="71">
        <v>494067989</v>
      </c>
      <c r="AB11" s="71">
        <v>2407354476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298736</v>
      </c>
      <c r="K12" s="71">
        <v>406486713</v>
      </c>
      <c r="L12" s="71">
        <v>614384</v>
      </c>
      <c r="M12" s="71">
        <v>834410896</v>
      </c>
      <c r="N12" s="71">
        <v>23400</v>
      </c>
      <c r="O12" s="71">
        <v>48213368</v>
      </c>
      <c r="P12" s="71">
        <v>534</v>
      </c>
      <c r="Q12" s="71">
        <v>2831118</v>
      </c>
      <c r="R12" s="71">
        <v>0</v>
      </c>
      <c r="S12" s="71">
        <v>0</v>
      </c>
      <c r="T12" s="71">
        <v>0</v>
      </c>
      <c r="U12" s="71">
        <v>0</v>
      </c>
      <c r="V12" s="71">
        <v>0</v>
      </c>
      <c r="W12" s="71">
        <v>0</v>
      </c>
      <c r="X12" s="71">
        <v>0</v>
      </c>
      <c r="Y12" s="71">
        <v>0</v>
      </c>
      <c r="Z12" s="71">
        <v>1291942095.0000002</v>
      </c>
      <c r="AA12" s="71">
        <v>767885798</v>
      </c>
      <c r="AB12" s="71">
        <v>3164214520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1558</v>
      </c>
      <c r="B13" s="70">
        <v>5</v>
      </c>
      <c r="C13" s="70">
        <v>18</v>
      </c>
      <c r="D13" s="70">
        <v>5</v>
      </c>
      <c r="E13" s="70">
        <v>2024</v>
      </c>
      <c r="F13" s="70" t="s">
        <v>1554</v>
      </c>
      <c r="G13" s="1073" t="s">
        <v>1555</v>
      </c>
      <c r="H13" s="70" t="s">
        <v>1556</v>
      </c>
      <c r="I13" s="1066"/>
      <c r="J13" s="73">
        <v>2454775</v>
      </c>
      <c r="K13" s="71">
        <v>3285753817</v>
      </c>
      <c r="L13" s="71">
        <v>2525744</v>
      </c>
      <c r="M13" s="71">
        <v>3368414170</v>
      </c>
      <c r="N13" s="71">
        <v>106400</v>
      </c>
      <c r="O13" s="71">
        <v>197966214</v>
      </c>
      <c r="P13" s="71">
        <v>533</v>
      </c>
      <c r="Q13" s="71">
        <v>2990766.0000000005</v>
      </c>
      <c r="R13" s="71">
        <v>0</v>
      </c>
      <c r="S13" s="71">
        <v>0</v>
      </c>
      <c r="T13" s="71">
        <v>0</v>
      </c>
      <c r="U13" s="71">
        <v>0</v>
      </c>
      <c r="V13" s="71">
        <v>0</v>
      </c>
      <c r="W13" s="71">
        <v>0</v>
      </c>
      <c r="X13" s="71">
        <v>0</v>
      </c>
      <c r="Y13" s="71">
        <v>0</v>
      </c>
      <c r="Z13" s="71">
        <v>6855124967</v>
      </c>
      <c r="AA13" s="71">
        <v>6328188050</v>
      </c>
      <c r="AB13" s="71">
        <v>21119430250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119468</v>
      </c>
      <c r="K14" s="71">
        <v>151883149</v>
      </c>
      <c r="L14" s="71">
        <v>547259</v>
      </c>
      <c r="M14" s="71">
        <v>695289195</v>
      </c>
      <c r="N14" s="71">
        <v>763700</v>
      </c>
      <c r="O14" s="71">
        <v>2057370160</v>
      </c>
      <c r="P14" s="71">
        <v>6991</v>
      </c>
      <c r="Q14" s="71">
        <v>43351942</v>
      </c>
      <c r="R14" s="71">
        <v>0</v>
      </c>
      <c r="S14" s="71">
        <v>0</v>
      </c>
      <c r="T14" s="71">
        <v>0</v>
      </c>
      <c r="U14" s="71">
        <v>0</v>
      </c>
      <c r="V14" s="71">
        <v>0</v>
      </c>
      <c r="W14" s="71">
        <v>0</v>
      </c>
      <c r="X14" s="71">
        <v>0</v>
      </c>
      <c r="Y14" s="71">
        <v>0</v>
      </c>
      <c r="Z14" s="71">
        <v>2947894446</v>
      </c>
      <c r="AA14" s="71">
        <v>337950605</v>
      </c>
      <c r="AB14" s="71">
        <v>1278991051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308095</v>
      </c>
      <c r="K15" s="71">
        <v>423576652</v>
      </c>
      <c r="L15" s="71">
        <v>633671</v>
      </c>
      <c r="M15" s="71">
        <v>869204261.00000012</v>
      </c>
      <c r="N15" s="71">
        <v>600</v>
      </c>
      <c r="O15" s="71">
        <v>970774</v>
      </c>
      <c r="P15" s="71">
        <v>0</v>
      </c>
      <c r="Q15" s="71">
        <v>0</v>
      </c>
      <c r="R15" s="71">
        <v>0</v>
      </c>
      <c r="S15" s="71">
        <v>0</v>
      </c>
      <c r="T15" s="71">
        <v>0</v>
      </c>
      <c r="U15" s="71">
        <v>0</v>
      </c>
      <c r="V15" s="71">
        <v>0</v>
      </c>
      <c r="W15" s="71">
        <v>0</v>
      </c>
      <c r="X15" s="71">
        <v>0</v>
      </c>
      <c r="Y15" s="71">
        <v>0</v>
      </c>
      <c r="Z15" s="71">
        <v>1293751687</v>
      </c>
      <c r="AA15" s="71">
        <v>762942965</v>
      </c>
      <c r="AB15" s="71">
        <v>2979912512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2374</v>
      </c>
      <c r="B16" s="70">
        <v>8</v>
      </c>
      <c r="C16" s="70">
        <v>18</v>
      </c>
      <c r="D16" s="70">
        <v>8</v>
      </c>
      <c r="E16" s="70">
        <v>2024</v>
      </c>
      <c r="F16" s="70" t="s">
        <v>1554</v>
      </c>
      <c r="G16" s="1073" t="s">
        <v>2371</v>
      </c>
      <c r="H16" s="70" t="s">
        <v>2372</v>
      </c>
      <c r="I16" s="1066"/>
      <c r="J16" s="73">
        <v>131945</v>
      </c>
      <c r="K16" s="71">
        <v>172457321</v>
      </c>
      <c r="L16" s="71">
        <v>779476</v>
      </c>
      <c r="M16" s="71">
        <v>1017391143</v>
      </c>
      <c r="N16" s="71">
        <v>86100</v>
      </c>
      <c r="O16" s="71">
        <v>176386457</v>
      </c>
      <c r="P16" s="71">
        <v>457</v>
      </c>
      <c r="Q16" s="71">
        <v>2565529</v>
      </c>
      <c r="R16" s="71">
        <v>0</v>
      </c>
      <c r="S16" s="71">
        <v>0</v>
      </c>
      <c r="T16" s="71">
        <v>0</v>
      </c>
      <c r="U16" s="71">
        <v>0</v>
      </c>
      <c r="V16" s="71">
        <v>0</v>
      </c>
      <c r="W16" s="71">
        <v>0</v>
      </c>
      <c r="X16" s="71">
        <v>0</v>
      </c>
      <c r="Y16" s="71">
        <v>0</v>
      </c>
      <c r="Z16" s="71">
        <v>1368800450.0000002</v>
      </c>
      <c r="AA16" s="71">
        <v>369422201</v>
      </c>
      <c r="AB16" s="71">
        <v>1328289191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49419</v>
      </c>
      <c r="K17" s="71">
        <v>64813042.999999993</v>
      </c>
      <c r="L17" s="71">
        <v>292526</v>
      </c>
      <c r="M17" s="71">
        <v>383075719</v>
      </c>
      <c r="N17" s="71">
        <v>8200</v>
      </c>
      <c r="O17" s="71">
        <v>14204963</v>
      </c>
      <c r="P17" s="71">
        <v>0</v>
      </c>
      <c r="Q17" s="71">
        <v>0</v>
      </c>
      <c r="R17" s="71">
        <v>0</v>
      </c>
      <c r="S17" s="71">
        <v>0</v>
      </c>
      <c r="T17" s="71">
        <v>0</v>
      </c>
      <c r="U17" s="71">
        <v>0</v>
      </c>
      <c r="V17" s="71">
        <v>0</v>
      </c>
      <c r="W17" s="71">
        <v>0</v>
      </c>
      <c r="X17" s="71">
        <v>0</v>
      </c>
      <c r="Y17" s="71">
        <v>0</v>
      </c>
      <c r="Z17" s="71">
        <v>462093725.00000006</v>
      </c>
      <c r="AA17" s="71">
        <v>106552339</v>
      </c>
      <c r="AB17" s="71">
        <v>490258954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2033581</v>
      </c>
      <c r="K18" s="71">
        <v>2797256929</v>
      </c>
      <c r="L18" s="71">
        <v>755177</v>
      </c>
      <c r="M18" s="71">
        <v>1035926379</v>
      </c>
      <c r="N18" s="71">
        <v>12900</v>
      </c>
      <c r="O18" s="71">
        <v>24427376</v>
      </c>
      <c r="P18" s="71">
        <v>0</v>
      </c>
      <c r="Q18" s="71">
        <v>0</v>
      </c>
      <c r="R18" s="71">
        <v>0</v>
      </c>
      <c r="S18" s="71">
        <v>0</v>
      </c>
      <c r="T18" s="71">
        <v>0</v>
      </c>
      <c r="U18" s="71">
        <v>0</v>
      </c>
      <c r="V18" s="71">
        <v>0</v>
      </c>
      <c r="W18" s="71">
        <v>0</v>
      </c>
      <c r="X18" s="71">
        <v>0</v>
      </c>
      <c r="Y18" s="71">
        <v>0</v>
      </c>
      <c r="Z18" s="71">
        <v>3857610684.0000005</v>
      </c>
      <c r="AA18" s="71">
        <v>4763318223</v>
      </c>
      <c r="AB18" s="71">
        <v>10363094028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57736</v>
      </c>
      <c r="K19" s="71">
        <v>79817670</v>
      </c>
      <c r="L19" s="71">
        <v>41552</v>
      </c>
      <c r="M19" s="71">
        <v>57325559</v>
      </c>
      <c r="N19" s="71">
        <v>0</v>
      </c>
      <c r="O19" s="71">
        <v>0</v>
      </c>
      <c r="P19" s="71">
        <v>0</v>
      </c>
      <c r="Q19" s="71">
        <v>0</v>
      </c>
      <c r="R19" s="71">
        <v>0</v>
      </c>
      <c r="S19" s="71">
        <v>0</v>
      </c>
      <c r="T19" s="71">
        <v>0</v>
      </c>
      <c r="U19" s="71">
        <v>0</v>
      </c>
      <c r="V19" s="71">
        <v>0</v>
      </c>
      <c r="W19" s="71">
        <v>0</v>
      </c>
      <c r="X19" s="71">
        <v>0</v>
      </c>
      <c r="Y19" s="71">
        <v>0</v>
      </c>
      <c r="Z19" s="71">
        <v>137143229</v>
      </c>
      <c r="AA19" s="71">
        <v>137508099</v>
      </c>
      <c r="AB19" s="71">
        <v>726743986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95192</v>
      </c>
      <c r="K20" s="71">
        <v>122284843.99999999</v>
      </c>
      <c r="L20" s="71">
        <v>433976</v>
      </c>
      <c r="M20" s="71">
        <v>556996662.99999988</v>
      </c>
      <c r="N20" s="71">
        <v>0</v>
      </c>
      <c r="O20" s="71">
        <v>0</v>
      </c>
      <c r="P20" s="71">
        <v>0</v>
      </c>
      <c r="Q20" s="71">
        <v>0</v>
      </c>
      <c r="R20" s="71">
        <v>0</v>
      </c>
      <c r="S20" s="71">
        <v>0</v>
      </c>
      <c r="T20" s="71">
        <v>0</v>
      </c>
      <c r="U20" s="71">
        <v>0</v>
      </c>
      <c r="V20" s="71">
        <v>0</v>
      </c>
      <c r="W20" s="71">
        <v>0</v>
      </c>
      <c r="X20" s="71">
        <v>0</v>
      </c>
      <c r="Y20" s="71">
        <v>0</v>
      </c>
      <c r="Z20" s="71">
        <v>679281506.99999988</v>
      </c>
      <c r="AA20" s="71">
        <v>230622095.00000003</v>
      </c>
      <c r="AB20" s="71">
        <v>966727180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9387</v>
      </c>
      <c r="K21" s="71">
        <v>11180629.000000002</v>
      </c>
      <c r="L21" s="71">
        <v>54511</v>
      </c>
      <c r="M21" s="71">
        <v>65007387.000000007</v>
      </c>
      <c r="N21" s="71">
        <v>154400</v>
      </c>
      <c r="O21" s="71">
        <v>454464231.00000006</v>
      </c>
      <c r="P21" s="71">
        <v>414</v>
      </c>
      <c r="Q21" s="71">
        <v>2537802</v>
      </c>
      <c r="R21" s="71">
        <v>0</v>
      </c>
      <c r="S21" s="71">
        <v>0</v>
      </c>
      <c r="T21" s="71">
        <v>0</v>
      </c>
      <c r="U21" s="71">
        <v>0</v>
      </c>
      <c r="V21" s="71">
        <v>0</v>
      </c>
      <c r="W21" s="71">
        <v>0</v>
      </c>
      <c r="X21" s="71">
        <v>0</v>
      </c>
      <c r="Y21" s="71">
        <v>0</v>
      </c>
      <c r="Z21" s="71">
        <v>533190049</v>
      </c>
      <c r="AA21" s="71">
        <v>2969375</v>
      </c>
      <c r="AB21" s="71">
        <v>43930709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227003</v>
      </c>
      <c r="K22" s="71">
        <v>320240455</v>
      </c>
      <c r="L22" s="71">
        <v>492338</v>
      </c>
      <c r="M22" s="71">
        <v>692515376.00000012</v>
      </c>
      <c r="N22" s="71">
        <v>16000</v>
      </c>
      <c r="O22" s="71">
        <v>27384794.999999996</v>
      </c>
      <c r="P22" s="71">
        <v>0</v>
      </c>
      <c r="Q22" s="71">
        <v>0</v>
      </c>
      <c r="R22" s="71">
        <v>0</v>
      </c>
      <c r="S22" s="71">
        <v>0</v>
      </c>
      <c r="T22" s="71">
        <v>0</v>
      </c>
      <c r="U22" s="71">
        <v>0</v>
      </c>
      <c r="V22" s="71">
        <v>0</v>
      </c>
      <c r="W22" s="71">
        <v>0</v>
      </c>
      <c r="X22" s="71">
        <v>0</v>
      </c>
      <c r="Y22" s="71">
        <v>0</v>
      </c>
      <c r="Z22" s="71">
        <v>1040140626.0000001</v>
      </c>
      <c r="AA22" s="71">
        <v>639216408</v>
      </c>
      <c r="AB22" s="71">
        <v>2155855700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339597</v>
      </c>
      <c r="K23" s="71">
        <v>462136961</v>
      </c>
      <c r="L23" s="71">
        <v>511095</v>
      </c>
      <c r="M23" s="71">
        <v>693910660</v>
      </c>
      <c r="N23" s="71">
        <v>99400</v>
      </c>
      <c r="O23" s="71">
        <v>196233112</v>
      </c>
      <c r="P23" s="71">
        <v>459</v>
      </c>
      <c r="Q23" s="71">
        <v>2433909.0000000005</v>
      </c>
      <c r="R23" s="71">
        <v>0</v>
      </c>
      <c r="S23" s="71">
        <v>0</v>
      </c>
      <c r="T23" s="71">
        <v>0</v>
      </c>
      <c r="U23" s="71">
        <v>0</v>
      </c>
      <c r="V23" s="71">
        <v>0</v>
      </c>
      <c r="W23" s="71">
        <v>0</v>
      </c>
      <c r="X23" s="71">
        <v>0</v>
      </c>
      <c r="Y23" s="71">
        <v>0</v>
      </c>
      <c r="Z23" s="71">
        <v>1354714642.0000002</v>
      </c>
      <c r="AA23" s="71">
        <v>762144743</v>
      </c>
      <c r="AB23" s="71">
        <v>3104439194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283029</v>
      </c>
      <c r="K24" s="71">
        <v>363034006</v>
      </c>
      <c r="L24" s="71">
        <v>696140</v>
      </c>
      <c r="M24" s="71">
        <v>892454137</v>
      </c>
      <c r="N24" s="71">
        <v>240100</v>
      </c>
      <c r="O24" s="71">
        <v>577389025.00000012</v>
      </c>
      <c r="P24" s="71">
        <v>9350</v>
      </c>
      <c r="Q24" s="71">
        <v>49824519</v>
      </c>
      <c r="R24" s="71">
        <v>0</v>
      </c>
      <c r="S24" s="71">
        <v>0</v>
      </c>
      <c r="T24" s="71">
        <v>0</v>
      </c>
      <c r="U24" s="71">
        <v>0</v>
      </c>
      <c r="V24" s="71">
        <v>0</v>
      </c>
      <c r="W24" s="71">
        <v>0</v>
      </c>
      <c r="X24" s="71">
        <v>0</v>
      </c>
      <c r="Y24" s="71">
        <v>0</v>
      </c>
      <c r="Z24" s="71">
        <v>1882701687</v>
      </c>
      <c r="AA24" s="71">
        <v>511447133.99999994</v>
      </c>
      <c r="AB24" s="71">
        <v>2428900466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294884</v>
      </c>
      <c r="K25" s="71">
        <v>410436036</v>
      </c>
      <c r="L25" s="71">
        <v>286510</v>
      </c>
      <c r="M25" s="71">
        <v>397504249</v>
      </c>
      <c r="N25" s="71">
        <v>19700</v>
      </c>
      <c r="O25" s="71">
        <v>35179586</v>
      </c>
      <c r="P25" s="71">
        <v>0</v>
      </c>
      <c r="Q25" s="71">
        <v>0</v>
      </c>
      <c r="R25" s="71">
        <v>0</v>
      </c>
      <c r="S25" s="71">
        <v>0</v>
      </c>
      <c r="T25" s="71">
        <v>0</v>
      </c>
      <c r="U25" s="71">
        <v>0</v>
      </c>
      <c r="V25" s="71">
        <v>0</v>
      </c>
      <c r="W25" s="71">
        <v>0</v>
      </c>
      <c r="X25" s="71">
        <v>0</v>
      </c>
      <c r="Y25" s="71">
        <v>0</v>
      </c>
      <c r="Z25" s="71">
        <v>843119871</v>
      </c>
      <c r="AA25" s="71">
        <v>694604763</v>
      </c>
      <c r="AB25" s="71">
        <v>2208218295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606548</v>
      </c>
      <c r="K26" s="71">
        <v>771102659</v>
      </c>
      <c r="L26" s="71">
        <v>1639481</v>
      </c>
      <c r="M26" s="71">
        <v>2082513438.9999998</v>
      </c>
      <c r="N26" s="71">
        <v>526300</v>
      </c>
      <c r="O26" s="71">
        <v>1375440522</v>
      </c>
      <c r="P26" s="71">
        <v>5578</v>
      </c>
      <c r="Q26" s="71">
        <v>31692077</v>
      </c>
      <c r="R26" s="71">
        <v>0</v>
      </c>
      <c r="S26" s="71">
        <v>0</v>
      </c>
      <c r="T26" s="71">
        <v>0</v>
      </c>
      <c r="U26" s="71">
        <v>0</v>
      </c>
      <c r="V26" s="71">
        <v>0</v>
      </c>
      <c r="W26" s="71">
        <v>0</v>
      </c>
      <c r="X26" s="71">
        <v>0</v>
      </c>
      <c r="Y26" s="71">
        <v>0</v>
      </c>
      <c r="Z26" s="71">
        <v>4260748696.9999995</v>
      </c>
      <c r="AA26" s="71">
        <v>1608027100</v>
      </c>
      <c r="AB26" s="71">
        <v>6454359587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51783</v>
      </c>
      <c r="K27" s="71">
        <v>65122929</v>
      </c>
      <c r="L27" s="71">
        <v>315814</v>
      </c>
      <c r="M27" s="71">
        <v>396954980</v>
      </c>
      <c r="N27" s="71">
        <v>32600</v>
      </c>
      <c r="O27" s="71">
        <v>82445287</v>
      </c>
      <c r="P27" s="71">
        <v>916</v>
      </c>
      <c r="Q27" s="71">
        <v>5203233</v>
      </c>
      <c r="R27" s="71">
        <v>0</v>
      </c>
      <c r="S27" s="71">
        <v>0</v>
      </c>
      <c r="T27" s="71">
        <v>0</v>
      </c>
      <c r="U27" s="71">
        <v>0</v>
      </c>
      <c r="V27" s="71">
        <v>0</v>
      </c>
      <c r="W27" s="71">
        <v>0</v>
      </c>
      <c r="X27" s="71">
        <v>0</v>
      </c>
      <c r="Y27" s="71">
        <v>0</v>
      </c>
      <c r="Z27" s="71">
        <v>549726428.99999988</v>
      </c>
      <c r="AA27" s="71">
        <v>137808072</v>
      </c>
      <c r="AB27" s="71">
        <v>530261007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256630.99999999997</v>
      </c>
      <c r="K28" s="71">
        <v>320820060</v>
      </c>
      <c r="L28" s="71">
        <v>836937</v>
      </c>
      <c r="M28" s="71">
        <v>1046342470</v>
      </c>
      <c r="N28" s="71">
        <v>994500</v>
      </c>
      <c r="O28" s="71">
        <v>2790026473.0000005</v>
      </c>
      <c r="P28" s="71">
        <v>13099</v>
      </c>
      <c r="Q28" s="71">
        <v>73456005</v>
      </c>
      <c r="R28" s="71">
        <v>0</v>
      </c>
      <c r="S28" s="71">
        <v>0</v>
      </c>
      <c r="T28" s="71">
        <v>0</v>
      </c>
      <c r="U28" s="71">
        <v>0</v>
      </c>
      <c r="V28" s="71">
        <v>0</v>
      </c>
      <c r="W28" s="71">
        <v>0</v>
      </c>
      <c r="X28" s="71">
        <v>0</v>
      </c>
      <c r="Y28" s="71">
        <v>0</v>
      </c>
      <c r="Z28" s="71">
        <v>4230645008.0000005</v>
      </c>
      <c r="AA28" s="71">
        <v>436692443</v>
      </c>
      <c r="AB28" s="71">
        <v>2034094998.9999998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12969</v>
      </c>
      <c r="K29" s="71">
        <v>15868838</v>
      </c>
      <c r="L29" s="71">
        <v>33938</v>
      </c>
      <c r="M29" s="71">
        <v>41518080.999999993</v>
      </c>
      <c r="N29" s="71">
        <v>86200</v>
      </c>
      <c r="O29" s="71">
        <v>220250690</v>
      </c>
      <c r="P29" s="71">
        <v>2020</v>
      </c>
      <c r="Q29" s="71">
        <v>11477000</v>
      </c>
      <c r="R29" s="71">
        <v>0</v>
      </c>
      <c r="S29" s="71">
        <v>0</v>
      </c>
      <c r="T29" s="71">
        <v>0</v>
      </c>
      <c r="U29" s="71">
        <v>0</v>
      </c>
      <c r="V29" s="71">
        <v>0</v>
      </c>
      <c r="W29" s="71">
        <v>0</v>
      </c>
      <c r="X29" s="71">
        <v>0</v>
      </c>
      <c r="Y29" s="71">
        <v>0</v>
      </c>
      <c r="Z29" s="71">
        <v>289114609</v>
      </c>
      <c r="AA29" s="71">
        <v>36239023</v>
      </c>
      <c r="AB29" s="71">
        <v>137748416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59879</v>
      </c>
      <c r="K30" s="71">
        <v>83522864</v>
      </c>
      <c r="L30" s="71">
        <v>28612</v>
      </c>
      <c r="M30" s="71">
        <v>39833402</v>
      </c>
      <c r="N30" s="71">
        <v>0</v>
      </c>
      <c r="O30" s="71">
        <v>0</v>
      </c>
      <c r="P30" s="71">
        <v>0</v>
      </c>
      <c r="Q30" s="71">
        <v>0</v>
      </c>
      <c r="R30" s="71">
        <v>0</v>
      </c>
      <c r="S30" s="71">
        <v>0</v>
      </c>
      <c r="T30" s="71">
        <v>0</v>
      </c>
      <c r="U30" s="71">
        <v>0</v>
      </c>
      <c r="V30" s="71">
        <v>0</v>
      </c>
      <c r="W30" s="71">
        <v>0</v>
      </c>
      <c r="X30" s="71">
        <v>0</v>
      </c>
      <c r="Y30" s="71">
        <v>0</v>
      </c>
      <c r="Z30" s="71">
        <v>123356266</v>
      </c>
      <c r="AA30" s="71">
        <v>135455198</v>
      </c>
      <c r="AB30" s="71">
        <v>471226157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1647</v>
      </c>
      <c r="B31" s="70">
        <v>23</v>
      </c>
      <c r="C31" s="70">
        <v>18</v>
      </c>
      <c r="D31" s="70">
        <v>23</v>
      </c>
      <c r="E31" s="70">
        <v>2024</v>
      </c>
      <c r="F31" s="70" t="s">
        <v>1554</v>
      </c>
      <c r="G31" s="1073" t="s">
        <v>1644</v>
      </c>
      <c r="H31" s="70" t="s">
        <v>1645</v>
      </c>
      <c r="I31" s="1066"/>
      <c r="J31" s="73">
        <v>272280</v>
      </c>
      <c r="K31" s="71">
        <v>372968049</v>
      </c>
      <c r="L31" s="71">
        <v>200730</v>
      </c>
      <c r="M31" s="71">
        <v>274411406</v>
      </c>
      <c r="N31" s="71">
        <v>130800.00000000001</v>
      </c>
      <c r="O31" s="71">
        <v>228837618</v>
      </c>
      <c r="P31" s="71">
        <v>0</v>
      </c>
      <c r="Q31" s="71">
        <v>0</v>
      </c>
      <c r="R31" s="71">
        <v>0</v>
      </c>
      <c r="S31" s="71">
        <v>0</v>
      </c>
      <c r="T31" s="71">
        <v>0</v>
      </c>
      <c r="U31" s="71">
        <v>0</v>
      </c>
      <c r="V31" s="71">
        <v>0</v>
      </c>
      <c r="W31" s="71">
        <v>0</v>
      </c>
      <c r="X31" s="71">
        <v>0</v>
      </c>
      <c r="Y31" s="71">
        <v>0</v>
      </c>
      <c r="Z31" s="71">
        <v>876217073</v>
      </c>
      <c r="AA31" s="71">
        <v>616169129</v>
      </c>
      <c r="AB31" s="71">
        <v>2347824702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2309</v>
      </c>
      <c r="H32" s="70" t="s">
        <v>2310</v>
      </c>
      <c r="I32" s="1066"/>
      <c r="J32" s="73">
        <v>382241</v>
      </c>
      <c r="K32" s="71">
        <v>475001626</v>
      </c>
      <c r="L32" s="71">
        <v>1704745</v>
      </c>
      <c r="M32" s="71">
        <v>2118580833</v>
      </c>
      <c r="N32" s="71">
        <v>938900</v>
      </c>
      <c r="O32" s="71">
        <v>2348234066</v>
      </c>
      <c r="P32" s="71">
        <v>7212</v>
      </c>
      <c r="Q32" s="71">
        <v>44189646.999999993</v>
      </c>
      <c r="R32" s="71">
        <v>0</v>
      </c>
      <c r="S32" s="71">
        <v>0</v>
      </c>
      <c r="T32" s="71">
        <v>0</v>
      </c>
      <c r="U32" s="71">
        <v>0</v>
      </c>
      <c r="V32" s="71">
        <v>2</v>
      </c>
      <c r="W32" s="71">
        <v>0</v>
      </c>
      <c r="X32" s="71">
        <v>0</v>
      </c>
      <c r="Y32" s="71">
        <v>9566.0000000000018</v>
      </c>
      <c r="Z32" s="71">
        <v>4986015738</v>
      </c>
      <c r="AA32" s="71">
        <v>1067489131</v>
      </c>
      <c r="AB32" s="71">
        <v>3901611960.9999995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143314</v>
      </c>
      <c r="K33" s="71">
        <v>186761206.99999997</v>
      </c>
      <c r="L33" s="71">
        <v>542500</v>
      </c>
      <c r="M33" s="71">
        <v>706103012</v>
      </c>
      <c r="N33" s="71">
        <v>20400</v>
      </c>
      <c r="O33" s="71">
        <v>38709561</v>
      </c>
      <c r="P33" s="71">
        <v>781</v>
      </c>
      <c r="Q33" s="71">
        <v>4461957</v>
      </c>
      <c r="R33" s="71">
        <v>0</v>
      </c>
      <c r="S33" s="71">
        <v>0</v>
      </c>
      <c r="T33" s="71">
        <v>0</v>
      </c>
      <c r="U33" s="71">
        <v>0</v>
      </c>
      <c r="V33" s="71">
        <v>0</v>
      </c>
      <c r="W33" s="71">
        <v>0</v>
      </c>
      <c r="X33" s="71">
        <v>0</v>
      </c>
      <c r="Y33" s="71">
        <v>0</v>
      </c>
      <c r="Z33" s="71">
        <v>936035737.00000012</v>
      </c>
      <c r="AA33" s="71">
        <v>367509290</v>
      </c>
      <c r="AB33" s="71">
        <v>1605314466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1651</v>
      </c>
      <c r="B34" s="70">
        <v>26</v>
      </c>
      <c r="C34" s="70">
        <v>18</v>
      </c>
      <c r="D34" s="70">
        <v>26</v>
      </c>
      <c r="E34" s="70">
        <v>2024</v>
      </c>
      <c r="F34" s="70" t="s">
        <v>1554</v>
      </c>
      <c r="G34" s="1073" t="s">
        <v>1648</v>
      </c>
      <c r="H34" s="70" t="s">
        <v>1649</v>
      </c>
      <c r="I34" s="1066"/>
      <c r="J34" s="73">
        <v>267944</v>
      </c>
      <c r="K34" s="71">
        <v>346369022</v>
      </c>
      <c r="L34" s="71">
        <v>838394</v>
      </c>
      <c r="M34" s="71">
        <v>1082506348</v>
      </c>
      <c r="N34" s="71">
        <v>120100</v>
      </c>
      <c r="O34" s="71">
        <v>249922826</v>
      </c>
      <c r="P34" s="71">
        <v>1607</v>
      </c>
      <c r="Q34" s="71">
        <v>8857861.0000000019</v>
      </c>
      <c r="R34" s="71">
        <v>0</v>
      </c>
      <c r="S34" s="71">
        <v>0</v>
      </c>
      <c r="T34" s="71">
        <v>0</v>
      </c>
      <c r="U34" s="71">
        <v>0</v>
      </c>
      <c r="V34" s="71">
        <v>0</v>
      </c>
      <c r="W34" s="71">
        <v>0</v>
      </c>
      <c r="X34" s="71">
        <v>0</v>
      </c>
      <c r="Y34" s="71">
        <v>0</v>
      </c>
      <c r="Z34" s="71">
        <v>1687656056.9999998</v>
      </c>
      <c r="AA34" s="71">
        <v>677823622</v>
      </c>
      <c r="AB34" s="71">
        <v>2689501210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116176</v>
      </c>
      <c r="K35" s="71">
        <v>159248891</v>
      </c>
      <c r="L35" s="71">
        <v>248977</v>
      </c>
      <c r="M35" s="71">
        <v>340589812</v>
      </c>
      <c r="N35" s="71">
        <v>51700</v>
      </c>
      <c r="O35" s="71">
        <v>102043070</v>
      </c>
      <c r="P35" s="71">
        <v>189</v>
      </c>
      <c r="Q35" s="71">
        <v>1000945</v>
      </c>
      <c r="R35" s="71">
        <v>0</v>
      </c>
      <c r="S35" s="71">
        <v>0</v>
      </c>
      <c r="T35" s="71">
        <v>0</v>
      </c>
      <c r="U35" s="71">
        <v>0</v>
      </c>
      <c r="V35" s="71">
        <v>0</v>
      </c>
      <c r="W35" s="71">
        <v>0</v>
      </c>
      <c r="X35" s="71">
        <v>0</v>
      </c>
      <c r="Y35" s="71">
        <v>0</v>
      </c>
      <c r="Z35" s="71">
        <v>602882718.00000012</v>
      </c>
      <c r="AA35" s="71">
        <v>294729238</v>
      </c>
      <c r="AB35" s="71">
        <v>1172030646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110457</v>
      </c>
      <c r="K36" s="71">
        <v>148046900</v>
      </c>
      <c r="L36" s="71">
        <v>218832</v>
      </c>
      <c r="M36" s="71">
        <v>292755321</v>
      </c>
      <c r="N36" s="71">
        <v>44600</v>
      </c>
      <c r="O36" s="71">
        <v>79536650</v>
      </c>
      <c r="P36" s="71">
        <v>0</v>
      </c>
      <c r="Q36" s="71">
        <v>0</v>
      </c>
      <c r="R36" s="71">
        <v>0</v>
      </c>
      <c r="S36" s="71">
        <v>0</v>
      </c>
      <c r="T36" s="71">
        <v>0</v>
      </c>
      <c r="U36" s="71">
        <v>0</v>
      </c>
      <c r="V36" s="71">
        <v>0</v>
      </c>
      <c r="W36" s="71">
        <v>0</v>
      </c>
      <c r="X36" s="71">
        <v>0</v>
      </c>
      <c r="Y36" s="71">
        <v>0</v>
      </c>
      <c r="Z36" s="71">
        <v>520338870.99999994</v>
      </c>
      <c r="AA36" s="71">
        <v>273545519</v>
      </c>
      <c r="AB36" s="71">
        <v>1113197460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2056</v>
      </c>
      <c r="B190" s="70">
        <v>182</v>
      </c>
      <c r="C190" s="70">
        <v>16</v>
      </c>
      <c r="D190" s="70">
        <v>2</v>
      </c>
      <c r="E190" s="70">
        <v>2022</v>
      </c>
      <c r="F190" s="70" t="s">
        <v>161</v>
      </c>
      <c r="G190" s="1073" t="s">
        <v>2037</v>
      </c>
      <c r="H190" s="70" t="s">
        <v>2038</v>
      </c>
      <c r="I190" s="1066"/>
      <c r="J190" s="73"/>
      <c r="K190" s="71"/>
      <c r="L190" s="71"/>
      <c r="M190" s="71"/>
      <c r="N190" s="71"/>
      <c r="O190" s="71"/>
      <c r="P190" s="71"/>
      <c r="Q190" s="71"/>
      <c r="R190" s="71"/>
      <c r="S190" s="71"/>
      <c r="T190" s="71"/>
      <c r="U190" s="71"/>
      <c r="V190" s="71"/>
      <c r="W190" s="71"/>
      <c r="X190" s="71"/>
      <c r="Y190" s="71"/>
      <c r="Z190" s="71"/>
      <c r="AA190" s="71"/>
      <c r="AB190" s="71"/>
      <c r="AC190" s="72"/>
      <c r="AD190" s="71">
        <v>97851958.752702579</v>
      </c>
      <c r="AE190" s="71">
        <v>1594130.1382751793</v>
      </c>
      <c r="AF190" s="71">
        <v>1223124.6729522399</v>
      </c>
      <c r="AG190" s="71">
        <v>53362441.88502676</v>
      </c>
      <c r="AH190" s="71">
        <v>91276233.701184899</v>
      </c>
      <c r="AI190" s="71">
        <v>0</v>
      </c>
      <c r="AJ190" s="71">
        <v>0</v>
      </c>
      <c r="AK190" s="71">
        <v>5603091.5589135578</v>
      </c>
      <c r="AL190" s="71">
        <v>0</v>
      </c>
      <c r="AM190" s="71">
        <v>0</v>
      </c>
      <c r="AN190" s="71">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63556024.521226265</v>
      </c>
      <c r="AE191" s="71">
        <v>878768.77781911928</v>
      </c>
      <c r="AF191" s="71">
        <v>106358.66721323825</v>
      </c>
      <c r="AG191" s="71">
        <v>38625161.003421895</v>
      </c>
      <c r="AH191" s="71">
        <v>70057447.650292218</v>
      </c>
      <c r="AI191" s="71">
        <v>0</v>
      </c>
      <c r="AJ191" s="71">
        <v>0</v>
      </c>
      <c r="AK191" s="71">
        <v>4310527.3418983314</v>
      </c>
      <c r="AL191" s="71">
        <v>0</v>
      </c>
      <c r="AM191" s="71">
        <v>0</v>
      </c>
      <c r="AN191" s="71">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152471989.6891374</v>
      </c>
      <c r="AE192" s="71">
        <v>1543292.2750955608</v>
      </c>
      <c r="AF192" s="71">
        <v>466796.37276921229</v>
      </c>
      <c r="AG192" s="71">
        <v>52875165.392978311</v>
      </c>
      <c r="AH192" s="71">
        <v>80897532.444431022</v>
      </c>
      <c r="AI192" s="71">
        <v>0</v>
      </c>
      <c r="AJ192" s="71">
        <v>0</v>
      </c>
      <c r="AK192" s="71">
        <v>4915101.3343124473</v>
      </c>
      <c r="AL192" s="71">
        <v>0</v>
      </c>
      <c r="AM192" s="71">
        <v>0</v>
      </c>
      <c r="AN192" s="71">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1557</v>
      </c>
      <c r="B193" s="70">
        <v>185</v>
      </c>
      <c r="C193" s="70">
        <v>16</v>
      </c>
      <c r="D193" s="70">
        <v>5</v>
      </c>
      <c r="E193" s="70">
        <v>2022</v>
      </c>
      <c r="F193" s="70" t="s">
        <v>161</v>
      </c>
      <c r="G193" s="1073" t="s">
        <v>1555</v>
      </c>
      <c r="H193" s="70" t="s">
        <v>1556</v>
      </c>
      <c r="I193" s="1066"/>
      <c r="J193" s="73"/>
      <c r="K193" s="71"/>
      <c r="L193" s="71"/>
      <c r="M193" s="71"/>
      <c r="N193" s="71"/>
      <c r="O193" s="71"/>
      <c r="P193" s="71"/>
      <c r="Q193" s="71"/>
      <c r="R193" s="71"/>
      <c r="S193" s="71"/>
      <c r="T193" s="71"/>
      <c r="U193" s="71"/>
      <c r="V193" s="71"/>
      <c r="W193" s="71"/>
      <c r="X193" s="71"/>
      <c r="Y193" s="71"/>
      <c r="Z193" s="71"/>
      <c r="AA193" s="71"/>
      <c r="AB193" s="71"/>
      <c r="AC193" s="72"/>
      <c r="AD193" s="71">
        <v>1107011821.8374529</v>
      </c>
      <c r="AE193" s="71">
        <v>45672373.152975097</v>
      </c>
      <c r="AF193" s="71">
        <v>8467331.6731428001</v>
      </c>
      <c r="AG193" s="71">
        <v>1788191405.7033811</v>
      </c>
      <c r="AH193" s="71">
        <v>1641044109.1019404</v>
      </c>
      <c r="AI193" s="71">
        <v>0</v>
      </c>
      <c r="AJ193" s="71">
        <v>0</v>
      </c>
      <c r="AK193" s="71">
        <v>90649943.21968326</v>
      </c>
      <c r="AL193" s="71">
        <v>0</v>
      </c>
      <c r="AM193" s="71">
        <v>0</v>
      </c>
      <c r="AN193" s="71">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27109404.353747319</v>
      </c>
      <c r="AE194" s="71">
        <v>780724.32740128378</v>
      </c>
      <c r="AF194" s="71">
        <v>1879003.1207672092</v>
      </c>
      <c r="AG194" s="71">
        <v>23253287.481009748</v>
      </c>
      <c r="AH194" s="71">
        <v>27440178.80236749</v>
      </c>
      <c r="AI194" s="71">
        <v>0</v>
      </c>
      <c r="AJ194" s="71">
        <v>0</v>
      </c>
      <c r="AK194" s="71">
        <v>1609959.1066679168</v>
      </c>
      <c r="AL194" s="71">
        <v>0</v>
      </c>
      <c r="AM194" s="71">
        <v>0</v>
      </c>
      <c r="AN194" s="71">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216770744.0583263</v>
      </c>
      <c r="AE195" s="71">
        <v>1959073.3703860119</v>
      </c>
      <c r="AF195" s="71">
        <v>4555696.2456337046</v>
      </c>
      <c r="AG195" s="71">
        <v>78026564.79068841</v>
      </c>
      <c r="AH195" s="71">
        <v>106803003.90139176</v>
      </c>
      <c r="AI195" s="71">
        <v>0</v>
      </c>
      <c r="AJ195" s="71">
        <v>0</v>
      </c>
      <c r="AK195" s="71">
        <v>5879682.2235336006</v>
      </c>
      <c r="AL195" s="71">
        <v>0</v>
      </c>
      <c r="AM195" s="71">
        <v>0</v>
      </c>
      <c r="AN195" s="71">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2373</v>
      </c>
      <c r="B196" s="70">
        <v>188</v>
      </c>
      <c r="C196" s="70">
        <v>16</v>
      </c>
      <c r="D196" s="70">
        <v>8</v>
      </c>
      <c r="E196" s="70">
        <v>2022</v>
      </c>
      <c r="F196" s="70" t="s">
        <v>161</v>
      </c>
      <c r="G196" s="1073" t="s">
        <v>2371</v>
      </c>
      <c r="H196" s="70" t="s">
        <v>2372</v>
      </c>
      <c r="I196" s="1066"/>
      <c r="J196" s="73"/>
      <c r="K196" s="71"/>
      <c r="L196" s="71"/>
      <c r="M196" s="71"/>
      <c r="N196" s="71"/>
      <c r="O196" s="71"/>
      <c r="P196" s="71"/>
      <c r="Q196" s="71"/>
      <c r="R196" s="71"/>
      <c r="S196" s="71"/>
      <c r="T196" s="71"/>
      <c r="U196" s="71"/>
      <c r="V196" s="71"/>
      <c r="W196" s="71"/>
      <c r="X196" s="71"/>
      <c r="Y196" s="71"/>
      <c r="Z196" s="71"/>
      <c r="AA196" s="71"/>
      <c r="AB196" s="71"/>
      <c r="AC196" s="72"/>
      <c r="AD196" s="71">
        <v>55623826.084416628</v>
      </c>
      <c r="AE196" s="71">
        <v>462987.68252866826</v>
      </c>
      <c r="AF196" s="71">
        <v>1252668.7471781394</v>
      </c>
      <c r="AG196" s="71">
        <v>16862033.027164966</v>
      </c>
      <c r="AH196" s="71">
        <v>25235251.160548933</v>
      </c>
      <c r="AI196" s="71">
        <v>0</v>
      </c>
      <c r="AJ196" s="71">
        <v>0</v>
      </c>
      <c r="AK196" s="71">
        <v>1356740.4823355631</v>
      </c>
      <c r="AL196" s="71">
        <v>0</v>
      </c>
      <c r="AM196" s="71">
        <v>0</v>
      </c>
      <c r="AN196" s="71">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11454645.335582254</v>
      </c>
      <c r="AE197" s="71">
        <v>125279.01997834553</v>
      </c>
      <c r="AF197" s="71">
        <v>407708.22431741329</v>
      </c>
      <c r="AG197" s="71">
        <v>5575349.6299497057</v>
      </c>
      <c r="AH197" s="71">
        <v>10674958.05444314</v>
      </c>
      <c r="AI197" s="71">
        <v>0</v>
      </c>
      <c r="AJ197" s="71">
        <v>0</v>
      </c>
      <c r="AK197" s="71">
        <v>580814.57024320588</v>
      </c>
      <c r="AL197" s="71">
        <v>0</v>
      </c>
      <c r="AM197" s="71">
        <v>0</v>
      </c>
      <c r="AN197" s="71">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5713316760.8070478</v>
      </c>
      <c r="AE198" s="71">
        <v>31272548.407348163</v>
      </c>
      <c r="AF198" s="71">
        <v>2410796.4568334003</v>
      </c>
      <c r="AG198" s="71">
        <v>898571847.3716706</v>
      </c>
      <c r="AH198" s="71">
        <v>1058676094.8770398</v>
      </c>
      <c r="AI198" s="71">
        <v>0</v>
      </c>
      <c r="AJ198" s="71">
        <v>0</v>
      </c>
      <c r="AK198" s="71">
        <v>61696892.140425406</v>
      </c>
      <c r="AL198" s="71">
        <v>0</v>
      </c>
      <c r="AM198" s="71">
        <v>0</v>
      </c>
      <c r="AN198" s="71">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93200713.730692253</v>
      </c>
      <c r="AE199" s="71">
        <v>192457.62489426992</v>
      </c>
      <c r="AF199" s="71">
        <v>0</v>
      </c>
      <c r="AG199" s="71">
        <v>12629526.753209243</v>
      </c>
      <c r="AH199" s="71">
        <v>22432953.254537247</v>
      </c>
      <c r="AI199" s="71">
        <v>0</v>
      </c>
      <c r="AJ199" s="71">
        <v>0</v>
      </c>
      <c r="AK199" s="71">
        <v>1425565.3302545559</v>
      </c>
      <c r="AL199" s="71">
        <v>0</v>
      </c>
      <c r="AM199" s="71">
        <v>0</v>
      </c>
      <c r="AN199" s="71">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168318068.59678781</v>
      </c>
      <c r="AE200" s="71">
        <v>686311.1529248493</v>
      </c>
      <c r="AF200" s="71">
        <v>384072.96493669366</v>
      </c>
      <c r="AG200" s="71">
        <v>16981019.147316333</v>
      </c>
      <c r="AH200" s="71">
        <v>22908906.798365921</v>
      </c>
      <c r="AI200" s="71">
        <v>0</v>
      </c>
      <c r="AJ200" s="71">
        <v>0</v>
      </c>
      <c r="AK200" s="71">
        <v>1408907.9092760379</v>
      </c>
      <c r="AL200" s="71">
        <v>0</v>
      </c>
      <c r="AM200" s="71">
        <v>0</v>
      </c>
      <c r="AN200" s="71">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45390.949267516495</v>
      </c>
      <c r="AF201" s="71">
        <v>82723.407832518642</v>
      </c>
      <c r="AG201" s="71">
        <v>1416501.4303734009</v>
      </c>
      <c r="AH201" s="71">
        <v>1850390.8183543386</v>
      </c>
      <c r="AI201" s="71">
        <v>0</v>
      </c>
      <c r="AJ201" s="71">
        <v>0</v>
      </c>
      <c r="AK201" s="71">
        <v>109370.81836282687</v>
      </c>
      <c r="AL201" s="71">
        <v>0</v>
      </c>
      <c r="AM201" s="71">
        <v>0</v>
      </c>
      <c r="AN201" s="71">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170202595.46683344</v>
      </c>
      <c r="AE202" s="71">
        <v>1025835.4534458726</v>
      </c>
      <c r="AF202" s="71">
        <v>3279392.2390748458</v>
      </c>
      <c r="AG202" s="71">
        <v>62637693.251111783</v>
      </c>
      <c r="AH202" s="71">
        <v>77327880.865715951</v>
      </c>
      <c r="AI202" s="71">
        <v>0</v>
      </c>
      <c r="AJ202" s="71">
        <v>0</v>
      </c>
      <c r="AK202" s="71">
        <v>4716374.4282198958</v>
      </c>
      <c r="AL202" s="71">
        <v>0</v>
      </c>
      <c r="AM202" s="71">
        <v>0</v>
      </c>
      <c r="AN202" s="71">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246248308.76651177</v>
      </c>
      <c r="AE203" s="71">
        <v>2269547.4633758245</v>
      </c>
      <c r="AF203" s="71">
        <v>1240851.1174877796</v>
      </c>
      <c r="AG203" s="71">
        <v>95313548.246965393</v>
      </c>
      <c r="AH203" s="71">
        <v>142178979.54678023</v>
      </c>
      <c r="AI203" s="71">
        <v>0</v>
      </c>
      <c r="AJ203" s="71">
        <v>0</v>
      </c>
      <c r="AK203" s="71">
        <v>8997331.6196989994</v>
      </c>
      <c r="AL203" s="71">
        <v>0</v>
      </c>
      <c r="AM203" s="71">
        <v>0</v>
      </c>
      <c r="AN203" s="71">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124444042.19694136</v>
      </c>
      <c r="AE204" s="71">
        <v>2077089.8384815548</v>
      </c>
      <c r="AF204" s="71">
        <v>1624924.0824244733</v>
      </c>
      <c r="AG204" s="71">
        <v>56348426.900253892</v>
      </c>
      <c r="AH204" s="71">
        <v>66623782.798385352</v>
      </c>
      <c r="AI204" s="71">
        <v>0</v>
      </c>
      <c r="AJ204" s="71">
        <v>0</v>
      </c>
      <c r="AK204" s="71">
        <v>3570369.6903567454</v>
      </c>
      <c r="AL204" s="71">
        <v>0</v>
      </c>
      <c r="AM204" s="71">
        <v>0</v>
      </c>
      <c r="AN204" s="71">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326516303.42630637</v>
      </c>
      <c r="AE205" s="71">
        <v>2307675.8607605384</v>
      </c>
      <c r="AF205" s="71">
        <v>348620.07586561429</v>
      </c>
      <c r="AG205" s="71">
        <v>81601814.400950879</v>
      </c>
      <c r="AH205" s="71">
        <v>131338894.75264144</v>
      </c>
      <c r="AI205" s="71">
        <v>0</v>
      </c>
      <c r="AJ205" s="71">
        <v>0</v>
      </c>
      <c r="AK205" s="71">
        <v>7195101.9716588864</v>
      </c>
      <c r="AL205" s="71">
        <v>0</v>
      </c>
      <c r="AM205" s="71">
        <v>0</v>
      </c>
      <c r="AN205" s="71">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208655571.67160642</v>
      </c>
      <c r="AE206" s="71">
        <v>5441466.9981898777</v>
      </c>
      <c r="AF206" s="71">
        <v>2712146.0139375753</v>
      </c>
      <c r="AG206" s="71">
        <v>210548772.61070231</v>
      </c>
      <c r="AH206" s="71">
        <v>221998331.51437485</v>
      </c>
      <c r="AI206" s="71">
        <v>0</v>
      </c>
      <c r="AJ206" s="71">
        <v>0</v>
      </c>
      <c r="AK206" s="71">
        <v>12608634.6623828</v>
      </c>
      <c r="AL206" s="71">
        <v>0</v>
      </c>
      <c r="AM206" s="71">
        <v>0</v>
      </c>
      <c r="AN206" s="71">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39868220.296385616</v>
      </c>
      <c r="AE207" s="71">
        <v>522903.73556179006</v>
      </c>
      <c r="AF207" s="71">
        <v>1270395.1917136791</v>
      </c>
      <c r="AG207" s="71">
        <v>9292249.3832495101</v>
      </c>
      <c r="AH207" s="71">
        <v>12316512.113770612</v>
      </c>
      <c r="AI207" s="71">
        <v>0</v>
      </c>
      <c r="AJ207" s="71">
        <v>0</v>
      </c>
      <c r="AK207" s="71">
        <v>744418.85225702124</v>
      </c>
      <c r="AL207" s="71">
        <v>0</v>
      </c>
      <c r="AM207" s="71">
        <v>0</v>
      </c>
      <c r="AN207" s="71">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93225624.205269143</v>
      </c>
      <c r="AE208" s="71">
        <v>1920944.973001298</v>
      </c>
      <c r="AF208" s="71">
        <v>2268984.9005490826</v>
      </c>
      <c r="AG208" s="71">
        <v>47996734.466772318</v>
      </c>
      <c r="AH208" s="71">
        <v>61577703.900038481</v>
      </c>
      <c r="AI208" s="71">
        <v>0</v>
      </c>
      <c r="AJ208" s="71">
        <v>0</v>
      </c>
      <c r="AK208" s="71">
        <v>3517944.0088274563</v>
      </c>
      <c r="AL208" s="71">
        <v>0</v>
      </c>
      <c r="AM208" s="71">
        <v>0</v>
      </c>
      <c r="AN208" s="71">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90781.898535032989</v>
      </c>
      <c r="AF209" s="71">
        <v>106358.66721323825</v>
      </c>
      <c r="AG209" s="71">
        <v>1807455.8251564596</v>
      </c>
      <c r="AH209" s="71">
        <v>2889717.9446740984</v>
      </c>
      <c r="AI209" s="71">
        <v>0</v>
      </c>
      <c r="AJ209" s="71">
        <v>0</v>
      </c>
      <c r="AK209" s="71">
        <v>176646.13874893409</v>
      </c>
      <c r="AL209" s="71">
        <v>0</v>
      </c>
      <c r="AM209" s="71">
        <v>0</v>
      </c>
      <c r="AN209" s="71">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15212718.091795903</v>
      </c>
      <c r="AE210" s="71">
        <v>673601.68712994468</v>
      </c>
      <c r="AF210" s="71">
        <v>0</v>
      </c>
      <c r="AG210" s="71">
        <v>42376056.791050658</v>
      </c>
      <c r="AH210" s="71">
        <v>25036127.739151221</v>
      </c>
      <c r="AI210" s="71">
        <v>0</v>
      </c>
      <c r="AJ210" s="71">
        <v>0</v>
      </c>
      <c r="AK210" s="71">
        <v>1633202.0196611977</v>
      </c>
      <c r="AL210" s="71">
        <v>0</v>
      </c>
      <c r="AM210" s="71">
        <v>0</v>
      </c>
      <c r="AN210" s="71">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1646</v>
      </c>
      <c r="B211" s="70">
        <v>203</v>
      </c>
      <c r="C211" s="70">
        <v>16</v>
      </c>
      <c r="D211" s="70">
        <v>23</v>
      </c>
      <c r="E211" s="70">
        <v>2022</v>
      </c>
      <c r="F211" s="70" t="s">
        <v>161</v>
      </c>
      <c r="G211" s="1073" t="s">
        <v>1644</v>
      </c>
      <c r="H211" s="70" t="s">
        <v>1645</v>
      </c>
      <c r="I211" s="1066"/>
      <c r="J211" s="73"/>
      <c r="K211" s="71"/>
      <c r="L211" s="71"/>
      <c r="M211" s="71"/>
      <c r="N211" s="71"/>
      <c r="O211" s="71"/>
      <c r="P211" s="71"/>
      <c r="Q211" s="71"/>
      <c r="R211" s="71"/>
      <c r="S211" s="71"/>
      <c r="T211" s="71"/>
      <c r="U211" s="71"/>
      <c r="V211" s="71"/>
      <c r="W211" s="71"/>
      <c r="X211" s="71"/>
      <c r="Y211" s="71"/>
      <c r="Z211" s="71"/>
      <c r="AA211" s="71"/>
      <c r="AB211" s="71"/>
      <c r="AC211" s="72"/>
      <c r="AD211" s="71">
        <v>231057229.38424808</v>
      </c>
      <c r="AE211" s="71">
        <v>1292734.2351388698</v>
      </c>
      <c r="AF211" s="71">
        <v>667696.07750532904</v>
      </c>
      <c r="AG211" s="71">
        <v>60478945.071222723</v>
      </c>
      <c r="AH211" s="71">
        <v>75122953.223897412</v>
      </c>
      <c r="AI211" s="71">
        <v>0</v>
      </c>
      <c r="AJ211" s="71">
        <v>0</v>
      </c>
      <c r="AK211" s="71">
        <v>4140854.077047382</v>
      </c>
      <c r="AL211" s="71">
        <v>0</v>
      </c>
      <c r="AM211" s="71">
        <v>0</v>
      </c>
      <c r="AN211" s="71">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2328</v>
      </c>
      <c r="B212" s="70">
        <v>204</v>
      </c>
      <c r="C212" s="70">
        <v>16</v>
      </c>
      <c r="D212" s="70">
        <v>24</v>
      </c>
      <c r="E212" s="70">
        <v>2022</v>
      </c>
      <c r="F212" s="70" t="s">
        <v>161</v>
      </c>
      <c r="G212" s="1073" t="s">
        <v>2309</v>
      </c>
      <c r="H212" s="70" t="s">
        <v>2310</v>
      </c>
      <c r="I212" s="1066"/>
      <c r="J212" s="73"/>
      <c r="K212" s="71"/>
      <c r="L212" s="71"/>
      <c r="M212" s="71"/>
      <c r="N212" s="71"/>
      <c r="O212" s="71"/>
      <c r="P212" s="71"/>
      <c r="Q212" s="71"/>
      <c r="R212" s="71"/>
      <c r="S212" s="71"/>
      <c r="T212" s="71"/>
      <c r="U212" s="71"/>
      <c r="V212" s="71"/>
      <c r="W212" s="71"/>
      <c r="X212" s="71"/>
      <c r="Y212" s="71"/>
      <c r="Z212" s="71"/>
      <c r="AA212" s="71"/>
      <c r="AB212" s="71"/>
      <c r="AC212" s="72"/>
      <c r="AD212" s="71">
        <v>146855681.73168048</v>
      </c>
      <c r="AE212" s="71">
        <v>2848735.9760293351</v>
      </c>
      <c r="AF212" s="71">
        <v>1873094.3059220291</v>
      </c>
      <c r="AG212" s="71">
        <v>72649525.360990971</v>
      </c>
      <c r="AH212" s="71">
        <v>85671637.889161512</v>
      </c>
      <c r="AI212" s="71">
        <v>0</v>
      </c>
      <c r="AJ212" s="71">
        <v>0</v>
      </c>
      <c r="AK212" s="71">
        <v>5499014.9596214229</v>
      </c>
      <c r="AL212" s="71">
        <v>0</v>
      </c>
      <c r="AM212" s="71">
        <v>0</v>
      </c>
      <c r="AN212" s="71">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44324579.792754069</v>
      </c>
      <c r="AE213" s="71">
        <v>858796.76014141203</v>
      </c>
      <c r="AF213" s="71">
        <v>1654468.1566503728</v>
      </c>
      <c r="AG213" s="71">
        <v>16652390.815469701</v>
      </c>
      <c r="AH213" s="71">
        <v>29251716.270205203</v>
      </c>
      <c r="AI213" s="71">
        <v>0</v>
      </c>
      <c r="AJ213" s="71">
        <v>0</v>
      </c>
      <c r="AK213" s="71">
        <v>1707321.0866508819</v>
      </c>
      <c r="AL213" s="71">
        <v>0</v>
      </c>
      <c r="AM213" s="71">
        <v>0</v>
      </c>
      <c r="AN213" s="71">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1650</v>
      </c>
      <c r="B214" s="70">
        <v>206</v>
      </c>
      <c r="C214" s="70">
        <v>16</v>
      </c>
      <c r="D214" s="70">
        <v>26</v>
      </c>
      <c r="E214" s="70">
        <v>2022</v>
      </c>
      <c r="F214" s="70" t="s">
        <v>161</v>
      </c>
      <c r="G214" s="1073" t="s">
        <v>1648</v>
      </c>
      <c r="H214" s="70" t="s">
        <v>1649</v>
      </c>
      <c r="I214" s="1066"/>
      <c r="J214" s="73"/>
      <c r="K214" s="71"/>
      <c r="L214" s="71"/>
      <c r="M214" s="71"/>
      <c r="N214" s="71"/>
      <c r="O214" s="71"/>
      <c r="P214" s="71"/>
      <c r="Q214" s="71"/>
      <c r="R214" s="71"/>
      <c r="S214" s="71"/>
      <c r="T214" s="71"/>
      <c r="U214" s="71"/>
      <c r="V214" s="71"/>
      <c r="W214" s="71"/>
      <c r="X214" s="71"/>
      <c r="Y214" s="71"/>
      <c r="Z214" s="71"/>
      <c r="AA214" s="71"/>
      <c r="AB214" s="71"/>
      <c r="AC214" s="72"/>
      <c r="AD214" s="71">
        <v>59574237.483303197</v>
      </c>
      <c r="AE214" s="71">
        <v>1681280.760868811</v>
      </c>
      <c r="AF214" s="71">
        <v>1412206.7479979966</v>
      </c>
      <c r="AG214" s="71">
        <v>42030430.442039549</v>
      </c>
      <c r="AH214" s="71">
        <v>59814733.120346554</v>
      </c>
      <c r="AI214" s="71">
        <v>0</v>
      </c>
      <c r="AJ214" s="71">
        <v>0</v>
      </c>
      <c r="AK214" s="71">
        <v>3361829.1098892535</v>
      </c>
      <c r="AL214" s="71">
        <v>0</v>
      </c>
      <c r="AM214" s="71">
        <v>0</v>
      </c>
      <c r="AN214" s="71">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46759919.08334966</v>
      </c>
      <c r="AE215" s="71">
        <v>829746.55261020153</v>
      </c>
      <c r="AF215" s="71">
        <v>1967635.3434449076</v>
      </c>
      <c r="AG215" s="71">
        <v>16561734.723925803</v>
      </c>
      <c r="AH215" s="71">
        <v>26400851.676047727</v>
      </c>
      <c r="AI215" s="71">
        <v>0</v>
      </c>
      <c r="AJ215" s="71">
        <v>0</v>
      </c>
      <c r="AK215" s="71">
        <v>1735212.5822428188</v>
      </c>
      <c r="AL215" s="71">
        <v>0</v>
      </c>
      <c r="AM215" s="71">
        <v>0</v>
      </c>
      <c r="AN215" s="71">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38787724.788224079</v>
      </c>
      <c r="AE216" s="71">
        <v>457540.76861656626</v>
      </c>
      <c r="AF216" s="71">
        <v>791781.18925410695</v>
      </c>
      <c r="AG216" s="71">
        <v>19689369.882190272</v>
      </c>
      <c r="AH216" s="71">
        <v>30708716.914578699</v>
      </c>
      <c r="AI216" s="71">
        <v>0</v>
      </c>
      <c r="AJ216" s="71">
        <v>0</v>
      </c>
      <c r="AK216" s="71">
        <v>1733275.6728267123</v>
      </c>
      <c r="AL216" s="71">
        <v>0</v>
      </c>
      <c r="AM216" s="71">
        <v>0</v>
      </c>
      <c r="AN216" s="71">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2309</v>
      </c>
      <c r="H6" s="77" t="s">
        <v>2310</v>
      </c>
      <c r="I6" s="77" t="s">
        <v>2396</v>
      </c>
      <c r="J6" s="77" t="s">
        <v>2397</v>
      </c>
      <c r="K6" s="1080">
        <v>21</v>
      </c>
      <c r="L6" s="1081">
        <v>36</v>
      </c>
      <c r="M6" s="1044"/>
      <c r="N6" s="988">
        <v>1</v>
      </c>
      <c r="O6" s="77" t="s">
        <v>1673</v>
      </c>
      <c r="P6" s="77" t="s">
        <v>1674</v>
      </c>
      <c r="Q6" s="77" t="s">
        <v>1501</v>
      </c>
      <c r="R6" s="16"/>
      <c r="S6" s="77">
        <v>1</v>
      </c>
      <c r="T6" s="77" t="s">
        <v>2309</v>
      </c>
      <c r="U6" s="77" t="s">
        <v>2310</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2037</v>
      </c>
      <c r="AE7" s="77" t="s">
        <v>2038</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1652</v>
      </c>
      <c r="AE9" s="77" t="s">
        <v>1653</v>
      </c>
      <c r="AF9" s="77" t="s">
        <v>1501</v>
      </c>
    </row>
    <row r="10" spans="1:32" ht="12">
      <c r="A10" s="16"/>
      <c r="B10" s="16"/>
      <c r="C10" s="16"/>
      <c r="D10" s="16"/>
      <c r="F10" s="75" t="s">
        <v>1501</v>
      </c>
      <c r="G10" s="76" t="s">
        <v>2309</v>
      </c>
      <c r="H10" s="77" t="s">
        <v>2310</v>
      </c>
      <c r="I10" s="77" t="s">
        <v>2396</v>
      </c>
      <c r="J10" s="77" t="s">
        <v>2397</v>
      </c>
      <c r="K10" s="1079">
        <v>21</v>
      </c>
      <c r="L10" s="1045">
        <v>36</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1555</v>
      </c>
      <c r="AE10" s="77" t="s">
        <v>1556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2383</v>
      </c>
      <c r="AE11" s="77" t="s">
        <v>2384</v>
      </c>
      <c r="AF11" s="77" t="s">
        <v>1501</v>
      </c>
    </row>
    <row r="12" spans="1:32" ht="12">
      <c r="A12" s="16"/>
      <c r="B12" s="16"/>
      <c r="C12" s="16"/>
      <c r="D12" s="16"/>
      <c r="F12" s="75" t="s">
        <v>1505</v>
      </c>
      <c r="G12" s="76" t="s">
        <v>2309</v>
      </c>
      <c r="H12" s="77"/>
      <c r="I12" s="77" t="s">
        <v>2309</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2371</v>
      </c>
      <c r="AE13" s="77" t="s">
        <v>2372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1644</v>
      </c>
      <c r="AE28" s="77" t="s">
        <v>1645</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2309</v>
      </c>
      <c r="AE29" s="77" t="s">
        <v>2310</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1648</v>
      </c>
      <c r="AE31" s="77" t="s">
        <v>1649</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33</v>
      </c>
      <c r="I4" s="70" t="str">
        <f>HLOOKUP(I3,比較地域マスタ!$E$5:$L$6,2,0)</f>
        <v>岡山県</v>
      </c>
      <c r="J4" s="70" t="str">
        <f>HLOOKUP(J3,比較地域マスタ!$E$5:$L$6,2,0)</f>
        <v>真庭市</v>
      </c>
      <c r="K4" s="70" t="str">
        <f>HLOOKUP(K3,比較地域マスタ!$E$5:$L$6,2,0)</f>
        <v>33214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真庭市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451.09637466162093</v>
      </c>
      <c r="BB5" s="29"/>
      <c r="BC5" s="17"/>
      <c r="BD5" s="1005">
        <f>SUM(BC6:BC8)</f>
        <v>489.54107207972697</v>
      </c>
      <c r="BE5" s="29"/>
      <c r="BF5" s="17"/>
      <c r="BG5" s="1005">
        <f>AK35</f>
        <v>465.66048783032267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419.53741309141071</v>
      </c>
      <c r="BA6" s="17"/>
      <c r="BB6" s="29"/>
      <c r="BC6" s="1005">
        <f>O32</f>
        <v>468.59606096193448</v>
      </c>
      <c r="BD6" s="17"/>
      <c r="BE6" s="29"/>
      <c r="BF6" s="1005">
        <f>AK36</f>
        <v>455.28714862426131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10.63624090709007</v>
      </c>
      <c r="BA7" s="17"/>
      <c r="BB7" s="29"/>
      <c r="BC7" s="1005">
        <f>O33</f>
        <v>5.8217974229071103</v>
      </c>
      <c r="BD7" s="17"/>
      <c r="BE7" s="29"/>
      <c r="BF7" s="1005">
        <f t="shared" ref="BF7:BF8" si="0">AK37</f>
        <v>3.6713082481672217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20.92272066312016</v>
      </c>
      <c r="BA8" s="17"/>
      <c r="BB8" s="29"/>
      <c r="BC8" s="1005">
        <f>O34</f>
        <v>15.123213694885409</v>
      </c>
      <c r="BD8" s="17"/>
      <c r="BE8" s="29"/>
      <c r="BF8" s="1005">
        <f t="shared" si="0"/>
        <v>6.7020309578941175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785.23404549925158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84.523986072227217</v>
      </c>
      <c r="BA9" s="1005">
        <f>AZ9</f>
        <v>84.523986072227217</v>
      </c>
      <c r="BB9" s="29"/>
      <c r="BC9" s="1005">
        <f>O35</f>
        <v>81.717979040479165</v>
      </c>
      <c r="BD9" s="1005">
        <f>BC9</f>
        <v>81.717979040479165</v>
      </c>
      <c r="BE9" s="29"/>
      <c r="BF9" s="1005">
        <f>AK39</f>
        <v>51.572725682111191</v>
      </c>
      <c r="BG9" s="1005">
        <f>AK39</f>
        <v>51.572725682111191</v>
      </c>
      <c r="BH9" s="29"/>
    </row>
    <row r="10" spans="1:62" ht="17.100000000000001" customHeight="1" thickBot="1">
      <c r="B10" s="323"/>
      <c r="C10" s="324"/>
      <c r="D10" s="326"/>
      <c r="E10" s="326"/>
      <c r="F10" s="326"/>
      <c r="G10" s="325"/>
      <c r="H10" s="325"/>
      <c r="I10" s="326"/>
      <c r="J10" s="327"/>
      <c r="K10" s="334"/>
      <c r="L10" s="246" t="s">
        <v>114</v>
      </c>
      <c r="M10" s="246"/>
      <c r="N10" s="563"/>
      <c r="O10" s="906">
        <f>SUM(O11:O13)</f>
        <v>451.09637466162093</v>
      </c>
      <c r="P10" s="453">
        <f t="shared" ref="P10:P22" si="1">O10/$O$9</f>
        <v>0.5744737855511779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94.21278972813252</v>
      </c>
      <c r="BA10" s="1005">
        <f>AZ10</f>
        <v>94.21278972813252</v>
      </c>
      <c r="BB10" s="29"/>
      <c r="BC10" s="1005">
        <f>O36</f>
        <v>84.57951543220554</v>
      </c>
      <c r="BD10" s="1005">
        <f>BC10</f>
        <v>84.57951543220554</v>
      </c>
      <c r="BE10" s="29"/>
      <c r="BF10" s="1005">
        <f>AK40</f>
        <v>56.241893554801415</v>
      </c>
      <c r="BG10" s="1005">
        <f>AK40</f>
        <v>56.241893554801415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419.53741309141071</v>
      </c>
      <c r="P11" s="454">
        <f t="shared" si="1"/>
        <v>0.53428326942277315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149.97800517712929</v>
      </c>
      <c r="BB11" s="29"/>
      <c r="BC11" s="1005"/>
      <c r="BD11" s="1005">
        <f>SUM(BC12:BC14)</f>
        <v>132.3588835867813</v>
      </c>
      <c r="BE11" s="29"/>
      <c r="BF11" s="17"/>
      <c r="BG11" s="1005">
        <f>AK41</f>
        <v>101.13117566710062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10.63624090709007</v>
      </c>
      <c r="P12" s="454">
        <f t="shared" si="1"/>
        <v>1.3545312977772825E-2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146.82526442037661</v>
      </c>
      <c r="BA12" s="17"/>
      <c r="BB12" s="29"/>
      <c r="BC12" s="1005">
        <f>O38</f>
        <v>128.5513210042561</v>
      </c>
      <c r="BD12" s="17"/>
      <c r="BE12" s="29"/>
      <c r="BF12" s="1005">
        <f>AK42</f>
        <v>98.624144554093931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20.92272066312016</v>
      </c>
      <c r="P13" s="454">
        <f t="shared" si="1"/>
        <v>2.6645203150631989E-2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3.1527407567526802</v>
      </c>
      <c r="BA13" s="17"/>
      <c r="BB13" s="29"/>
      <c r="BC13" s="1005">
        <f>O41</f>
        <v>3.80756258252522</v>
      </c>
      <c r="BD13" s="17"/>
      <c r="BE13" s="29"/>
      <c r="BF13" s="1005">
        <f>AK45</f>
        <v>2.5070311130066907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84.523986072227217</v>
      </c>
      <c r="P14" s="453">
        <f t="shared" si="1"/>
        <v>0.10764177452148918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94.21278972813252</v>
      </c>
      <c r="P15" s="453">
        <f t="shared" si="1"/>
        <v>0.11998052079903394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5.4228898601415843</v>
      </c>
      <c r="BA15" s="1005">
        <f>AZ15</f>
        <v>5.4228898601415843</v>
      </c>
      <c r="BB15" s="29"/>
      <c r="BC15" s="1005">
        <f>O43</f>
        <v>4.6620997387677878</v>
      </c>
      <c r="BD15" s="1005">
        <f>BC15</f>
        <v>4.6620997387677878</v>
      </c>
      <c r="BE15" s="29"/>
      <c r="BF15" s="1005">
        <f>AK47</f>
        <v>5.2320108655860302</v>
      </c>
      <c r="BG15" s="1005">
        <f>AK47</f>
        <v>5.2320108655860302</v>
      </c>
      <c r="BH15" s="29"/>
    </row>
    <row r="16" spans="1:62" ht="17.100000000000001" customHeight="1" thickBot="1">
      <c r="B16" s="323"/>
      <c r="C16" s="324"/>
      <c r="D16" s="326"/>
      <c r="E16" s="326"/>
      <c r="F16" s="326"/>
      <c r="G16" s="325"/>
      <c r="H16" s="325"/>
      <c r="I16" s="326"/>
      <c r="J16" s="327"/>
      <c r="K16" s="335"/>
      <c r="L16" s="246" t="s">
        <v>128</v>
      </c>
      <c r="M16" s="344"/>
      <c r="N16" s="345"/>
      <c r="O16" s="906">
        <f>SUM(O18:O21)</f>
        <v>149.97800517712929</v>
      </c>
      <c r="P16" s="453">
        <f t="shared" si="1"/>
        <v>0.19099783820729949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146.82526442037661</v>
      </c>
      <c r="P17" s="454">
        <f t="shared" si="1"/>
        <v>0.1869828050145548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62.107370300524103</v>
      </c>
      <c r="P18" s="454">
        <f t="shared" si="1"/>
        <v>7.9094087497233082E-2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84.717894119852517</v>
      </c>
      <c r="P19" s="454">
        <f t="shared" si="1"/>
        <v>0.10788871751732174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3.1527407567526802</v>
      </c>
      <c r="P20" s="454">
        <f t="shared" si="1"/>
        <v>4.0150331927446782E-3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5.4228898601415843</v>
      </c>
      <c r="P22" s="612">
        <f t="shared" si="1"/>
        <v>6.9060809209994358E-3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392.14842014869276</v>
      </c>
      <c r="AZ22" s="1005">
        <f t="shared" si="3"/>
        <v>425.06270597195112</v>
      </c>
      <c r="BA22" s="1005">
        <f t="shared" si="3"/>
        <v>361.06815324527366</v>
      </c>
      <c r="BB22" s="1005">
        <f t="shared" si="3"/>
        <v>449.82007516271619</v>
      </c>
      <c r="BC22" s="1005">
        <f t="shared" si="3"/>
        <v>489.54107207972697</v>
      </c>
      <c r="BD22" s="1005">
        <f t="shared" si="3"/>
        <v>469.60681910848012</v>
      </c>
      <c r="BE22" s="1005">
        <f t="shared" si="3"/>
        <v>481.17240678334844</v>
      </c>
      <c r="BF22" s="1005">
        <f t="shared" si="3"/>
        <v>515.08711373391418</v>
      </c>
      <c r="BG22" s="1005">
        <f t="shared" si="3"/>
        <v>490.54769708931639</v>
      </c>
      <c r="BH22" s="1005">
        <f t="shared" si="3"/>
        <v>438.87589391895841</v>
      </c>
      <c r="BI22" s="1005">
        <f t="shared" si="3"/>
        <v>435.177026233074</v>
      </c>
      <c r="BJ22" s="1005">
        <f t="shared" si="3"/>
        <v>410.20002960782767</v>
      </c>
      <c r="BK22" s="1005">
        <f t="shared" si="3"/>
        <v>481.18009559186771</v>
      </c>
      <c r="BL22" s="1005">
        <f t="shared" si="3"/>
        <v>465.66048783032267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79.635372769237563</v>
      </c>
      <c r="AZ23" s="1005">
        <f t="shared" ref="AZ23:BL23" si="4">Y39</f>
        <v>90.014554595226372</v>
      </c>
      <c r="BA23" s="1005">
        <f t="shared" si="4"/>
        <v>85.591242161094854</v>
      </c>
      <c r="BB23" s="1005">
        <f t="shared" si="4"/>
        <v>82.684601853969397</v>
      </c>
      <c r="BC23" s="1005">
        <f t="shared" si="4"/>
        <v>81.717979040479165</v>
      </c>
      <c r="BD23" s="1005">
        <f t="shared" si="4"/>
        <v>78.559914421253978</v>
      </c>
      <c r="BE23" s="1005">
        <f t="shared" si="4"/>
        <v>71.470918318220953</v>
      </c>
      <c r="BF23" s="1005">
        <f t="shared" si="4"/>
        <v>71.404217953309214</v>
      </c>
      <c r="BG23" s="1005">
        <f t="shared" si="4"/>
        <v>67.547789699776459</v>
      </c>
      <c r="BH23" s="1005">
        <f t="shared" si="4"/>
        <v>62.809690371060022</v>
      </c>
      <c r="BI23" s="1005">
        <f t="shared" si="4"/>
        <v>57.041256059852103</v>
      </c>
      <c r="BJ23" s="1005">
        <f t="shared" si="4"/>
        <v>47.685093776508765</v>
      </c>
      <c r="BK23" s="1005">
        <f t="shared" si="4"/>
        <v>54.158725589742708</v>
      </c>
      <c r="BL23" s="1005">
        <f t="shared" si="4"/>
        <v>51.572725682111191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79.0513869835587</v>
      </c>
      <c r="AZ24" s="1005">
        <f t="shared" ref="AZ24:BL24" si="5">Y40</f>
        <v>85.486522615933907</v>
      </c>
      <c r="BA24" s="1005">
        <f t="shared" si="5"/>
        <v>75.167477202616325</v>
      </c>
      <c r="BB24" s="1005">
        <f t="shared" si="5"/>
        <v>83.851795671115951</v>
      </c>
      <c r="BC24" s="1005">
        <f t="shared" si="5"/>
        <v>84.57951543220554</v>
      </c>
      <c r="BD24" s="1005">
        <f t="shared" si="5"/>
        <v>77.605167779406059</v>
      </c>
      <c r="BE24" s="1005">
        <f t="shared" si="5"/>
        <v>82.359826704234294</v>
      </c>
      <c r="BF24" s="1005">
        <f t="shared" si="5"/>
        <v>71.359922113014434</v>
      </c>
      <c r="BG24" s="1005">
        <f t="shared" si="5"/>
        <v>71.350201036358413</v>
      </c>
      <c r="BH24" s="1005">
        <f t="shared" si="5"/>
        <v>56.93382343892295</v>
      </c>
      <c r="BI24" s="1005">
        <f t="shared" si="5"/>
        <v>49.481018619987978</v>
      </c>
      <c r="BJ24" s="1005">
        <f t="shared" si="5"/>
        <v>54.877107468285367</v>
      </c>
      <c r="BK24" s="1005">
        <f t="shared" si="5"/>
        <v>55.928851622401787</v>
      </c>
      <c r="BL24" s="1005">
        <f t="shared" si="5"/>
        <v>56.241893554801415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139.63561999299492</v>
      </c>
      <c r="AZ25" s="1005">
        <f t="shared" ref="AZ25:BL25" si="6">Y41</f>
        <v>140.30708643826134</v>
      </c>
      <c r="BA25" s="1005">
        <f t="shared" si="6"/>
        <v>136.17442254540723</v>
      </c>
      <c r="BB25" s="1005">
        <f t="shared" si="6"/>
        <v>135.58496481437092</v>
      </c>
      <c r="BC25" s="1005">
        <f t="shared" si="6"/>
        <v>132.3588835867813</v>
      </c>
      <c r="BD25" s="1005">
        <f t="shared" si="6"/>
        <v>128.92080641060537</v>
      </c>
      <c r="BE25" s="1005">
        <f t="shared" si="6"/>
        <v>127.45876305495217</v>
      </c>
      <c r="BF25" s="1005">
        <f t="shared" si="6"/>
        <v>124.68653955399685</v>
      </c>
      <c r="BG25" s="1005">
        <f t="shared" si="6"/>
        <v>121.75974346246582</v>
      </c>
      <c r="BH25" s="1005">
        <f t="shared" si="6"/>
        <v>119.52768144067866</v>
      </c>
      <c r="BI25" s="1005">
        <f t="shared" si="6"/>
        <v>116.36669877403747</v>
      </c>
      <c r="BJ25" s="1005">
        <f t="shared" si="6"/>
        <v>101.17419808924105</v>
      </c>
      <c r="BK25" s="1005">
        <f t="shared" si="6"/>
        <v>100.75440360831885</v>
      </c>
      <c r="BL25" s="1005">
        <f t="shared" si="6"/>
        <v>101.13117566710062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3.88479701475184</v>
      </c>
      <c r="AZ26" s="1005">
        <f t="shared" si="7"/>
        <v>5.2977301794660807</v>
      </c>
      <c r="BA26" s="1005">
        <f t="shared" si="7"/>
        <v>5.7861809194611649</v>
      </c>
      <c r="BB26" s="1005">
        <f t="shared" si="7"/>
        <v>5.4417311325057156</v>
      </c>
      <c r="BC26" s="1005">
        <f t="shared" si="7"/>
        <v>4.6620997387677878</v>
      </c>
      <c r="BD26" s="1005">
        <f t="shared" si="7"/>
        <v>6.033392441897524</v>
      </c>
      <c r="BE26" s="1005">
        <f t="shared" si="7"/>
        <v>6.1598393968894367</v>
      </c>
      <c r="BF26" s="1005">
        <f t="shared" si="7"/>
        <v>4.680657161417324</v>
      </c>
      <c r="BG26" s="1005">
        <f t="shared" si="7"/>
        <v>5.4129296985719257</v>
      </c>
      <c r="BH26" s="1005">
        <f t="shared" si="7"/>
        <v>4.6346599356460008</v>
      </c>
      <c r="BI26" s="1005">
        <f t="shared" si="7"/>
        <v>4.8336411979176841</v>
      </c>
      <c r="BJ26" s="1005">
        <f t="shared" si="7"/>
        <v>5.6247680426239279</v>
      </c>
      <c r="BK26" s="1005">
        <f t="shared" si="7"/>
        <v>4.8546561920728628</v>
      </c>
      <c r="BL26" s="1005">
        <f t="shared" si="7"/>
        <v>5.2320108655860302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694.35559690923571</v>
      </c>
      <c r="AZ27" s="1005">
        <f t="shared" si="8"/>
        <v>746.16859980083882</v>
      </c>
      <c r="BA27" s="1005">
        <f t="shared" si="8"/>
        <v>663.7874760738531</v>
      </c>
      <c r="BB27" s="1005">
        <f t="shared" si="8"/>
        <v>757.38316863467821</v>
      </c>
      <c r="BC27" s="1005">
        <f t="shared" si="8"/>
        <v>792.85954987796072</v>
      </c>
      <c r="BD27" s="1005">
        <f t="shared" si="8"/>
        <v>760.72610016164299</v>
      </c>
      <c r="BE27" s="1005">
        <f t="shared" si="8"/>
        <v>768.62175425764531</v>
      </c>
      <c r="BF27" s="1005">
        <f t="shared" si="8"/>
        <v>787.21845051565208</v>
      </c>
      <c r="BG27" s="1005">
        <f t="shared" si="8"/>
        <v>756.61836098648905</v>
      </c>
      <c r="BH27" s="1005">
        <f t="shared" si="8"/>
        <v>682.78174910526604</v>
      </c>
      <c r="BI27" s="1005">
        <f t="shared" si="8"/>
        <v>662.8996408848692</v>
      </c>
      <c r="BJ27" s="1005">
        <f t="shared" si="8"/>
        <v>619.56119698448674</v>
      </c>
      <c r="BK27" s="1005">
        <f t="shared" si="8"/>
        <v>696.87673260440397</v>
      </c>
      <c r="BL27" s="1005">
        <f t="shared" si="8"/>
        <v>679.83829359992194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792.85954987796072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489.54107207972697</v>
      </c>
      <c r="P31" s="453">
        <f t="shared" ref="P31:P43" si="9">O31/$O$30</f>
        <v>0.61743731554356451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468.59606096193448</v>
      </c>
      <c r="P32" s="454">
        <f t="shared" si="9"/>
        <v>0.5910202646030589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5.8217974229071103</v>
      </c>
      <c r="P33" s="454">
        <f t="shared" si="9"/>
        <v>7.3427852685929284E-3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15.123213694885409</v>
      </c>
      <c r="P34" s="454">
        <f t="shared" si="9"/>
        <v>1.9074265671912786E-2</v>
      </c>
      <c r="Q34" s="328"/>
      <c r="R34" s="13"/>
      <c r="S34" s="323"/>
      <c r="T34" s="563" t="s">
        <v>112</v>
      </c>
      <c r="U34" s="332"/>
      <c r="V34" s="332"/>
      <c r="W34" s="332"/>
      <c r="X34" s="893">
        <f>X35+X39+X40+X41+X47</f>
        <v>694.35559690923571</v>
      </c>
      <c r="Y34" s="894">
        <f t="shared" ref="Y34:AK34" si="10">Y35+Y39+Y40+Y41+Y47</f>
        <v>746.16859980083882</v>
      </c>
      <c r="Z34" s="894">
        <f t="shared" si="10"/>
        <v>663.7874760738531</v>
      </c>
      <c r="AA34" s="894">
        <f t="shared" si="10"/>
        <v>757.38316863467821</v>
      </c>
      <c r="AB34" s="894">
        <f t="shared" si="10"/>
        <v>792.85954987796072</v>
      </c>
      <c r="AC34" s="894">
        <f t="shared" si="10"/>
        <v>760.72610016164299</v>
      </c>
      <c r="AD34" s="894">
        <f t="shared" si="10"/>
        <v>768.62175425764531</v>
      </c>
      <c r="AE34" s="894">
        <f t="shared" si="10"/>
        <v>787.21845051565208</v>
      </c>
      <c r="AF34" s="894">
        <f t="shared" si="10"/>
        <v>756.61836098648905</v>
      </c>
      <c r="AG34" s="894">
        <f t="shared" si="10"/>
        <v>682.78174910526604</v>
      </c>
      <c r="AH34" s="894">
        <f t="shared" si="10"/>
        <v>662.8996408848692</v>
      </c>
      <c r="AI34" s="894">
        <f t="shared" si="10"/>
        <v>619.56119698448674</v>
      </c>
      <c r="AJ34" s="894">
        <f t="shared" si="10"/>
        <v>696.87673260440397</v>
      </c>
      <c r="AK34" s="895">
        <f t="shared" si="10"/>
        <v>679.83829359992194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81.717979040479165</v>
      </c>
      <c r="P35" s="453">
        <f t="shared" si="9"/>
        <v>0.10306740841181447</v>
      </c>
      <c r="Q35" s="328"/>
      <c r="R35" s="13"/>
      <c r="S35" s="323"/>
      <c r="T35" s="334"/>
      <c r="U35" s="246" t="s">
        <v>114</v>
      </c>
      <c r="V35" s="344"/>
      <c r="W35" s="344"/>
      <c r="X35" s="896">
        <f>SUM(X36:X38)</f>
        <v>392.14842014869276</v>
      </c>
      <c r="Y35" s="897">
        <f t="shared" ref="Y35:AK35" si="11">SUM(Y36:Y38)</f>
        <v>425.06270597195112</v>
      </c>
      <c r="Z35" s="897">
        <f t="shared" si="11"/>
        <v>361.06815324527366</v>
      </c>
      <c r="AA35" s="897">
        <f t="shared" si="11"/>
        <v>449.82007516271619</v>
      </c>
      <c r="AB35" s="897">
        <f t="shared" si="11"/>
        <v>489.54107207972697</v>
      </c>
      <c r="AC35" s="897">
        <f t="shared" si="11"/>
        <v>469.60681910848012</v>
      </c>
      <c r="AD35" s="897">
        <f t="shared" si="11"/>
        <v>481.17240678334844</v>
      </c>
      <c r="AE35" s="897">
        <f t="shared" si="11"/>
        <v>515.08711373391418</v>
      </c>
      <c r="AF35" s="897">
        <f t="shared" si="11"/>
        <v>490.54769708931639</v>
      </c>
      <c r="AG35" s="897">
        <f t="shared" si="11"/>
        <v>438.87589391895841</v>
      </c>
      <c r="AH35" s="897">
        <f t="shared" si="11"/>
        <v>435.177026233074</v>
      </c>
      <c r="AI35" s="897">
        <f t="shared" si="11"/>
        <v>410.20002960782767</v>
      </c>
      <c r="AJ35" s="897">
        <f t="shared" si="11"/>
        <v>481.18009559186771</v>
      </c>
      <c r="AK35" s="898">
        <f t="shared" si="11"/>
        <v>465.66048783032267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84.57951543220554</v>
      </c>
      <c r="P36" s="453">
        <f t="shared" si="9"/>
        <v>0.10667654245348281</v>
      </c>
      <c r="Q36" s="328"/>
      <c r="R36" s="13"/>
      <c r="S36" s="356" t="s">
        <v>184</v>
      </c>
      <c r="T36" s="335"/>
      <c r="U36" s="346"/>
      <c r="V36" s="336" t="s">
        <v>184</v>
      </c>
      <c r="W36" s="357"/>
      <c r="X36" s="899">
        <f>VLOOKUP(年度マスタ!$K$4&amp;"_"&amp;X$33,データシート1!$A:$BT,MATCH("aa_"&amp;$S36,データシート1!$A$1:$BT$1,0),0)</f>
        <v>373.32637801804941</v>
      </c>
      <c r="Y36" s="900">
        <f>VLOOKUP(年度マスタ!$K$4&amp;"_"&amp;Y$33,データシート1!$A:$BT,MATCH("aa_"&amp;$S36,データシート1!$A$1:$BT$1,0),0)</f>
        <v>406.37323404483152</v>
      </c>
      <c r="Z36" s="900">
        <f>VLOOKUP(年度マスタ!$K$4&amp;"_"&amp;Z$33,データシート1!$A:$BT,MATCH("aa_"&amp;$S36,データシート1!$A$1:$BT$1,0),0)</f>
        <v>336.9811656810902</v>
      </c>
      <c r="AA36" s="900">
        <f>VLOOKUP(年度マスタ!$K$4&amp;"_"&amp;AA$33,データシート1!$A:$BT,MATCH("aa_"&amp;$S36,データシート1!$A$1:$BT$1,0),0)</f>
        <v>426.59233966855902</v>
      </c>
      <c r="AB36" s="900">
        <f>VLOOKUP(年度マスタ!$K$4&amp;"_"&amp;AB$33,データシート1!$A:$BT,MATCH("aa_"&amp;$S36,データシート1!$A$1:$BT$1,0),0)</f>
        <v>468.59606096193448</v>
      </c>
      <c r="AC36" s="900">
        <f>VLOOKUP(年度マスタ!$K$4&amp;"_"&amp;AC$33,データシート1!$A:$BT,MATCH("aa_"&amp;$S36,データシート1!$A$1:$BT$1,0),0)</f>
        <v>449.48898756775151</v>
      </c>
      <c r="AD36" s="900">
        <f>VLOOKUP(年度マスタ!$K$4&amp;"_"&amp;AD$33,データシート1!$A:$BT,MATCH("aa_"&amp;$S36,データシート1!$A$1:$BT$1,0),0)</f>
        <v>453.99536481822531</v>
      </c>
      <c r="AE36" s="900">
        <f>VLOOKUP(年度マスタ!$K$4&amp;"_"&amp;AE$33,データシート1!$A:$BT,MATCH("aa_"&amp;$S36,データシート1!$A$1:$BT$1,0),0)</f>
        <v>492.78535348985423</v>
      </c>
      <c r="AF36" s="900">
        <f>VLOOKUP(年度マスタ!$K$4&amp;"_"&amp;AF$33,データシート1!$A:$BT,MATCH("aa_"&amp;$S36,データシート1!$A$1:$BT$1,0),0)</f>
        <v>468.95928257302916</v>
      </c>
      <c r="AG36" s="900">
        <f>VLOOKUP(年度マスタ!$K$4&amp;"_"&amp;AG$33,データシート1!$A:$BT,MATCH("aa_"&amp;$S36,データシート1!$A$1:$BT$1,0),0)</f>
        <v>419.12015597576806</v>
      </c>
      <c r="AH36" s="900">
        <f>VLOOKUP(年度マスタ!$K$4&amp;"_"&amp;AH$33,データシート1!$A:$BT,MATCH("aa_"&amp;$S36,データシート1!$A$1:$BT$1,0),0)</f>
        <v>415.98792783602335</v>
      </c>
      <c r="AI36" s="900">
        <f>VLOOKUP(年度マスタ!$K$4&amp;"_"&amp;AI$33,データシート1!$A:$BT,MATCH("aa_"&amp;$S36,データシート1!$A$1:$BT$1,0),0)</f>
        <v>396.45958117733733</v>
      </c>
      <c r="AJ36" s="900">
        <f>VLOOKUP(年度マスタ!$K$4&amp;"_"&amp;AJ$33,データシート1!$A:$BT,MATCH("aa_"&amp;$S36,データシート1!$A$1:$BT$1,0),0)</f>
        <v>468.19716141889535</v>
      </c>
      <c r="AK36" s="901">
        <f>VLOOKUP(年度マスタ!$K$4&amp;"_"&amp;AK$33,データシート1!$A:$BT,MATCH("aa_"&amp;$S36,データシート1!$A$1:$BT$1,0),0)</f>
        <v>455.28714862426131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132.3588835867813</v>
      </c>
      <c r="P37" s="453">
        <f t="shared" si="9"/>
        <v>0.16693862564580875</v>
      </c>
      <c r="Q37" s="328"/>
      <c r="R37" s="13"/>
      <c r="S37" s="356" t="s">
        <v>187</v>
      </c>
      <c r="T37" s="335"/>
      <c r="U37" s="346"/>
      <c r="V37" s="336" t="s">
        <v>194</v>
      </c>
      <c r="W37" s="357"/>
      <c r="X37" s="899">
        <f>VLOOKUP(年度マスタ!$K$4&amp;"_"&amp;X$33,データシート1!$A:$BT,MATCH("aa_"&amp;$S37,データシート1!$A$1:$BT$1,0),0)</f>
        <v>5.912619139482473</v>
      </c>
      <c r="Y37" s="900">
        <f>VLOOKUP(年度マスタ!$K$4&amp;"_"&amp;Y$33,データシート1!$A:$BT,MATCH("aa_"&amp;$S37,データシート1!$A$1:$BT$1,0),0)</f>
        <v>6.4589655227082714</v>
      </c>
      <c r="Z37" s="900">
        <f>VLOOKUP(年度マスタ!$K$4&amp;"_"&amp;Z$33,データシート1!$A:$BT,MATCH("aa_"&amp;$S37,データシート1!$A$1:$BT$1,0),0)</f>
        <v>7.6774919482382522</v>
      </c>
      <c r="AA37" s="900">
        <f>VLOOKUP(年度マスタ!$K$4&amp;"_"&amp;AA$33,データシート1!$A:$BT,MATCH("aa_"&amp;$S37,データシート1!$A$1:$BT$1,0),0)</f>
        <v>6.9442887048491313</v>
      </c>
      <c r="AB37" s="900">
        <f>VLOOKUP(年度マスタ!$K$4&amp;"_"&amp;AB$33,データシート1!$A:$BT,MATCH("aa_"&amp;$S37,データシート1!$A$1:$BT$1,0),0)</f>
        <v>5.8217974229071103</v>
      </c>
      <c r="AC37" s="900">
        <f>VLOOKUP(年度マスタ!$K$4&amp;"_"&amp;AC$33,データシート1!$A:$BT,MATCH("aa_"&amp;$S37,データシート1!$A$1:$BT$1,0),0)</f>
        <v>5.5931049594619724</v>
      </c>
      <c r="AD37" s="900">
        <f>VLOOKUP(年度マスタ!$K$4&amp;"_"&amp;AD$33,データシート1!$A:$BT,MATCH("aa_"&amp;$S37,データシート1!$A$1:$BT$1,0),0)</f>
        <v>5.0597663753443181</v>
      </c>
      <c r="AE37" s="900">
        <f>VLOOKUP(年度マスタ!$K$4&amp;"_"&amp;AE$33,データシート1!$A:$BT,MATCH("aa_"&amp;$S37,データシート1!$A$1:$BT$1,0),0)</f>
        <v>5.0192440035709511</v>
      </c>
      <c r="AF37" s="900">
        <f>VLOOKUP(年度マスタ!$K$4&amp;"_"&amp;AF$33,データシート1!$A:$BT,MATCH("aa_"&amp;$S37,データシート1!$A$1:$BT$1,0),0)</f>
        <v>5.2211179311476412</v>
      </c>
      <c r="AG37" s="900">
        <f>VLOOKUP(年度マスタ!$K$4&amp;"_"&amp;AG$33,データシート1!$A:$BT,MATCH("aa_"&amp;$S37,データシート1!$A$1:$BT$1,0),0)</f>
        <v>4.8448162298694726</v>
      </c>
      <c r="AH37" s="900">
        <f>VLOOKUP(年度マスタ!$K$4&amp;"_"&amp;AH$33,データシート1!$A:$BT,MATCH("aa_"&amp;$S37,データシート1!$A$1:$BT$1,0),0)</f>
        <v>4.3158429928025273</v>
      </c>
      <c r="AI37" s="900">
        <f>VLOOKUP(年度マスタ!$K$4&amp;"_"&amp;AI$33,データシート1!$A:$BT,MATCH("aa_"&amp;$S37,データシート1!$A$1:$BT$1,0),0)</f>
        <v>3.617736289572552</v>
      </c>
      <c r="AJ37" s="900">
        <f>VLOOKUP(年度マスタ!$K$4&amp;"_"&amp;AJ$33,データシート1!$A:$BT,MATCH("aa_"&amp;$S37,データシート1!$A$1:$BT$1,0),0)</f>
        <v>3.9897464908778257</v>
      </c>
      <c r="AK37" s="901">
        <f>VLOOKUP(年度マスタ!$K$4&amp;"_"&amp;AK$33,データシート1!$A:$BT,MATCH("aa_"&amp;$S37,データシート1!$A$1:$BT$1,0),0)</f>
        <v>3.6713082481672217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128.5513210042561</v>
      </c>
      <c r="P38" s="454">
        <f t="shared" si="9"/>
        <v>0.16213630903990889</v>
      </c>
      <c r="Q38" s="328"/>
      <c r="R38" s="13"/>
      <c r="S38" s="356" t="s">
        <v>188</v>
      </c>
      <c r="T38" s="335"/>
      <c r="U38" s="348"/>
      <c r="V38" s="358" t="s">
        <v>197</v>
      </c>
      <c r="W38" s="358"/>
      <c r="X38" s="899">
        <f>VLOOKUP(年度マスタ!$K$4&amp;"_"&amp;X$33,データシート1!$A:$BT,MATCH("aa_"&amp;$S38,データシート1!$A$1:$BT$1,0),0)</f>
        <v>12.909422991160859</v>
      </c>
      <c r="Y38" s="900">
        <f>VLOOKUP(年度マスタ!$K$4&amp;"_"&amp;Y$33,データシート1!$A:$BT,MATCH("aa_"&amp;$S38,データシート1!$A$1:$BT$1,0),0)</f>
        <v>12.230506404411321</v>
      </c>
      <c r="Z38" s="900">
        <f>VLOOKUP(年度マスタ!$K$4&amp;"_"&amp;Z$33,データシート1!$A:$BT,MATCH("aa_"&amp;$S38,データシート1!$A$1:$BT$1,0),0)</f>
        <v>16.4094956159452</v>
      </c>
      <c r="AA38" s="900">
        <f>VLOOKUP(年度マスタ!$K$4&amp;"_"&amp;AA$33,データシート1!$A:$BT,MATCH("aa_"&amp;$S38,データシート1!$A$1:$BT$1,0),0)</f>
        <v>16.283446789308009</v>
      </c>
      <c r="AB38" s="900">
        <f>VLOOKUP(年度マスタ!$K$4&amp;"_"&amp;AB$33,データシート1!$A:$BT,MATCH("aa_"&amp;$S38,データシート1!$A$1:$BT$1,0),0)</f>
        <v>15.123213694885409</v>
      </c>
      <c r="AC38" s="900">
        <f>VLOOKUP(年度マスタ!$K$4&amp;"_"&amp;AC$33,データシート1!$A:$BT,MATCH("aa_"&amp;$S38,データシート1!$A$1:$BT$1,0),0)</f>
        <v>14.52472658126665</v>
      </c>
      <c r="AD38" s="900">
        <f>VLOOKUP(年度マスタ!$K$4&amp;"_"&amp;AD$33,データシート1!$A:$BT,MATCH("aa_"&amp;$S38,データシート1!$A$1:$BT$1,0),0)</f>
        <v>22.117275589778799</v>
      </c>
      <c r="AE38" s="900">
        <f>VLOOKUP(年度マスタ!$K$4&amp;"_"&amp;AE$33,データシート1!$A:$BT,MATCH("aa_"&amp;$S38,データシート1!$A$1:$BT$1,0),0)</f>
        <v>17.282516240488963</v>
      </c>
      <c r="AF38" s="900">
        <f>VLOOKUP(年度マスタ!$K$4&amp;"_"&amp;AF$33,データシート1!$A:$BT,MATCH("aa_"&amp;$S38,データシート1!$A$1:$BT$1,0),0)</f>
        <v>16.36729658513956</v>
      </c>
      <c r="AG38" s="900">
        <f>VLOOKUP(年度マスタ!$K$4&amp;"_"&amp;AG$33,データシート1!$A:$BT,MATCH("aa_"&amp;$S38,データシート1!$A$1:$BT$1,0),0)</f>
        <v>14.910921713320887</v>
      </c>
      <c r="AH38" s="900">
        <f>VLOOKUP(年度マスタ!$K$4&amp;"_"&amp;AH$33,データシート1!$A:$BT,MATCH("aa_"&amp;$S38,データシート1!$A$1:$BT$1,0),0)</f>
        <v>14.873255404248138</v>
      </c>
      <c r="AI38" s="900">
        <f>VLOOKUP(年度マスタ!$K$4&amp;"_"&amp;AI$33,データシート1!$A:$BT,MATCH("aa_"&amp;$S38,データシート1!$A$1:$BT$1,0),0)</f>
        <v>10.122712140917784</v>
      </c>
      <c r="AJ38" s="900">
        <f>VLOOKUP(年度マスタ!$K$4&amp;"_"&amp;AJ$33,データシート1!$A:$BT,MATCH("aa_"&amp;$S38,データシート1!$A$1:$BT$1,0),0)</f>
        <v>8.9931876820945131</v>
      </c>
      <c r="AK38" s="901">
        <f>VLOOKUP(年度マスタ!$K$4&amp;"_"&amp;AK$33,データシート1!$A:$BT,MATCH("aa_"&amp;$S38,データシート1!$A$1:$BT$1,0),0)</f>
        <v>6.7020309578941175</v>
      </c>
      <c r="AL38" s="330"/>
      <c r="AW38" s="17" t="str">
        <f>年度マスタ!H4</f>
        <v>33</v>
      </c>
      <c r="AX38" s="17" t="s">
        <v>198</v>
      </c>
      <c r="AY38" s="17">
        <f>VLOOKUP($AW38&amp;"_"&amp;$AY$34,データシート1!$A:$BT,MATCH($AY$31&amp;"_"&amp;AY$36,データシート1!$A$1:$BT$1,0),0)</f>
        <v>29452.523799891311</v>
      </c>
      <c r="AZ38" s="17">
        <f>VLOOKUP($AW38&amp;"_"&amp;$AY$34,データシート1!$A:$BT,MATCH($AY$31&amp;"_"&amp;AZ$36,データシート1!$A$1:$BT$1,0),0)</f>
        <v>141.1336063074915</v>
      </c>
      <c r="BA38" s="17">
        <f>VLOOKUP($AW38&amp;"_"&amp;$AY$34,データシート1!$A:$BT,MATCH($AY$31&amp;"_"&amp;BA$36,データシート1!$A$1:$BT$1,0),0)</f>
        <v>151.90565436110171</v>
      </c>
      <c r="BB38" s="17">
        <f>VLOOKUP($AW38&amp;"_"&amp;$AY$34,データシート1!$A:$BT,MATCH($AY$31&amp;"_"&amp;BB$36,データシート1!$A$1:$BT$1,0),0)</f>
        <v>2713.4284524926215</v>
      </c>
      <c r="BC38" s="17">
        <f>VLOOKUP($AW38&amp;"_"&amp;$AY$34,データシート1!$A:$BT,MATCH($AY$31&amp;"_"&amp;BC$36,データシート1!$A$1:$BT$1,0),0)</f>
        <v>2762.1847796841262</v>
      </c>
      <c r="BD38" s="17">
        <f>VLOOKUP($AW38&amp;"_"&amp;$AY$34,データシート1!$A:$BT,MATCH($AY$31&amp;"_"&amp;BD$36,データシート1!$A$1:$BT$1,0),0)</f>
        <v>1716.3934708748325</v>
      </c>
      <c r="BE38" s="17">
        <f>VLOOKUP($AW38&amp;"_"&amp;$AY$34,データシート1!$A:$BT,MATCH($AY$31&amp;"_"&amp;BE$36,データシート1!$A$1:$BT$1,0),0)</f>
        <v>1484.145198055566</v>
      </c>
      <c r="BF38" s="17">
        <f>VLOOKUP($AW38&amp;"_"&amp;$AY$34,データシート1!$A:$BT,MATCH($AY$31&amp;"_"&amp;BF$36,データシート1!$A$1:$BT$1,0),0)</f>
        <v>109.82039606043058</v>
      </c>
      <c r="BG38" s="17">
        <f>VLOOKUP($AW38&amp;"_"&amp;$AY$34,データシート1!$A:$BT,MATCH($AY$31&amp;"_"&amp;BG$36,データシート1!$A$1:$BT$1,0),0)</f>
        <v>271.08875950603476</v>
      </c>
      <c r="BH38" s="17">
        <f>VLOOKUP($AW38&amp;"_"&amp;$AY$34,データシート1!$A:$BT,MATCH($AY$31&amp;"_"&amp;BH$36,データシート1!$A$1:$BT$1,0),0)</f>
        <v>225.86284463784753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56.483205732041569</v>
      </c>
      <c r="P39" s="454">
        <f t="shared" si="9"/>
        <v>7.1239863025848185E-2</v>
      </c>
      <c r="Q39" s="328"/>
      <c r="R39" s="13"/>
      <c r="S39" s="356" t="s">
        <v>189</v>
      </c>
      <c r="T39" s="335"/>
      <c r="U39" s="343" t="s">
        <v>199</v>
      </c>
      <c r="V39" s="344"/>
      <c r="W39" s="344"/>
      <c r="X39" s="896">
        <f>VLOOKUP(年度マスタ!$K$4&amp;"_"&amp;X$33,データシート1!$A:$BT,MATCH("aa_"&amp;$S39,データシート1!$A$1:$BT$1,0),0)</f>
        <v>79.635372769237563</v>
      </c>
      <c r="Y39" s="897">
        <f>VLOOKUP(年度マスタ!$K$4&amp;"_"&amp;Y$33,データシート1!$A:$BT,MATCH("aa_"&amp;$S39,データシート1!$A$1:$BT$1,0),0)</f>
        <v>90.014554595226372</v>
      </c>
      <c r="Z39" s="897">
        <f>VLOOKUP(年度マスタ!$K$4&amp;"_"&amp;Z$33,データシート1!$A:$BT,MATCH("aa_"&amp;$S39,データシート1!$A$1:$BT$1,0),0)</f>
        <v>85.591242161094854</v>
      </c>
      <c r="AA39" s="897">
        <f>VLOOKUP(年度マスタ!$K$4&amp;"_"&amp;AA$33,データシート1!$A:$BT,MATCH("aa_"&amp;$S39,データシート1!$A$1:$BT$1,0),0)</f>
        <v>82.684601853969397</v>
      </c>
      <c r="AB39" s="897">
        <f>VLOOKUP(年度マスタ!$K$4&amp;"_"&amp;AB$33,データシート1!$A:$BT,MATCH("aa_"&amp;$S39,データシート1!$A$1:$BT$1,0),0)</f>
        <v>81.717979040479165</v>
      </c>
      <c r="AC39" s="897">
        <f>VLOOKUP(年度マスタ!$K$4&amp;"_"&amp;AC$33,データシート1!$A:$BT,MATCH("aa_"&amp;$S39,データシート1!$A$1:$BT$1,0),0)</f>
        <v>78.559914421253978</v>
      </c>
      <c r="AD39" s="897">
        <f>VLOOKUP(年度マスタ!$K$4&amp;"_"&amp;AD$33,データシート1!$A:$BT,MATCH("aa_"&amp;$S39,データシート1!$A$1:$BT$1,0),0)</f>
        <v>71.470918318220953</v>
      </c>
      <c r="AE39" s="897">
        <f>VLOOKUP(年度マスタ!$K$4&amp;"_"&amp;AE$33,データシート1!$A:$BT,MATCH("aa_"&amp;$S39,データシート1!$A$1:$BT$1,0),0)</f>
        <v>71.404217953309214</v>
      </c>
      <c r="AF39" s="897">
        <f>VLOOKUP(年度マスタ!$K$4&amp;"_"&amp;AF$33,データシート1!$A:$BT,MATCH("aa_"&amp;$S39,データシート1!$A$1:$BT$1,0),0)</f>
        <v>67.547789699776459</v>
      </c>
      <c r="AG39" s="897">
        <f>VLOOKUP(年度マスタ!$K$4&amp;"_"&amp;AG$33,データシート1!$A:$BT,MATCH("aa_"&amp;$S39,データシート1!$A$1:$BT$1,0),0)</f>
        <v>62.809690371060022</v>
      </c>
      <c r="AH39" s="897">
        <f>VLOOKUP(年度マスタ!$K$4&amp;"_"&amp;AH$33,データシート1!$A:$BT,MATCH("aa_"&amp;$S39,データシート1!$A$1:$BT$1,0),0)</f>
        <v>57.041256059852103</v>
      </c>
      <c r="AI39" s="897">
        <f>VLOOKUP(年度マスタ!$K$4&amp;"_"&amp;AI$33,データシート1!$A:$BT,MATCH("aa_"&amp;$S39,データシート1!$A$1:$BT$1,0),0)</f>
        <v>47.685093776508765</v>
      </c>
      <c r="AJ39" s="897">
        <f>VLOOKUP(年度マスタ!$K$4&amp;"_"&amp;AJ$33,データシート1!$A:$BT,MATCH("aa_"&amp;$S39,データシート1!$A$1:$BT$1,0),0)</f>
        <v>54.158725589742708</v>
      </c>
      <c r="AK39" s="898">
        <f>VLOOKUP(年度マスタ!$K$4&amp;"_"&amp;AK$33,データシート1!$A:$BT,MATCH("aa_"&amp;$S39,データシート1!$A$1:$BT$1,0),0)</f>
        <v>51.572725682111191</v>
      </c>
      <c r="AL39" s="330"/>
      <c r="AW39" s="17" t="str">
        <f>年度マスタ!K4</f>
        <v>33214</v>
      </c>
      <c r="AX39" s="17" t="s">
        <v>200</v>
      </c>
      <c r="AY39" s="17">
        <f>VLOOKUP($AW39&amp;"_"&amp;$AY$34,データシート1!$A:$BT,MATCH($AY$31&amp;"_"&amp;AY$36,データシート1!$A$1:$BT$1,0),0)</f>
        <v>455.28714862426131</v>
      </c>
      <c r="AZ39" s="17">
        <f>VLOOKUP($AW39&amp;"_"&amp;$AY$34,データシート1!$A:$BT,MATCH($AY$31&amp;"_"&amp;AZ$36,データシート1!$A$1:$BT$1,0),0)</f>
        <v>3.6713082481672217</v>
      </c>
      <c r="BA39" s="17">
        <f>VLOOKUP($AW39&amp;"_"&amp;$AY$34,データシート1!$A:$BT,MATCH($AY$31&amp;"_"&amp;BA$36,データシート1!$A$1:$BT$1,0),0)</f>
        <v>6.7020309578941175</v>
      </c>
      <c r="BB39" s="17">
        <f>VLOOKUP($AW39&amp;"_"&amp;$AY$34,データシート1!$A:$BT,MATCH($AY$31&amp;"_"&amp;BB$36,データシート1!$A$1:$BT$1,0),0)</f>
        <v>51.572725682111191</v>
      </c>
      <c r="BC39" s="17">
        <f>VLOOKUP($AW39&amp;"_"&amp;$AY$34,データシート1!$A:$BT,MATCH($AY$31&amp;"_"&amp;BC$36,データシート1!$A$1:$BT$1,0),0)</f>
        <v>56.241893554801415</v>
      </c>
      <c r="BD39" s="17">
        <f>VLOOKUP($AW39&amp;"_"&amp;$AY$34,データシート1!$A:$BT,MATCH($AY$31&amp;"_"&amp;BD$36,データシート1!$A$1:$BT$1,0),0)</f>
        <v>40.946823944927452</v>
      </c>
      <c r="BE39" s="17">
        <f>VLOOKUP($AW39&amp;"_"&amp;$AY$34,データシート1!$A:$BT,MATCH($AY$31&amp;"_"&amp;BE$36,データシート1!$A$1:$BT$1,0),0)</f>
        <v>57.677320609166486</v>
      </c>
      <c r="BF39" s="17">
        <f>VLOOKUP($AW39&amp;"_"&amp;$AY$34,データシート1!$A:$BT,MATCH($AY$31&amp;"_"&amp;BF$36,データシート1!$A$1:$BT$1,0),0)</f>
        <v>2.5070311130066907</v>
      </c>
      <c r="BG39" s="17">
        <f>VLOOKUP($AW39&amp;"_"&amp;$AY$34,データシート1!$A:$BT,MATCH($AY$31&amp;"_"&amp;BG$36,データシート1!$A$1:$BT$1,0),0)</f>
        <v>0</v>
      </c>
      <c r="BH39" s="17">
        <f>VLOOKUP($AW39&amp;"_"&amp;$AY$34,データシート1!$A:$BT,MATCH($AY$31&amp;"_"&amp;BH$36,データシート1!$A$1:$BT$1,0),0)</f>
        <v>5.2320108655860302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72.068115272214527</v>
      </c>
      <c r="P40" s="454">
        <f t="shared" si="9"/>
        <v>9.0896446014060703E-2</v>
      </c>
      <c r="Q40" s="328"/>
      <c r="R40" s="13"/>
      <c r="S40" s="356" t="s">
        <v>165</v>
      </c>
      <c r="T40" s="335"/>
      <c r="U40" s="343" t="s">
        <v>165</v>
      </c>
      <c r="V40" s="344"/>
      <c r="W40" s="344"/>
      <c r="X40" s="896">
        <f>VLOOKUP(年度マスタ!$K$4&amp;"_"&amp;X$33,データシート1!$A:$BT,MATCH("aa_"&amp;$S40,データシート1!$A$1:$BT$1,0),0)</f>
        <v>79.0513869835587</v>
      </c>
      <c r="Y40" s="897">
        <f>VLOOKUP(年度マスタ!$K$4&amp;"_"&amp;Y$33,データシート1!$A:$BT,MATCH("aa_"&amp;$S40,データシート1!$A$1:$BT$1,0),0)</f>
        <v>85.486522615933907</v>
      </c>
      <c r="Z40" s="897">
        <f>VLOOKUP(年度マスタ!$K$4&amp;"_"&amp;Z$33,データシート1!$A:$BT,MATCH("aa_"&amp;$S40,データシート1!$A$1:$BT$1,0),0)</f>
        <v>75.167477202616325</v>
      </c>
      <c r="AA40" s="897">
        <f>VLOOKUP(年度マスタ!$K$4&amp;"_"&amp;AA$33,データシート1!$A:$BT,MATCH("aa_"&amp;$S40,データシート1!$A$1:$BT$1,0),0)</f>
        <v>83.851795671115951</v>
      </c>
      <c r="AB40" s="897">
        <f>VLOOKUP(年度マスタ!$K$4&amp;"_"&amp;AB$33,データシート1!$A:$BT,MATCH("aa_"&amp;$S40,データシート1!$A$1:$BT$1,0),0)</f>
        <v>84.57951543220554</v>
      </c>
      <c r="AC40" s="897">
        <f>VLOOKUP(年度マスタ!$K$4&amp;"_"&amp;AC$33,データシート1!$A:$BT,MATCH("aa_"&amp;$S40,データシート1!$A$1:$BT$1,0),0)</f>
        <v>77.605167779406059</v>
      </c>
      <c r="AD40" s="897">
        <f>VLOOKUP(年度マスタ!$K$4&amp;"_"&amp;AD$33,データシート1!$A:$BT,MATCH("aa_"&amp;$S40,データシート1!$A$1:$BT$1,0),0)</f>
        <v>82.359826704234294</v>
      </c>
      <c r="AE40" s="897">
        <f>VLOOKUP(年度マスタ!$K$4&amp;"_"&amp;AE$33,データシート1!$A:$BT,MATCH("aa_"&amp;$S40,データシート1!$A$1:$BT$1,0),0)</f>
        <v>71.359922113014434</v>
      </c>
      <c r="AF40" s="897">
        <f>VLOOKUP(年度マスタ!$K$4&amp;"_"&amp;AF$33,データシート1!$A:$BT,MATCH("aa_"&amp;$S40,データシート1!$A$1:$BT$1,0),0)</f>
        <v>71.350201036358413</v>
      </c>
      <c r="AG40" s="897">
        <f>VLOOKUP(年度マスタ!$K$4&amp;"_"&amp;AG$33,データシート1!$A:$BT,MATCH("aa_"&amp;$S40,データシート1!$A$1:$BT$1,0),0)</f>
        <v>56.93382343892295</v>
      </c>
      <c r="AH40" s="897">
        <f>VLOOKUP(年度マスタ!$K$4&amp;"_"&amp;AH$33,データシート1!$A:$BT,MATCH("aa_"&amp;$S40,データシート1!$A$1:$BT$1,0),0)</f>
        <v>49.481018619987978</v>
      </c>
      <c r="AI40" s="897">
        <f>VLOOKUP(年度マスタ!$K$4&amp;"_"&amp;AI$33,データシート1!$A:$BT,MATCH("aa_"&amp;$S40,データシート1!$A$1:$BT$1,0),0)</f>
        <v>54.877107468285367</v>
      </c>
      <c r="AJ40" s="897">
        <f>VLOOKUP(年度マスタ!$K$4&amp;"_"&amp;AJ$33,データシート1!$A:$BT,MATCH("aa_"&amp;$S40,データシート1!$A$1:$BT$1,0),0)</f>
        <v>55.928851622401787</v>
      </c>
      <c r="AK40" s="898">
        <f>VLOOKUP(年度マスタ!$K$4&amp;"_"&amp;AK$33,データシート1!$A:$BT,MATCH("aa_"&amp;$S40,データシート1!$A$1:$BT$1,0),0)</f>
        <v>56.241893554801415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3.80756258252522</v>
      </c>
      <c r="P41" s="454">
        <f t="shared" si="9"/>
        <v>4.8023166058998607E-3</v>
      </c>
      <c r="Q41" s="328"/>
      <c r="R41" s="13"/>
      <c r="S41" s="356" t="s">
        <v>201</v>
      </c>
      <c r="T41" s="335"/>
      <c r="U41" s="246" t="s">
        <v>128</v>
      </c>
      <c r="V41" s="344"/>
      <c r="W41" s="344"/>
      <c r="X41" s="896">
        <f>X42+X45+X46</f>
        <v>139.63561999299492</v>
      </c>
      <c r="Y41" s="897">
        <f t="shared" ref="Y41:AH41" si="12">Y42+Y45+Y46</f>
        <v>140.30708643826134</v>
      </c>
      <c r="Z41" s="897">
        <f t="shared" si="12"/>
        <v>136.17442254540723</v>
      </c>
      <c r="AA41" s="897">
        <f t="shared" si="12"/>
        <v>135.58496481437092</v>
      </c>
      <c r="AB41" s="897">
        <f t="shared" si="12"/>
        <v>132.3588835867813</v>
      </c>
      <c r="AC41" s="897">
        <f t="shared" si="12"/>
        <v>128.92080641060537</v>
      </c>
      <c r="AD41" s="897">
        <f t="shared" si="12"/>
        <v>127.45876305495217</v>
      </c>
      <c r="AE41" s="897">
        <f t="shared" si="12"/>
        <v>124.68653955399685</v>
      </c>
      <c r="AF41" s="897">
        <f t="shared" si="12"/>
        <v>121.75974346246582</v>
      </c>
      <c r="AG41" s="897">
        <f t="shared" si="12"/>
        <v>119.52768144067866</v>
      </c>
      <c r="AH41" s="897">
        <f t="shared" si="12"/>
        <v>116.36669877403747</v>
      </c>
      <c r="AI41" s="897">
        <f>AI42+AI45+AI46</f>
        <v>101.17419808924105</v>
      </c>
      <c r="AJ41" s="897">
        <f>AJ42+AJ45+AJ46</f>
        <v>100.75440360831885</v>
      </c>
      <c r="AK41" s="898">
        <f>AK42+AK45+AK46</f>
        <v>101.13117566710062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136.65289395003811</v>
      </c>
      <c r="Y42" s="900">
        <f t="shared" ref="Y42:AK42" si="13">SUM(Y43:Y44)</f>
        <v>137.22833055365777</v>
      </c>
      <c r="Z42" s="900">
        <f t="shared" si="13"/>
        <v>132.6664827567684</v>
      </c>
      <c r="AA42" s="900">
        <f t="shared" si="13"/>
        <v>131.80575846048467</v>
      </c>
      <c r="AB42" s="900">
        <f t="shared" si="13"/>
        <v>128.5513210042561</v>
      </c>
      <c r="AC42" s="900">
        <f t="shared" si="13"/>
        <v>125.31799630975431</v>
      </c>
      <c r="AD42" s="900">
        <f t="shared" si="13"/>
        <v>123.98444570556876</v>
      </c>
      <c r="AE42" s="900">
        <f t="shared" si="13"/>
        <v>121.35306099955446</v>
      </c>
      <c r="AF42" s="900">
        <f t="shared" si="13"/>
        <v>118.58489535628676</v>
      </c>
      <c r="AG42" s="900">
        <f t="shared" si="13"/>
        <v>116.6323182102044</v>
      </c>
      <c r="AH42" s="900">
        <f t="shared" si="13"/>
        <v>113.5910965193886</v>
      </c>
      <c r="AI42" s="900">
        <f t="shared" si="13"/>
        <v>98.56548088245583</v>
      </c>
      <c r="AJ42" s="900">
        <f t="shared" si="13"/>
        <v>98.219001856692586</v>
      </c>
      <c r="AK42" s="901">
        <f t="shared" si="13"/>
        <v>98.624144554093931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4.6620997387677878</v>
      </c>
      <c r="P43" s="612">
        <f t="shared" si="9"/>
        <v>5.8801079453295255E-3</v>
      </c>
      <c r="Q43" s="328"/>
      <c r="R43" s="13"/>
      <c r="S43" s="356" t="s">
        <v>190</v>
      </c>
      <c r="T43" s="359"/>
      <c r="U43" s="346"/>
      <c r="V43" s="360"/>
      <c r="W43" s="347" t="s">
        <v>190</v>
      </c>
      <c r="X43" s="899">
        <f>VLOOKUP(年度マスタ!$K$4&amp;"_"&amp;X$33,データシート1!$A:$BT,MATCH("aa_"&amp;$S43,データシート1!$A$1:$BT$1,0),0)</f>
        <v>59.900172092839753</v>
      </c>
      <c r="Y43" s="900">
        <f>VLOOKUP(年度マスタ!$K$4&amp;"_"&amp;Y$33,データシート1!$A:$BT,MATCH("aa_"&amp;$S43,データシート1!$A$1:$BT$1,0),0)</f>
        <v>59.753069049601017</v>
      </c>
      <c r="Z43" s="900">
        <f>VLOOKUP(年度マスタ!$K$4&amp;"_"&amp;Z$33,データシート1!$A:$BT,MATCH("aa_"&amp;$S43,データシート1!$A$1:$BT$1,0),0)</f>
        <v>58.459410514823333</v>
      </c>
      <c r="AA43" s="900">
        <f>VLOOKUP(年度マスタ!$K$4&amp;"_"&amp;AA$33,データシート1!$A:$BT,MATCH("aa_"&amp;$S43,データシート1!$A$1:$BT$1,0),0)</f>
        <v>58.550029677048933</v>
      </c>
      <c r="AB43" s="900">
        <f>VLOOKUP(年度マスタ!$K$4&amp;"_"&amp;AB$33,データシート1!$A:$BT,MATCH("aa_"&amp;$S43,データシート1!$A$1:$BT$1,0),0)</f>
        <v>56.483205732041569</v>
      </c>
      <c r="AC43" s="900">
        <f>VLOOKUP(年度マスタ!$K$4&amp;"_"&amp;AC$33,データシート1!$A:$BT,MATCH("aa_"&amp;$S43,データシート1!$A$1:$BT$1,0),0)</f>
        <v>53.934782412615526</v>
      </c>
      <c r="AD43" s="900">
        <f>VLOOKUP(年度マスタ!$K$4&amp;"_"&amp;AD$33,データシート1!$A:$BT,MATCH("aa_"&amp;$S43,データシート1!$A$1:$BT$1,0),0)</f>
        <v>53.55491943468882</v>
      </c>
      <c r="AE43" s="900">
        <f>VLOOKUP(年度マスタ!$K$4&amp;"_"&amp;AE$33,データシート1!$A:$BT,MATCH("aa_"&amp;$S43,データシート1!$A$1:$BT$1,0),0)</f>
        <v>52.743048568683058</v>
      </c>
      <c r="AF43" s="900">
        <f>VLOOKUP(年度マスタ!$K$4&amp;"_"&amp;AF$33,データシート1!$A:$BT,MATCH("aa_"&amp;$S43,データシート1!$A$1:$BT$1,0),0)</f>
        <v>51.404059249527521</v>
      </c>
      <c r="AG43" s="900">
        <f>VLOOKUP(年度マスタ!$K$4&amp;"_"&amp;AG$33,データシート1!$A:$BT,MATCH("aa_"&amp;$S43,データシート1!$A$1:$BT$1,0),0)</f>
        <v>50.239713221096729</v>
      </c>
      <c r="AH43" s="900">
        <f>VLOOKUP(年度マスタ!$K$4&amp;"_"&amp;AH$33,データシート1!$A:$BT,MATCH("aa_"&amp;$S43,データシート1!$A$1:$BT$1,0),0)</f>
        <v>48.628979484032051</v>
      </c>
      <c r="AI43" s="900">
        <f>VLOOKUP(年度マスタ!$K$4&amp;"_"&amp;AI$33,データシート1!$A:$BT,MATCH("aa_"&amp;$S43,データシート1!$A$1:$BT$1,0),0)</f>
        <v>40.442331641220918</v>
      </c>
      <c r="AJ43" s="900">
        <f>VLOOKUP(年度マスタ!$K$4&amp;"_"&amp;AJ$33,データシート1!$A:$BT,MATCH("aa_"&amp;$S43,データシート1!$A$1:$BT$1,0),0)</f>
        <v>39.095537468378588</v>
      </c>
      <c r="AK43" s="901">
        <f>VLOOKUP(年度マスタ!$K$4&amp;"_"&amp;AK$33,データシート1!$A:$BT,MATCH("aa_"&amp;$S43,データシート1!$A$1:$BT$1,0),0)</f>
        <v>40.946823944927452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76.752721857198367</v>
      </c>
      <c r="Y44" s="900">
        <f>VLOOKUP(年度マスタ!$K$4&amp;"_"&amp;Y$33,データシート1!$A:$BT,MATCH("aa_"&amp;$S44,データシート1!$A$1:$BT$1,0),0)</f>
        <v>77.47526150405676</v>
      </c>
      <c r="Z44" s="900">
        <f>VLOOKUP(年度マスタ!$K$4&amp;"_"&amp;Z$33,データシート1!$A:$BT,MATCH("aa_"&amp;$S44,データシート1!$A$1:$BT$1,0),0)</f>
        <v>74.207072241945056</v>
      </c>
      <c r="AA44" s="900">
        <f>VLOOKUP(年度マスタ!$K$4&amp;"_"&amp;AA$33,データシート1!$A:$BT,MATCH("aa_"&amp;$S44,データシート1!$A$1:$BT$1,0),0)</f>
        <v>73.255728783435728</v>
      </c>
      <c r="AB44" s="900">
        <f>VLOOKUP(年度マスタ!$K$4&amp;"_"&amp;AB$33,データシート1!$A:$BT,MATCH("aa_"&amp;$S44,データシート1!$A$1:$BT$1,0),0)</f>
        <v>72.068115272214527</v>
      </c>
      <c r="AC44" s="900">
        <f>VLOOKUP(年度マスタ!$K$4&amp;"_"&amp;AC$33,データシート1!$A:$BT,MATCH("aa_"&amp;$S44,データシート1!$A$1:$BT$1,0),0)</f>
        <v>71.383213897138788</v>
      </c>
      <c r="AD44" s="900">
        <f>VLOOKUP(年度マスタ!$K$4&amp;"_"&amp;AD$33,データシート1!$A:$BT,MATCH("aa_"&amp;$S44,データシート1!$A$1:$BT$1,0),0)</f>
        <v>70.429526270879947</v>
      </c>
      <c r="AE44" s="900">
        <f>VLOOKUP(年度マスタ!$K$4&amp;"_"&amp;AE$33,データシート1!$A:$BT,MATCH("aa_"&amp;$S44,データシート1!$A$1:$BT$1,0),0)</f>
        <v>68.610012430871393</v>
      </c>
      <c r="AF44" s="900">
        <f>VLOOKUP(年度マスタ!$K$4&amp;"_"&amp;AF$33,データシート1!$A:$BT,MATCH("aa_"&amp;$S44,データシート1!$A$1:$BT$1,0),0)</f>
        <v>67.180836106759244</v>
      </c>
      <c r="AG44" s="900">
        <f>VLOOKUP(年度マスタ!$K$4&amp;"_"&amp;AG$33,データシート1!$A:$BT,MATCH("aa_"&amp;$S44,データシート1!$A$1:$BT$1,0),0)</f>
        <v>66.392604989107681</v>
      </c>
      <c r="AH44" s="900">
        <f>VLOOKUP(年度マスタ!$K$4&amp;"_"&amp;AH$33,データシート1!$A:$BT,MATCH("aa_"&amp;$S44,データシート1!$A$1:$BT$1,0),0)</f>
        <v>64.962117035356542</v>
      </c>
      <c r="AI44" s="900">
        <f>VLOOKUP(年度マスタ!$K$4&amp;"_"&amp;AI$33,データシート1!$A:$BT,MATCH("aa_"&amp;$S44,データシート1!$A$1:$BT$1,0),0)</f>
        <v>58.12314924123492</v>
      </c>
      <c r="AJ44" s="900">
        <f>VLOOKUP(年度マスタ!$K$4&amp;"_"&amp;AJ$33,データシート1!$A:$BT,MATCH("aa_"&amp;$S44,データシート1!$A$1:$BT$1,0),0)</f>
        <v>59.123464388313991</v>
      </c>
      <c r="AK44" s="901">
        <f>VLOOKUP(年度マスタ!$K$4&amp;"_"&amp;AK$33,データシート1!$A:$BT,MATCH("aa_"&amp;$S44,データシート1!$A$1:$BT$1,0),0)</f>
        <v>57.677320609166486</v>
      </c>
      <c r="AL44" s="330"/>
      <c r="AW44" s="17" t="str">
        <f>AW47</f>
        <v>岡山県</v>
      </c>
      <c r="AX44" s="1010">
        <f t="shared" si="14"/>
        <v>0.76215004413621379</v>
      </c>
      <c r="AY44" s="1010">
        <f t="shared" si="14"/>
        <v>6.9524305544908474E-2</v>
      </c>
      <c r="AZ44" s="1010">
        <f t="shared" si="14"/>
        <v>7.0773555284954437E-2</v>
      </c>
      <c r="BA44" s="1010">
        <f t="shared" si="14"/>
        <v>9.1764967163491043E-2</v>
      </c>
      <c r="BB44" s="1010">
        <f t="shared" si="14"/>
        <v>5.7871278704322519E-3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2.9827260429567999</v>
      </c>
      <c r="Y45" s="900">
        <f>VLOOKUP(年度マスタ!$K$4&amp;"_"&amp;Y$33,データシート1!$A:$BT,MATCH("aa_"&amp;$S45,データシート1!$A$1:$BT$1,0),0)</f>
        <v>3.0787558846035701</v>
      </c>
      <c r="Z45" s="900">
        <f>VLOOKUP(年度マスタ!$K$4&amp;"_"&amp;Z$33,データシート1!$A:$BT,MATCH("aa_"&amp;$S45,データシート1!$A$1:$BT$1,0),0)</f>
        <v>3.5079397886388102</v>
      </c>
      <c r="AA45" s="900">
        <f>VLOOKUP(年度マスタ!$K$4&amp;"_"&amp;AA$33,データシート1!$A:$BT,MATCH("aa_"&amp;$S45,データシート1!$A$1:$BT$1,0),0)</f>
        <v>3.7792063538862601</v>
      </c>
      <c r="AB45" s="900">
        <f>VLOOKUP(年度マスタ!$K$4&amp;"_"&amp;AB$33,データシート1!$A:$BT,MATCH("aa_"&amp;$S45,データシート1!$A$1:$BT$1,0),0)</f>
        <v>3.80756258252522</v>
      </c>
      <c r="AC45" s="900">
        <f>VLOOKUP(年度マスタ!$K$4&amp;"_"&amp;AC$33,データシート1!$A:$BT,MATCH("aa_"&amp;$S45,データシート1!$A$1:$BT$1,0),0)</f>
        <v>3.60281010085107</v>
      </c>
      <c r="AD45" s="900">
        <f>VLOOKUP(年度マスタ!$K$4&amp;"_"&amp;AD$33,データシート1!$A:$BT,MATCH("aa_"&amp;$S45,データシート1!$A$1:$BT$1,0),0)</f>
        <v>3.4743173493834099</v>
      </c>
      <c r="AE45" s="900">
        <f>VLOOKUP(年度マスタ!$K$4&amp;"_"&amp;AE$33,データシート1!$A:$BT,MATCH("aa_"&amp;$S45,データシート1!$A$1:$BT$1,0),0)</f>
        <v>3.3334785544423902</v>
      </c>
      <c r="AF45" s="900">
        <f>VLOOKUP(年度マスタ!$K$4&amp;"_"&amp;AF$33,データシート1!$A:$BT,MATCH("aa_"&amp;$S45,データシート1!$A$1:$BT$1,0),0)</f>
        <v>3.1748481061790601</v>
      </c>
      <c r="AG45" s="900">
        <f>VLOOKUP(年度マスタ!$K$4&amp;"_"&amp;AG$33,データシート1!$A:$BT,MATCH("aa_"&amp;$S45,データシート1!$A$1:$BT$1,0),0)</f>
        <v>2.8953632304742598</v>
      </c>
      <c r="AH45" s="900">
        <f>VLOOKUP(年度マスタ!$K$4&amp;"_"&amp;AH$33,データシート1!$A:$BT,MATCH("aa_"&amp;$S45,データシート1!$A$1:$BT$1,0),0)</f>
        <v>2.7756022546488799</v>
      </c>
      <c r="AI45" s="900">
        <f>VLOOKUP(年度マスタ!$K$4&amp;"_"&amp;AI$33,データシート1!$A:$BT,MATCH("aa_"&amp;$S45,データシート1!$A$1:$BT$1,0),0)</f>
        <v>2.6087172067852098</v>
      </c>
      <c r="AJ45" s="900">
        <f>VLOOKUP(年度マスタ!$K$4&amp;"_"&amp;AJ$33,データシート1!$A:$BT,MATCH("aa_"&amp;$S45,データシート1!$A$1:$BT$1,0),0)</f>
        <v>2.5354017516262601</v>
      </c>
      <c r="AK45" s="901">
        <f>VLOOKUP(年度マスタ!$K$4&amp;"_"&amp;AK$33,データシート1!$A:$BT,MATCH("aa_"&amp;$S45,データシート1!$A$1:$BT$1,0),0)</f>
        <v>2.5070311130066907</v>
      </c>
      <c r="AL45" s="330"/>
      <c r="AW45" s="17" t="str">
        <f>AW48</f>
        <v>真庭市</v>
      </c>
      <c r="AX45" s="1010">
        <f t="shared" ref="AX45:BB45" si="15">AX48/$BC48</f>
        <v>0.68495772040808167</v>
      </c>
      <c r="AY45" s="1010">
        <f t="shared" si="15"/>
        <v>7.5860283493329114E-2</v>
      </c>
      <c r="AZ45" s="1010">
        <f t="shared" si="15"/>
        <v>8.2728340083618776E-2</v>
      </c>
      <c r="BA45" s="1010">
        <f t="shared" si="15"/>
        <v>0.148757692261765</v>
      </c>
      <c r="BB45" s="1010">
        <f t="shared" si="15"/>
        <v>7.6959637532054296E-3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3.88479701475184</v>
      </c>
      <c r="Y47" s="903">
        <f>VLOOKUP(年度マスタ!$K$4&amp;"_"&amp;Y$33,データシート1!$A:$BT,MATCH("aa_"&amp;$S47,データシート1!$A$1:$BT$1,0),0)</f>
        <v>5.2977301794660807</v>
      </c>
      <c r="Z47" s="903">
        <f>VLOOKUP(年度マスタ!$K$4&amp;"_"&amp;Z$33,データシート1!$A:$BT,MATCH("aa_"&amp;$S47,データシート1!$A$1:$BT$1,0),0)</f>
        <v>5.7861809194611649</v>
      </c>
      <c r="AA47" s="903">
        <f>VLOOKUP(年度マスタ!$K$4&amp;"_"&amp;AA$33,データシート1!$A:$BT,MATCH("aa_"&amp;$S47,データシート1!$A$1:$BT$1,0),0)</f>
        <v>5.4417311325057156</v>
      </c>
      <c r="AB47" s="903">
        <f>VLOOKUP(年度マスタ!$K$4&amp;"_"&amp;AB$33,データシート1!$A:$BT,MATCH("aa_"&amp;$S47,データシート1!$A$1:$BT$1,0),0)</f>
        <v>4.6620997387677878</v>
      </c>
      <c r="AC47" s="903">
        <f>VLOOKUP(年度マスタ!$K$4&amp;"_"&amp;AC$33,データシート1!$A:$BT,MATCH("aa_"&amp;$S47,データシート1!$A$1:$BT$1,0),0)</f>
        <v>6.033392441897524</v>
      </c>
      <c r="AD47" s="903">
        <f>VLOOKUP(年度マスタ!$K$4&amp;"_"&amp;AD$33,データシート1!$A:$BT,MATCH("aa_"&amp;$S47,データシート1!$A$1:$BT$1,0),0)</f>
        <v>6.1598393968894367</v>
      </c>
      <c r="AE47" s="903">
        <f>VLOOKUP(年度マスタ!$K$4&amp;"_"&amp;AE$33,データシート1!$A:$BT,MATCH("aa_"&amp;$S47,データシート1!$A$1:$BT$1,0),0)</f>
        <v>4.680657161417324</v>
      </c>
      <c r="AF47" s="903">
        <f>VLOOKUP(年度マスタ!$K$4&amp;"_"&amp;AF$33,データシート1!$A:$BT,MATCH("aa_"&amp;$S47,データシート1!$A$1:$BT$1,0),0)</f>
        <v>5.4129296985719257</v>
      </c>
      <c r="AG47" s="903">
        <f>VLOOKUP(年度マスタ!$K$4&amp;"_"&amp;AG$33,データシート1!$A:$BT,MATCH("aa_"&amp;$S47,データシート1!$A$1:$BT$1,0),0)</f>
        <v>4.6346599356460008</v>
      </c>
      <c r="AH47" s="903">
        <f>VLOOKUP(年度マスタ!$K$4&amp;"_"&amp;AH$33,データシート1!$A:$BT,MATCH("aa_"&amp;$S47,データシート1!$A$1:$BT$1,0),0)</f>
        <v>4.8336411979176841</v>
      </c>
      <c r="AI47" s="903">
        <f>VLOOKUP(年度マスタ!$K$4&amp;"_"&amp;AI$33,データシート1!$A:$BT,MATCH("aa_"&amp;$S47,データシート1!$A$1:$BT$1,0),0)</f>
        <v>5.6247680426239279</v>
      </c>
      <c r="AJ47" s="903">
        <f>VLOOKUP(年度マスタ!$K$4&amp;"_"&amp;AJ$33,データシート1!$A:$BT,MATCH("aa_"&amp;$S47,データシート1!$A$1:$BT$1,0),0)</f>
        <v>4.8546561920728628</v>
      </c>
      <c r="AK47" s="904">
        <f>VLOOKUP(年度マスタ!$K$4&amp;"_"&amp;AK$33,データシート1!$A:$BT,MATCH("aa_"&amp;$S47,データシート1!$A$1:$BT$1,0),0)</f>
        <v>5.2320108655860302</v>
      </c>
      <c r="AL47" s="330"/>
      <c r="AW47" s="17" t="str">
        <f>年度マスタ!I4</f>
        <v>岡山県</v>
      </c>
      <c r="AX47" s="1011">
        <f>SUM(AY38:BA38)</f>
        <v>29745.563060559904</v>
      </c>
      <c r="AY47" s="1011">
        <f t="shared" si="17"/>
        <v>2713.4284524926215</v>
      </c>
      <c r="AZ47" s="1011">
        <f t="shared" si="17"/>
        <v>2762.1847796841262</v>
      </c>
      <c r="BA47" s="1011">
        <f>SUM(BD38:BG38)</f>
        <v>3581.4478244968641</v>
      </c>
      <c r="BB47" s="1011">
        <f>BH38</f>
        <v>225.86284463784753</v>
      </c>
      <c r="BC47" s="1011">
        <f>SUM(AX47:BB47)</f>
        <v>39028.486961871364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真庭市</v>
      </c>
      <c r="AX48" s="1011">
        <f>SUM(AY39:BA39)</f>
        <v>465.66048783032267</v>
      </c>
      <c r="AY48" s="1011">
        <f>BB39</f>
        <v>51.572725682111191</v>
      </c>
      <c r="AZ48" s="1011">
        <f>BC39</f>
        <v>56.241893554801415</v>
      </c>
      <c r="BA48" s="1011">
        <f>SUM(BD39:BG39)</f>
        <v>101.13117566710062</v>
      </c>
      <c r="BB48" s="1011">
        <f>BH39</f>
        <v>5.2320108655860302</v>
      </c>
      <c r="BC48" s="1011">
        <f>SUM(AX48:BB48)</f>
        <v>679.83829359992194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679.83829359992194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465.66048783032267</v>
      </c>
      <c r="P52" s="453">
        <f t="shared" ref="P52:P64" si="18">O52/$O$51</f>
        <v>0.68495772040808167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455.28714862426131</v>
      </c>
      <c r="P53" s="454">
        <f t="shared" si="18"/>
        <v>0.66969918127647166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3.6713082481672217</v>
      </c>
      <c r="P54" s="454">
        <f t="shared" si="18"/>
        <v>5.4002669204270357E-3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6.7020309578941175</v>
      </c>
      <c r="P55" s="454">
        <f t="shared" si="18"/>
        <v>9.8582722111829075E-3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51.572725682111191</v>
      </c>
      <c r="P56" s="453">
        <f t="shared" si="18"/>
        <v>7.5860283493329114E-2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56.241893554801415</v>
      </c>
      <c r="P57" s="453">
        <f t="shared" si="18"/>
        <v>8.2728340083618776E-2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101.13117566710062</v>
      </c>
      <c r="P58" s="453">
        <f t="shared" si="18"/>
        <v>0.148757692261765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98.624144554093931</v>
      </c>
      <c r="P59" s="454">
        <f t="shared" si="18"/>
        <v>0.14507000485638025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40.946823944927452</v>
      </c>
      <c r="P60" s="454">
        <f t="shared" si="18"/>
        <v>6.0230240529852014E-2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57.677320609166486</v>
      </c>
      <c r="P61" s="454">
        <f t="shared" si="18"/>
        <v>8.4839764326528233E-2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2.5070311130066907</v>
      </c>
      <c r="P62" s="454">
        <f t="shared" si="18"/>
        <v>3.6876874053847482E-3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5.2320108655860302</v>
      </c>
      <c r="P64" s="612">
        <f t="shared" si="18"/>
        <v>7.6959637532054296E-3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真庭市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805.79020000000003</v>
      </c>
      <c r="AI7" s="78">
        <f>VLOOKUP(年度マスタ!$K$4&amp;"_"&amp;$AG7,データシート1!$A:$BT,MATCH("ab_"&amp;AI$2,データシート1!$A$1:$BT$1,0),0)</f>
        <v>2323</v>
      </c>
      <c r="AJ7" s="78">
        <f>VLOOKUP(年度マスタ!$K$4&amp;"_"&amp;$AG7,データシート1!$A:$BT,MATCH("ab_"&amp;AJ$2,データシート1!$A$1:$BT$1,0),0)</f>
        <v>403</v>
      </c>
      <c r="AK7" s="78">
        <f>VLOOKUP(年度マスタ!$K$4&amp;"_"&amp;$AG7,データシート1!$A:$BT,MATCH("ab_"&amp;AK$2,データシート1!$A$1:$BT$1,0),0)</f>
        <v>14464</v>
      </c>
      <c r="AL7" s="78">
        <f>VLOOKUP(年度マスタ!$K$4&amp;"_"&amp;$AG7,データシート1!$A:$BT,MATCH("ab_"&amp;AL$2,データシート1!$A$1:$BT$1,0),0)</f>
        <v>17571</v>
      </c>
      <c r="AM7" s="78">
        <f>VLOOKUP(年度マスタ!$K$4&amp;"_"&amp;$AG7,データシート1!$A:$BT,MATCH("ab_"&amp;AM$2,データシート1!$A$1:$BT$1,0),0)</f>
        <v>30281</v>
      </c>
      <c r="AN7" s="78">
        <f>VLOOKUP(年度マスタ!$K$4&amp;"_"&amp;$AG7,データシート1!$A:$BT,MATCH("ab_"&amp;AN$2,データシート1!$A$1:$BT$1,0),0)</f>
        <v>15448</v>
      </c>
      <c r="AO7" s="78">
        <f>VLOOKUP(年度マスタ!$K$4&amp;"_"&amp;$AG7,データシート1!$A:$BT,MATCH("ab_"&amp;AO$2,データシート1!$A$1:$BT$1,0),0)</f>
        <v>51164</v>
      </c>
      <c r="AP7" s="78">
        <f>VLOOKUP(年度マスタ!$K$4&amp;"_"&amp;$AG7,データシート1!$A:$BT,MATCH("ab_"&amp;AP$2,データシート1!$A$1:$BT$1,0),0)</f>
        <v>0</v>
      </c>
      <c r="AQ7" s="954">
        <f>VLOOKUP(年度マスタ!$K$4&amp;"_"&amp;$AG7,データシート1!$A:$BT,MATCH("ab_"&amp;AQ$2,データシート1!$A$1:$BT$1,0),0)</f>
        <v>3.88479701475184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914.04420000000005</v>
      </c>
      <c r="AI8" s="78">
        <f>VLOOKUP(年度マスタ!$K$4&amp;"_"&amp;$AG8,データシート1!$A:$BT,MATCH("ab_"&amp;AI$2,データシート1!$A$1:$BT$1,0),0)</f>
        <v>2323</v>
      </c>
      <c r="AJ8" s="78">
        <f>VLOOKUP(年度マスタ!$K$4&amp;"_"&amp;$AG8,データシート1!$A:$BT,MATCH("ab_"&amp;AJ$2,データシート1!$A$1:$BT$1,0),0)</f>
        <v>403</v>
      </c>
      <c r="AK8" s="78">
        <f>VLOOKUP(年度マスタ!$K$4&amp;"_"&amp;$AG8,データシート1!$A:$BT,MATCH("ab_"&amp;AK$2,データシート1!$A$1:$BT$1,0),0)</f>
        <v>14464</v>
      </c>
      <c r="AL8" s="78">
        <f>VLOOKUP(年度マスタ!$K$4&amp;"_"&amp;$AG8,データシート1!$A:$BT,MATCH("ab_"&amp;AL$2,データシート1!$A$1:$BT$1,0),0)</f>
        <v>17656</v>
      </c>
      <c r="AM8" s="78">
        <f>VLOOKUP(年度マスタ!$K$4&amp;"_"&amp;$AG8,データシート1!$A:$BT,MATCH("ab_"&amp;AM$2,データシート1!$A$1:$BT$1,0),0)</f>
        <v>30347</v>
      </c>
      <c r="AN8" s="78">
        <f>VLOOKUP(年度マスタ!$K$4&amp;"_"&amp;$AG8,データシート1!$A:$BT,MATCH("ab_"&amp;AN$2,データシート1!$A$1:$BT$1,0),0)</f>
        <v>15204</v>
      </c>
      <c r="AO8" s="78">
        <f>VLOOKUP(年度マスタ!$K$4&amp;"_"&amp;$AG8,データシート1!$A:$BT,MATCH("ab_"&amp;AO$2,データシート1!$A$1:$BT$1,0),0)</f>
        <v>50605</v>
      </c>
      <c r="AP8" s="78">
        <f>VLOOKUP(年度マスタ!$K$4&amp;"_"&amp;$AG8,データシート1!$A:$BT,MATCH("ab_"&amp;AP$2,データシート1!$A$1:$BT$1,0),0)</f>
        <v>0</v>
      </c>
      <c r="AQ8" s="954">
        <f>VLOOKUP(年度マスタ!$K$4&amp;"_"&amp;$AG8,データシート1!$A:$BT,MATCH("ab_"&amp;AQ$2,データシート1!$A$1:$BT$1,0),0)</f>
        <v>5.2977301794660807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760.92550000000006</v>
      </c>
      <c r="AI9" s="78">
        <f>VLOOKUP(年度マスタ!$K$4&amp;"_"&amp;$AG9,データシート1!$A:$BT,MATCH("ab_"&amp;AI$2,データシート1!$A$1:$BT$1,0),0)</f>
        <v>2323</v>
      </c>
      <c r="AJ9" s="78">
        <f>VLOOKUP(年度マスタ!$K$4&amp;"_"&amp;$AG9,データシート1!$A:$BT,MATCH("ab_"&amp;AJ$2,データシート1!$A$1:$BT$1,0),0)</f>
        <v>403</v>
      </c>
      <c r="AK9" s="78">
        <f>VLOOKUP(年度マスタ!$K$4&amp;"_"&amp;$AG9,データシート1!$A:$BT,MATCH("ab_"&amp;AK$2,データシート1!$A$1:$BT$1,0),0)</f>
        <v>14464</v>
      </c>
      <c r="AL9" s="78">
        <f>VLOOKUP(年度マスタ!$K$4&amp;"_"&amp;$AG9,データシート1!$A:$BT,MATCH("ab_"&amp;AL$2,データシート1!$A$1:$BT$1,0),0)</f>
        <v>17672</v>
      </c>
      <c r="AM9" s="78">
        <f>VLOOKUP(年度マスタ!$K$4&amp;"_"&amp;$AG9,データシート1!$A:$BT,MATCH("ab_"&amp;AM$2,データシート1!$A$1:$BT$1,0),0)</f>
        <v>30335</v>
      </c>
      <c r="AN9" s="78">
        <f>VLOOKUP(年度マスタ!$K$4&amp;"_"&amp;$AG9,データシート1!$A:$BT,MATCH("ab_"&amp;AN$2,データシート1!$A$1:$BT$1,0),0)</f>
        <v>14996</v>
      </c>
      <c r="AO9" s="78">
        <f>VLOOKUP(年度マスタ!$K$4&amp;"_"&amp;$AG9,データシート1!$A:$BT,MATCH("ab_"&amp;AO$2,データシート1!$A$1:$BT$1,0),0)</f>
        <v>49987</v>
      </c>
      <c r="AP9" s="78">
        <f>VLOOKUP(年度マスタ!$K$4&amp;"_"&amp;$AG9,データシート1!$A:$BT,MATCH("ab_"&amp;AP$2,データシート1!$A$1:$BT$1,0),0)</f>
        <v>0</v>
      </c>
      <c r="AQ9" s="954">
        <f>VLOOKUP(年度マスタ!$K$4&amp;"_"&amp;$AG9,データシート1!$A:$BT,MATCH("ab_"&amp;AQ$2,データシート1!$A$1:$BT$1,0),0)</f>
        <v>5.7861809194611649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956.71439999999996</v>
      </c>
      <c r="AI10" s="78">
        <f>VLOOKUP(年度マスタ!$K$4&amp;"_"&amp;$AG10,データシート1!$A:$BT,MATCH("ab_"&amp;AI$2,データシート1!$A$1:$BT$1,0),0)</f>
        <v>2323</v>
      </c>
      <c r="AJ10" s="78">
        <f>VLOOKUP(年度マスタ!$K$4&amp;"_"&amp;$AG10,データシート1!$A:$BT,MATCH("ab_"&amp;AJ$2,データシート1!$A$1:$BT$1,0),0)</f>
        <v>403</v>
      </c>
      <c r="AK10" s="78">
        <f>VLOOKUP(年度マスタ!$K$4&amp;"_"&amp;$AG10,データシート1!$A:$BT,MATCH("ab_"&amp;AK$2,データシート1!$A$1:$BT$1,0),0)</f>
        <v>14464</v>
      </c>
      <c r="AL10" s="78">
        <f>VLOOKUP(年度マスタ!$K$4&amp;"_"&amp;$AG10,データシート1!$A:$BT,MATCH("ab_"&amp;AL$2,データシート1!$A$1:$BT$1,0),0)</f>
        <v>17809</v>
      </c>
      <c r="AM10" s="78">
        <f>VLOOKUP(年度マスタ!$K$4&amp;"_"&amp;$AG10,データシート1!$A:$BT,MATCH("ab_"&amp;AM$2,データシート1!$A$1:$BT$1,0),0)</f>
        <v>30623</v>
      </c>
      <c r="AN10" s="78">
        <f>VLOOKUP(年度マスタ!$K$4&amp;"_"&amp;$AG10,データシート1!$A:$BT,MATCH("ab_"&amp;AN$2,データシート1!$A$1:$BT$1,0),0)</f>
        <v>14720</v>
      </c>
      <c r="AO10" s="78">
        <f>VLOOKUP(年度マスタ!$K$4&amp;"_"&amp;$AG10,データシート1!$A:$BT,MATCH("ab_"&amp;AO$2,データシート1!$A$1:$BT$1,0),0)</f>
        <v>49566</v>
      </c>
      <c r="AP10" s="78">
        <f>VLOOKUP(年度マスタ!$K$4&amp;"_"&amp;$AG10,データシート1!$A:$BT,MATCH("ab_"&amp;AP$2,データシート1!$A$1:$BT$1,0),0)</f>
        <v>0</v>
      </c>
      <c r="AQ10" s="954">
        <f>VLOOKUP(年度マスタ!$K$4&amp;"_"&amp;$AG10,データシート1!$A:$BT,MATCH("ab_"&amp;AQ$2,データシート1!$A$1:$BT$1,0),0)</f>
        <v>5.4417311325057156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1005.3778</v>
      </c>
      <c r="AI11" s="78">
        <f>VLOOKUP(年度マスタ!$K$4&amp;"_"&amp;$AG11,データシート1!$A:$BT,MATCH("ab_"&amp;AI$2,データシート1!$A$1:$BT$1,0),0)</f>
        <v>2323</v>
      </c>
      <c r="AJ11" s="78">
        <f>VLOOKUP(年度マスタ!$K$4&amp;"_"&amp;$AG11,データシート1!$A:$BT,MATCH("ab_"&amp;AJ$2,データシート1!$A$1:$BT$1,0),0)</f>
        <v>403</v>
      </c>
      <c r="AK11" s="78">
        <f>VLOOKUP(年度マスタ!$K$4&amp;"_"&amp;$AG11,データシート1!$A:$BT,MATCH("ab_"&amp;AK$2,データシート1!$A$1:$BT$1,0),0)</f>
        <v>14464</v>
      </c>
      <c r="AL11" s="78">
        <f>VLOOKUP(年度マスタ!$K$4&amp;"_"&amp;$AG11,データシート1!$A:$BT,MATCH("ab_"&amp;AL$2,データシート1!$A$1:$BT$1,0),0)</f>
        <v>17893</v>
      </c>
      <c r="AM11" s="78">
        <f>VLOOKUP(年度マスタ!$K$4&amp;"_"&amp;$AG11,データシート1!$A:$BT,MATCH("ab_"&amp;AM$2,データシート1!$A$1:$BT$1,0),0)</f>
        <v>30861</v>
      </c>
      <c r="AN11" s="78">
        <f>VLOOKUP(年度マスタ!$K$4&amp;"_"&amp;$AG11,データシート1!$A:$BT,MATCH("ab_"&amp;AN$2,データシート1!$A$1:$BT$1,0),0)</f>
        <v>14427</v>
      </c>
      <c r="AO11" s="78">
        <f>VLOOKUP(年度マスタ!$K$4&amp;"_"&amp;$AG11,データシート1!$A:$BT,MATCH("ab_"&amp;AO$2,データシート1!$A$1:$BT$1,0),0)</f>
        <v>49222</v>
      </c>
      <c r="AP11" s="78">
        <f>VLOOKUP(年度マスタ!$K$4&amp;"_"&amp;$AG11,データシート1!$A:$BT,MATCH("ab_"&amp;AP$2,データシート1!$A$1:$BT$1,0),0)</f>
        <v>0</v>
      </c>
      <c r="AQ11" s="954">
        <f>VLOOKUP(年度マスタ!$K$4&amp;"_"&amp;$AG11,データシート1!$A:$BT,MATCH("ab_"&amp;AQ$2,データシート1!$A$1:$BT$1,0),0)</f>
        <v>4.6620997387677878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1029.6939</v>
      </c>
      <c r="AI12" s="78">
        <f>VLOOKUP(年度マスタ!$K$4&amp;"_"&amp;$AG12,データシート1!$A:$BT,MATCH("ab_"&amp;AI$2,データシート1!$A$1:$BT$1,0),0)</f>
        <v>1940</v>
      </c>
      <c r="AJ12" s="78">
        <f>VLOOKUP(年度マスタ!$K$4&amp;"_"&amp;$AG12,データシート1!$A:$BT,MATCH("ab_"&amp;AJ$2,データシート1!$A$1:$BT$1,0),0)</f>
        <v>394</v>
      </c>
      <c r="AK12" s="78">
        <f>VLOOKUP(年度マスタ!$K$4&amp;"_"&amp;$AG12,データシート1!$A:$BT,MATCH("ab_"&amp;AK$2,データシート1!$A$1:$BT$1,0),0)</f>
        <v>13721</v>
      </c>
      <c r="AL12" s="78">
        <f>VLOOKUP(年度マスタ!$K$4&amp;"_"&amp;$AG12,データシート1!$A:$BT,MATCH("ab_"&amp;AL$2,データシート1!$A$1:$BT$1,0),0)</f>
        <v>17864</v>
      </c>
      <c r="AM12" s="78">
        <f>VLOOKUP(年度マスタ!$K$4&amp;"_"&amp;$AG12,データシート1!$A:$BT,MATCH("ab_"&amp;AM$2,データシート1!$A$1:$BT$1,0),0)</f>
        <v>31037</v>
      </c>
      <c r="AN12" s="78">
        <f>VLOOKUP(年度マスタ!$K$4&amp;"_"&amp;$AG12,データシート1!$A:$BT,MATCH("ab_"&amp;AN$2,データシート1!$A$1:$BT$1,0),0)</f>
        <v>14216</v>
      </c>
      <c r="AO12" s="78">
        <f>VLOOKUP(年度マスタ!$K$4&amp;"_"&amp;$AG12,データシート1!$A:$BT,MATCH("ab_"&amp;AO$2,データシート1!$A$1:$BT$1,0),0)</f>
        <v>48544</v>
      </c>
      <c r="AP12" s="78">
        <f>VLOOKUP(年度マスタ!$K$4&amp;"_"&amp;$AG12,データシート1!$A:$BT,MATCH("ab_"&amp;AP$2,データシート1!$A$1:$BT$1,0),0)</f>
        <v>0</v>
      </c>
      <c r="AQ12" s="954">
        <f>VLOOKUP(年度マスタ!$K$4&amp;"_"&amp;$AG12,データシート1!$A:$BT,MATCH("ab_"&amp;AQ$2,データシート1!$A$1:$BT$1,0),0)</f>
        <v>6.033392441897524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1017.8285</v>
      </c>
      <c r="AI13" s="78">
        <f>VLOOKUP(年度マスタ!$K$4&amp;"_"&amp;$AG13,データシート1!$A:$BT,MATCH("ab_"&amp;AI$2,データシート1!$A$1:$BT$1,0),0)</f>
        <v>1940</v>
      </c>
      <c r="AJ13" s="78">
        <f>VLOOKUP(年度マスタ!$K$4&amp;"_"&amp;$AG13,データシート1!$A:$BT,MATCH("ab_"&amp;AJ$2,データシート1!$A$1:$BT$1,0),0)</f>
        <v>394</v>
      </c>
      <c r="AK13" s="78">
        <f>VLOOKUP(年度マスタ!$K$4&amp;"_"&amp;$AG13,データシート1!$A:$BT,MATCH("ab_"&amp;AK$2,データシート1!$A$1:$BT$1,0),0)</f>
        <v>13721</v>
      </c>
      <c r="AL13" s="78">
        <f>VLOOKUP(年度マスタ!$K$4&amp;"_"&amp;$AG13,データシート1!$A:$BT,MATCH("ab_"&amp;AL$2,データシート1!$A$1:$BT$1,0),0)</f>
        <v>17876</v>
      </c>
      <c r="AM13" s="78">
        <f>VLOOKUP(年度マスタ!$K$4&amp;"_"&amp;$AG13,データシート1!$A:$BT,MATCH("ab_"&amp;AM$2,データシート1!$A$1:$BT$1,0),0)</f>
        <v>31115</v>
      </c>
      <c r="AN13" s="78">
        <f>VLOOKUP(年度マスタ!$K$4&amp;"_"&amp;$AG13,データシート1!$A:$BT,MATCH("ab_"&amp;AN$2,データシート1!$A$1:$BT$1,0),0)</f>
        <v>14015</v>
      </c>
      <c r="AO13" s="78">
        <f>VLOOKUP(年度マスタ!$K$4&amp;"_"&amp;$AG13,データシート1!$A:$BT,MATCH("ab_"&amp;AO$2,データシート1!$A$1:$BT$1,0),0)</f>
        <v>47820</v>
      </c>
      <c r="AP13" s="78">
        <f>VLOOKUP(年度マスタ!$K$4&amp;"_"&amp;$AG13,データシート1!$A:$BT,MATCH("ab_"&amp;AP$2,データシート1!$A$1:$BT$1,0),0)</f>
        <v>0</v>
      </c>
      <c r="AQ13" s="954">
        <f>VLOOKUP(年度マスタ!$K$4&amp;"_"&amp;$AG13,データシート1!$A:$BT,MATCH("ab_"&amp;AQ$2,データシート1!$A$1:$BT$1,0),0)</f>
        <v>6.1598393968894367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1061.7663</v>
      </c>
      <c r="AI14" s="78">
        <f>VLOOKUP(年度マスタ!$K$4&amp;"_"&amp;$AG14,データシート1!$A:$BT,MATCH("ab_"&amp;AI$2,データシート1!$A$1:$BT$1,0),0)</f>
        <v>1940</v>
      </c>
      <c r="AJ14" s="78">
        <f>VLOOKUP(年度マスタ!$K$4&amp;"_"&amp;$AG14,データシート1!$A:$BT,MATCH("ab_"&amp;AJ$2,データシート1!$A$1:$BT$1,0),0)</f>
        <v>394</v>
      </c>
      <c r="AK14" s="78">
        <f>VLOOKUP(年度マスタ!$K$4&amp;"_"&amp;$AG14,データシート1!$A:$BT,MATCH("ab_"&amp;AK$2,データシート1!$A$1:$BT$1,0),0)</f>
        <v>13721</v>
      </c>
      <c r="AL14" s="78">
        <f>VLOOKUP(年度マスタ!$K$4&amp;"_"&amp;$AG14,データシート1!$A:$BT,MATCH("ab_"&amp;AL$2,データシート1!$A$1:$BT$1,0),0)</f>
        <v>17881</v>
      </c>
      <c r="AM14" s="78">
        <f>VLOOKUP(年度マスタ!$K$4&amp;"_"&amp;$AG14,データシート1!$A:$BT,MATCH("ab_"&amp;AM$2,データシート1!$A$1:$BT$1,0),0)</f>
        <v>31020</v>
      </c>
      <c r="AN14" s="78">
        <f>VLOOKUP(年度マスタ!$K$4&amp;"_"&amp;$AG14,データシート1!$A:$BT,MATCH("ab_"&amp;AN$2,データシート1!$A$1:$BT$1,0),0)</f>
        <v>14121</v>
      </c>
      <c r="AO14" s="78">
        <f>VLOOKUP(年度マスタ!$K$4&amp;"_"&amp;$AG14,データシート1!$A:$BT,MATCH("ab_"&amp;AO$2,データシート1!$A$1:$BT$1,0),0)</f>
        <v>47195</v>
      </c>
      <c r="AP14" s="78">
        <f>VLOOKUP(年度マスタ!$K$4&amp;"_"&amp;$AG14,データシート1!$A:$BT,MATCH("ab_"&amp;AP$2,データシート1!$A$1:$BT$1,0),0)</f>
        <v>0</v>
      </c>
      <c r="AQ14" s="954">
        <f>VLOOKUP(年度マスタ!$K$4&amp;"_"&amp;$AG14,データシート1!$A:$BT,MATCH("ab_"&amp;AQ$2,データシート1!$A$1:$BT$1,0),0)</f>
        <v>4.680657161417324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1110.723</v>
      </c>
      <c r="AI15" s="78">
        <f>VLOOKUP(年度マスタ!$K$4&amp;"_"&amp;$AG15,データシート1!$A:$BT,MATCH("ab_"&amp;AI$2,データシート1!$A$1:$BT$1,0),0)</f>
        <v>1940</v>
      </c>
      <c r="AJ15" s="78">
        <f>VLOOKUP(年度マスタ!$K$4&amp;"_"&amp;$AG15,データシート1!$A:$BT,MATCH("ab_"&amp;AJ$2,データシート1!$A$1:$BT$1,0),0)</f>
        <v>394</v>
      </c>
      <c r="AK15" s="78">
        <f>VLOOKUP(年度マスタ!$K$4&amp;"_"&amp;$AG15,データシート1!$A:$BT,MATCH("ab_"&amp;AK$2,データシート1!$A$1:$BT$1,0),0)</f>
        <v>13721</v>
      </c>
      <c r="AL15" s="78">
        <f>VLOOKUP(年度マスタ!$K$4&amp;"_"&amp;$AG15,データシート1!$A:$BT,MATCH("ab_"&amp;AL$2,データシート1!$A$1:$BT$1,0),0)</f>
        <v>17846</v>
      </c>
      <c r="AM15" s="78">
        <f>VLOOKUP(年度マスタ!$K$4&amp;"_"&amp;$AG15,データシート1!$A:$BT,MATCH("ab_"&amp;AM$2,データシート1!$A$1:$BT$1,0),0)</f>
        <v>30734</v>
      </c>
      <c r="AN15" s="78">
        <f>VLOOKUP(年度マスタ!$K$4&amp;"_"&amp;$AG15,データシート1!$A:$BT,MATCH("ab_"&amp;AN$2,データシート1!$A$1:$BT$1,0),0)</f>
        <v>13915</v>
      </c>
      <c r="AO15" s="78">
        <f>VLOOKUP(年度マスタ!$K$4&amp;"_"&amp;$AG15,データシート1!$A:$BT,MATCH("ab_"&amp;AO$2,データシート1!$A$1:$BT$1,0),0)</f>
        <v>46482</v>
      </c>
      <c r="AP15" s="78">
        <f>VLOOKUP(年度マスタ!$K$4&amp;"_"&amp;$AG15,データシート1!$A:$BT,MATCH("ab_"&amp;AP$2,データシート1!$A$1:$BT$1,0),0)</f>
        <v>0</v>
      </c>
      <c r="AQ15" s="954">
        <f>VLOOKUP(年度マスタ!$K$4&amp;"_"&amp;$AG15,データシート1!$A:$BT,MATCH("ab_"&amp;AQ$2,データシート1!$A$1:$BT$1,0),0)</f>
        <v>5.4129296985719257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1140.5896</v>
      </c>
      <c r="AI16" s="78">
        <f>VLOOKUP(年度マスタ!$K$4&amp;"_"&amp;$AG16,データシート1!$A:$BT,MATCH("ab_"&amp;AI$2,データシート1!$A$1:$BT$1,0),0)</f>
        <v>1940</v>
      </c>
      <c r="AJ16" s="78">
        <f>VLOOKUP(年度マスタ!$K$4&amp;"_"&amp;$AG16,データシート1!$A:$BT,MATCH("ab_"&amp;AJ$2,データシート1!$A$1:$BT$1,0),0)</f>
        <v>394</v>
      </c>
      <c r="AK16" s="78">
        <f>VLOOKUP(年度マスタ!$K$4&amp;"_"&amp;$AG16,データシート1!$A:$BT,MATCH("ab_"&amp;AK$2,データシート1!$A$1:$BT$1,0),0)</f>
        <v>13721</v>
      </c>
      <c r="AL16" s="78">
        <f>VLOOKUP(年度マスタ!$K$4&amp;"_"&amp;$AG16,データシート1!$A:$BT,MATCH("ab_"&amp;AL$2,データシート1!$A$1:$BT$1,0),0)</f>
        <v>17767</v>
      </c>
      <c r="AM16" s="78">
        <f>VLOOKUP(年度マスタ!$K$4&amp;"_"&amp;$AG16,データシート1!$A:$BT,MATCH("ab_"&amp;AM$2,データシート1!$A$1:$BT$1,0),0)</f>
        <v>30613</v>
      </c>
      <c r="AN16" s="78">
        <f>VLOOKUP(年度マスタ!$K$4&amp;"_"&amp;$AG16,データシート1!$A:$BT,MATCH("ab_"&amp;AN$2,データシート1!$A$1:$BT$1,0),0)</f>
        <v>13890</v>
      </c>
      <c r="AO16" s="78">
        <f>VLOOKUP(年度マスタ!$K$4&amp;"_"&amp;$AG16,データシート1!$A:$BT,MATCH("ab_"&amp;AO$2,データシート1!$A$1:$BT$1,0),0)</f>
        <v>45682</v>
      </c>
      <c r="AP16" s="78">
        <f>VLOOKUP(年度マスタ!$K$4&amp;"_"&amp;$AG16,データシート1!$A:$BT,MATCH("ab_"&amp;AP$2,データシート1!$A$1:$BT$1,0),0)</f>
        <v>0</v>
      </c>
      <c r="AQ16" s="954">
        <f>VLOOKUP(年度マスタ!$K$4&amp;"_"&amp;$AG16,データシート1!$A:$BT,MATCH("ab_"&amp;AQ$2,データシート1!$A$1:$BT$1,0),0)</f>
        <v>4.6346599356460008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1105.4962</v>
      </c>
      <c r="AI17" s="151">
        <f>VLOOKUP(年度マスタ!$K$4&amp;"_"&amp;$AG17,データシート1!$A:$BT,MATCH("ab_"&amp;AI$2,データシート1!$A$1:$BT$1,0),0)</f>
        <v>1940</v>
      </c>
      <c r="AJ17" s="151">
        <f>VLOOKUP(年度マスタ!$K$4&amp;"_"&amp;$AG17,データシート1!$A:$BT,MATCH("ab_"&amp;AJ$2,データシート1!$A$1:$BT$1,0),0)</f>
        <v>394</v>
      </c>
      <c r="AK17" s="151">
        <f>VLOOKUP(年度マスタ!$K$4&amp;"_"&amp;$AG17,データシート1!$A:$BT,MATCH("ab_"&amp;AK$2,データシート1!$A$1:$BT$1,0),0)</f>
        <v>13721</v>
      </c>
      <c r="AL17" s="151">
        <f>VLOOKUP(年度マスタ!$K$4&amp;"_"&amp;$AG17,データシート1!$A:$BT,MATCH("ab_"&amp;AL$2,データシート1!$A$1:$BT$1,0),0)</f>
        <v>17733</v>
      </c>
      <c r="AM17" s="151">
        <f>VLOOKUP(年度マスタ!$K$4&amp;"_"&amp;$AG17,データシート1!$A:$BT,MATCH("ab_"&amp;AM$2,データシート1!$A$1:$BT$1,0),0)</f>
        <v>30445</v>
      </c>
      <c r="AN17" s="151">
        <f>VLOOKUP(年度マスタ!$K$4&amp;"_"&amp;$AG17,データシート1!$A:$BT,MATCH("ab_"&amp;AN$2,データシート1!$A$1:$BT$1,0),0)</f>
        <v>13489</v>
      </c>
      <c r="AO17" s="151">
        <f>VLOOKUP(年度マスタ!$K$4&amp;"_"&amp;$AG17,データシート1!$A:$BT,MATCH("ab_"&amp;AO$2,データシート1!$A$1:$BT$1,0),0)</f>
        <v>44978</v>
      </c>
      <c r="AP17" s="151">
        <f>VLOOKUP(年度マスタ!$K$4&amp;"_"&amp;$AG17,データシート1!$A:$BT,MATCH("ab_"&amp;AP$2,データシート1!$A$1:$BT$1,0),0)</f>
        <v>0</v>
      </c>
      <c r="AQ17" s="955">
        <f>VLOOKUP(年度マスタ!$K$4&amp;"_"&amp;$AG17,データシート1!$A:$BT,MATCH("ab_"&amp;AQ$2,データシート1!$A$1:$BT$1,0),0)</f>
        <v>4.8336411979176841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1101.7498000000001</v>
      </c>
      <c r="AI18" s="78">
        <f>VLOOKUP(年度マスタ!$K$4&amp;"_"&amp;$AG18,データシート1!$A:$BT,MATCH("ab_"&amp;AI$2,データシート1!$A$1:$BT$1,0),0)</f>
        <v>1569</v>
      </c>
      <c r="AJ18" s="78">
        <f>VLOOKUP(年度マスタ!$K$4&amp;"_"&amp;$AG18,データシート1!$A:$BT,MATCH("ab_"&amp;AJ$2,データシート1!$A$1:$BT$1,0),0)</f>
        <v>317</v>
      </c>
      <c r="AK18" s="78">
        <f>VLOOKUP(年度マスタ!$K$4&amp;"_"&amp;$AG18,データシート1!$A:$BT,MATCH("ab_"&amp;AK$2,データシート1!$A$1:$BT$1,0),0)</f>
        <v>12822</v>
      </c>
      <c r="AL18" s="78">
        <f>VLOOKUP(年度マスタ!$K$4&amp;"_"&amp;$AG18,データシート1!$A:$BT,MATCH("ab_"&amp;AL$2,データシート1!$A$1:$BT$1,0),0)</f>
        <v>17714</v>
      </c>
      <c r="AM18" s="78">
        <f>VLOOKUP(年度マスタ!$K$4&amp;"_"&amp;$AG18,データシート1!$A:$BT,MATCH("ab_"&amp;AM$2,データシート1!$A$1:$BT$1,0),0)</f>
        <v>28899</v>
      </c>
      <c r="AN18" s="78">
        <f>VLOOKUP(年度マスタ!$K$4&amp;"_"&amp;$AG18,データシート1!$A:$BT,MATCH("ab_"&amp;AN$2,データシート1!$A$1:$BT$1,0),0)</f>
        <v>12828</v>
      </c>
      <c r="AO18" s="78">
        <f>VLOOKUP(年度マスタ!$K$4&amp;"_"&amp;$AG18,データシート1!$A:$BT,MATCH("ab_"&amp;AO$2,データシート1!$A$1:$BT$1,0),0)</f>
        <v>44245</v>
      </c>
      <c r="AP18" s="78">
        <f>VLOOKUP(年度マスタ!$K$4&amp;"_"&amp;$AG18,データシート1!$A:$BT,MATCH("ab_"&amp;AP$2,データシート1!$A$1:$BT$1,0),0)</f>
        <v>0</v>
      </c>
      <c r="AQ18" s="954">
        <f>VLOOKUP(年度マスタ!$K$4&amp;"_"&amp;$AG18,データシート1!$A:$BT,MATCH("ab_"&amp;AQ$2,データシート1!$A$1:$BT$1,0),0)</f>
        <v>5.6247680426239279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1425.7714000000001</v>
      </c>
      <c r="AI19" s="78">
        <f>VLOOKUP(年度マスタ!$K$4&amp;"_"&amp;$AG19,データシート1!$A:$BT,MATCH("ab_"&amp;AI$2,データシート1!$A$1:$BT$1,0),0)</f>
        <v>1569</v>
      </c>
      <c r="AJ19" s="78">
        <f>VLOOKUP(年度マスタ!$K$4&amp;"_"&amp;$AG19,データシート1!$A:$BT,MATCH("ab_"&amp;AJ$2,データシート1!$A$1:$BT$1,0),0)</f>
        <v>317</v>
      </c>
      <c r="AK19" s="78">
        <f>VLOOKUP(年度マスタ!$K$4&amp;"_"&amp;$AG19,データシート1!$A:$BT,MATCH("ab_"&amp;AK$2,データシート1!$A$1:$BT$1,0),0)</f>
        <v>12822</v>
      </c>
      <c r="AL19" s="78">
        <f>VLOOKUP(年度マスタ!$K$4&amp;"_"&amp;$AG19,データシート1!$A:$BT,MATCH("ab_"&amp;AL$2,データシート1!$A$1:$BT$1,0),0)</f>
        <v>17640</v>
      </c>
      <c r="AM19" s="78">
        <f>VLOOKUP(年度マスタ!$K$4&amp;"_"&amp;$AG19,データシート1!$A:$BT,MATCH("ab_"&amp;AM$2,データシート1!$A$1:$BT$1,0),0)</f>
        <v>28765</v>
      </c>
      <c r="AN19" s="78">
        <f>VLOOKUP(年度マスタ!$K$4&amp;"_"&amp;$AG19,データシート1!$A:$BT,MATCH("ab_"&amp;AN$2,データシート1!$A$1:$BT$1,0),0)</f>
        <v>12724</v>
      </c>
      <c r="AO19" s="78">
        <f>VLOOKUP(年度マスタ!$K$4&amp;"_"&amp;$AG19,データシート1!$A:$BT,MATCH("ab_"&amp;AO$2,データシート1!$A$1:$BT$1,0),0)</f>
        <v>43424</v>
      </c>
      <c r="AP19" s="78">
        <f>VLOOKUP(年度マスタ!$K$4&amp;"_"&amp;$AG19,データシート1!$A:$BT,MATCH("ab_"&amp;AP$2,データシート1!$A$1:$BT$1,0),0)</f>
        <v>0</v>
      </c>
      <c r="AQ19" s="954">
        <f>VLOOKUP(年度マスタ!$K$4&amp;"_"&amp;$AG19,データシート1!$A:$BT,MATCH("ab_"&amp;AQ$2,データシート1!$A$1:$BT$1,0),0)</f>
        <v>4.8546561920728628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1499.1846</v>
      </c>
      <c r="AI20" s="78">
        <f>VLOOKUP(年度マスタ!$K$4&amp;"_"&amp;$AG20,データシート1!$A:$BT,MATCH("ab_"&amp;AI$2,データシート1!$A$1:$BT$1,0),0)</f>
        <v>1569</v>
      </c>
      <c r="AJ20" s="78">
        <f>VLOOKUP(年度マスタ!$K$4&amp;"_"&amp;$AG20,データシート1!$A:$BT,MATCH("ab_"&amp;AJ$2,データシート1!$A$1:$BT$1,0),0)</f>
        <v>317</v>
      </c>
      <c r="AK20" s="78">
        <f>VLOOKUP(年度マスタ!$K$4&amp;"_"&amp;$AG20,データシート1!$A:$BT,MATCH("ab_"&amp;AK$2,データシート1!$A$1:$BT$1,0),0)</f>
        <v>12822</v>
      </c>
      <c r="AL20" s="78">
        <f>VLOOKUP(年度マスタ!$K$4&amp;"_"&amp;$AG20,データシート1!$A:$BT,MATCH("ab_"&amp;AL$2,データシート1!$A$1:$BT$1,0),0)</f>
        <v>17640</v>
      </c>
      <c r="AM20" s="78">
        <f>VLOOKUP(年度マスタ!$K$4&amp;"_"&amp;$AG20,データシート1!$A:$BT,MATCH("ab_"&amp;AM$2,データシート1!$A$1:$BT$1,0),0)</f>
        <v>28624</v>
      </c>
      <c r="AN20" s="78">
        <f>VLOOKUP(年度マスタ!$K$4&amp;"_"&amp;$AG20,データシート1!$A:$BT,MATCH("ab_"&amp;AN$2,データシート1!$A$1:$BT$1,0),0)</f>
        <v>12602</v>
      </c>
      <c r="AO20" s="78">
        <f>VLOOKUP(年度マスタ!$K$4&amp;"_"&amp;$AG20,データシート1!$A:$BT,MATCH("ab_"&amp;AO$2,データシート1!$A$1:$BT$1,0),0)</f>
        <v>42586</v>
      </c>
      <c r="AP20" s="78">
        <f>VLOOKUP(年度マスタ!$K$4&amp;"_"&amp;$AG20,データシート1!$A:$BT,MATCH("ab_"&amp;AP$2,データシート1!$A$1:$BT$1,0),0)</f>
        <v>0</v>
      </c>
      <c r="AQ20" s="954">
        <f>VLOOKUP(年度マスタ!$K$4&amp;"_"&amp;$AG20,データシート1!$A:$BT,MATCH("ab_"&amp;AQ$2,データシート1!$A$1:$BT$1,0),0)</f>
        <v>5.2320108655860302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真庭市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170.74199999999999</v>
      </c>
      <c r="BE13" s="70" t="str">
        <f>年度マスタ!K4</f>
        <v>33214</v>
      </c>
      <c r="BF13" s="70" t="str">
        <f>年度マスタ!K4</f>
        <v>33214</v>
      </c>
      <c r="BG13" s="70" t="str">
        <f>年度マスタ!K4</f>
        <v>33214</v>
      </c>
      <c r="BH13" s="278" t="s">
        <v>195</v>
      </c>
      <c r="BI13" s="278" t="s">
        <v>195</v>
      </c>
      <c r="BJ13" s="278" t="s">
        <v>195</v>
      </c>
      <c r="BK13" s="278" t="str">
        <f>年度マスタ!K4</f>
        <v>33214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170.74199999999999</v>
      </c>
      <c r="AY14" s="70"/>
      <c r="BE14" s="70" t="str">
        <f>AP2</f>
        <v>真庭市</v>
      </c>
      <c r="BF14" s="70" t="str">
        <f>AP2</f>
        <v>真庭市</v>
      </c>
      <c r="BG14" s="70" t="str">
        <f>AP2</f>
        <v>真庭市</v>
      </c>
      <c r="BH14" s="70" t="s">
        <v>205</v>
      </c>
      <c r="BI14" s="70" t="s">
        <v>205</v>
      </c>
      <c r="BJ14" s="70" t="s">
        <v>205</v>
      </c>
      <c r="BK14" s="70" t="str">
        <f>AP2</f>
        <v>真庭市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156.876</v>
      </c>
      <c r="BG19" s="952">
        <f t="shared" si="2"/>
        <v>78.438000000000002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0.6818708248961789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6.298</v>
      </c>
      <c r="BG20" s="952">
        <f t="shared" si="2"/>
        <v>6.298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1.7396357372394589E-2</v>
      </c>
    </row>
    <row r="21" spans="2:63" ht="15.95" customHeight="1" thickTop="1" thickBot="1">
      <c r="B21" s="283"/>
      <c r="C21" s="407" t="s">
        <v>204</v>
      </c>
      <c r="D21" s="522"/>
      <c r="E21" s="522"/>
      <c r="F21" s="877">
        <f>SUM(F22,F26,F27,F28)</f>
        <v>241.83799999999999</v>
      </c>
      <c r="G21" s="877">
        <f t="shared" ref="G21:O21" si="5">SUM(G22,G26,G27,G28)</f>
        <v>211.09100000000001</v>
      </c>
      <c r="H21" s="877">
        <f t="shared" si="5"/>
        <v>216.76499999999999</v>
      </c>
      <c r="I21" s="877">
        <f t="shared" si="5"/>
        <v>208.649</v>
      </c>
      <c r="J21" s="877">
        <f t="shared" si="5"/>
        <v>209.24799999999999</v>
      </c>
      <c r="K21" s="877">
        <f t="shared" si="5"/>
        <v>232.20400000000001</v>
      </c>
      <c r="L21" s="877">
        <f t="shared" si="5"/>
        <v>218.39500000000001</v>
      </c>
      <c r="M21" s="877">
        <f t="shared" si="5"/>
        <v>223.66800000000001</v>
      </c>
      <c r="N21" s="877">
        <f t="shared" si="5"/>
        <v>189.66200000000001</v>
      </c>
      <c r="O21" s="877">
        <f t="shared" si="5"/>
        <v>148.72200000000001</v>
      </c>
      <c r="P21" s="878">
        <f>SUM(P22,P26,P27,P28)</f>
        <v>170.74199999999999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241.83799999999999</v>
      </c>
      <c r="G22" s="879">
        <f t="shared" ref="G22:P22" si="6">SUM(G23:G25)</f>
        <v>211.09100000000001</v>
      </c>
      <c r="H22" s="879">
        <f t="shared" si="6"/>
        <v>216.76499999999999</v>
      </c>
      <c r="I22" s="879">
        <f t="shared" si="6"/>
        <v>208.649</v>
      </c>
      <c r="J22" s="879">
        <f t="shared" si="6"/>
        <v>209.24799999999999</v>
      </c>
      <c r="K22" s="879">
        <f t="shared" si="6"/>
        <v>232.20400000000001</v>
      </c>
      <c r="L22" s="879">
        <f t="shared" si="6"/>
        <v>218.39500000000001</v>
      </c>
      <c r="M22" s="879">
        <f t="shared" si="6"/>
        <v>223.66800000000001</v>
      </c>
      <c r="N22" s="879">
        <f t="shared" si="6"/>
        <v>189.66200000000001</v>
      </c>
      <c r="O22" s="879">
        <f t="shared" si="6"/>
        <v>148.72200000000001</v>
      </c>
      <c r="P22" s="880">
        <f t="shared" si="6"/>
        <v>170.74199999999999</v>
      </c>
      <c r="Z22" s="273"/>
      <c r="AB22" s="272"/>
      <c r="AC22" s="521" t="s">
        <v>286</v>
      </c>
      <c r="AP22" s="16" t="s">
        <v>287</v>
      </c>
      <c r="AQ22" s="273"/>
      <c r="AV22" s="70" t="str">
        <f>AW22</f>
        <v>エネルギー起源CO2</v>
      </c>
      <c r="AW22" s="70" t="str">
        <f>D56</f>
        <v>エネルギー起源CO2</v>
      </c>
      <c r="AX22" s="165">
        <f>P56</f>
        <v>71.162000000000006</v>
      </c>
      <c r="AY22" s="165">
        <f>AX22</f>
        <v>71.162000000000006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241.83799999999999</v>
      </c>
      <c r="G23" s="881">
        <f>IFERROR(VLOOKUP(年度マスタ!$K$4&amp;"_"&amp;G$20,データシート1!$A:$BU,MATCH("ba_"&amp;$E23,データシート1!$A$1:$BU$1,0),0),0)</f>
        <v>211.09100000000001</v>
      </c>
      <c r="H23" s="881">
        <f>IFERROR(VLOOKUP(年度マスタ!$K$4&amp;"_"&amp;H$20,データシート1!$A:$BU,MATCH("ba_"&amp;$E23,データシート1!$A$1:$BU$1,0),0),0)</f>
        <v>216.76499999999999</v>
      </c>
      <c r="I23" s="881">
        <f>IFERROR(VLOOKUP(年度マスタ!$K$4&amp;"_"&amp;I$20,データシート1!$A:$BU,MATCH("ba_"&amp;$E23,データシート1!$A$1:$BU$1,0),0),0)</f>
        <v>208.649</v>
      </c>
      <c r="J23" s="881">
        <f>IFERROR(VLOOKUP(年度マスタ!$K$4&amp;"_"&amp;J$20,データシート1!$A:$BU,MATCH("ba_"&amp;$E23,データシート1!$A$1:$BU$1,0),0),0)</f>
        <v>209.24799999999999</v>
      </c>
      <c r="K23" s="881">
        <f>IFERROR(VLOOKUP(年度マスタ!$K$4&amp;"_"&amp;K$20,データシート1!$A:$BU,MATCH("ba_"&amp;$E23,データシート1!$A$1:$BU$1,0),0),0)</f>
        <v>232.20400000000001</v>
      </c>
      <c r="L23" s="881">
        <f>IFERROR(VLOOKUP(年度マスタ!$K$4&amp;"_"&amp;L$20,データシート1!$A:$BU,MATCH("ba_"&amp;$E23,データシート1!$A$1:$BU$1,0),0),0)</f>
        <v>218.39500000000001</v>
      </c>
      <c r="M23" s="881">
        <f>IFERROR(VLOOKUP(年度マスタ!$K$4&amp;"_"&amp;M$20,データシート1!$A:$BU,MATCH("ba_"&amp;$E23,データシート1!$A$1:$BU$1,0),0),0)</f>
        <v>223.66800000000001</v>
      </c>
      <c r="N23" s="881">
        <f>IFERROR(VLOOKUP(年度マスタ!$K$4&amp;"_"&amp;N$20,データシート1!$A:$BU,MATCH("ba_"&amp;$E23,データシート1!$A$1:$BU$1,0),0),0)</f>
        <v>189.66200000000001</v>
      </c>
      <c r="O23" s="881">
        <f>IFERROR(VLOOKUP(年度マスタ!$K$4&amp;"_"&amp;O$20,データシート1!$A:$BU,MATCH("ba_"&amp;$E23,データシート1!$A$1:$BU$1,0),0),0)</f>
        <v>148.72200000000001</v>
      </c>
      <c r="P23" s="882">
        <f>IFERROR(VLOOKUP(年度マスタ!$K$4&amp;"_"&amp;P$20,データシート1!$A:$BU,MATCH("ba_"&amp;$E23,データシート1!$A$1:$BU$1,0),0),0)</f>
        <v>170.74199999999999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99.58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446.6593954063685</v>
      </c>
      <c r="AG24" s="877">
        <f t="shared" ref="AG24:AP24" si="11">AG25+AG29</f>
        <v>532.5046770166856</v>
      </c>
      <c r="AH24" s="877">
        <f t="shared" si="11"/>
        <v>571.2590511202061</v>
      </c>
      <c r="AI24" s="877">
        <f t="shared" si="11"/>
        <v>548.16673352973407</v>
      </c>
      <c r="AJ24" s="877">
        <f t="shared" si="11"/>
        <v>552.64332510156942</v>
      </c>
      <c r="AK24" s="877">
        <f t="shared" si="11"/>
        <v>586.49133168722335</v>
      </c>
      <c r="AL24" s="877">
        <f t="shared" si="11"/>
        <v>558.09548678909289</v>
      </c>
      <c r="AM24" s="877">
        <f t="shared" si="11"/>
        <v>501.68558429001843</v>
      </c>
      <c r="AN24" s="877">
        <f t="shared" si="11"/>
        <v>492.21828229292612</v>
      </c>
      <c r="AO24" s="877">
        <f t="shared" si="11"/>
        <v>457.88512338433645</v>
      </c>
      <c r="AP24" s="878">
        <f t="shared" si="11"/>
        <v>535.33882118161046</v>
      </c>
      <c r="AQ24" s="273"/>
      <c r="AV24" s="70" t="str">
        <f>AW24</f>
        <v>廃棄物原燃料</v>
      </c>
      <c r="AW24" s="70" t="str">
        <f>E58</f>
        <v>廃棄物原燃料</v>
      </c>
      <c r="AX24" s="287">
        <f t="shared" ref="AX24:AX31" si="12">P58</f>
        <v>10.239000000000001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361.06815324527366</v>
      </c>
      <c r="AG25" s="879">
        <f>①CO2排出量の現状把握!AA35</f>
        <v>449.82007516271619</v>
      </c>
      <c r="AH25" s="879">
        <f>①CO2排出量の現状把握!AB35</f>
        <v>489.54107207972697</v>
      </c>
      <c r="AI25" s="879">
        <f>①CO2排出量の現状把握!AC35</f>
        <v>469.60681910848012</v>
      </c>
      <c r="AJ25" s="879">
        <f>①CO2排出量の現状把握!AD35</f>
        <v>481.17240678334844</v>
      </c>
      <c r="AK25" s="879">
        <f>①CO2排出量の現状把握!AE35</f>
        <v>515.08711373391418</v>
      </c>
      <c r="AL25" s="879">
        <f>①CO2排出量の現状把握!AF35</f>
        <v>490.54769708931639</v>
      </c>
      <c r="AM25" s="879">
        <f>①CO2排出量の現状把握!AG35</f>
        <v>438.87589391895841</v>
      </c>
      <c r="AN25" s="879">
        <f>①CO2排出量の現状把握!AH35</f>
        <v>435.177026233074</v>
      </c>
      <c r="AO25" s="879">
        <f>①CO2排出量の現状把握!AI35</f>
        <v>410.20002960782767</v>
      </c>
      <c r="AP25" s="880">
        <f>①CO2排出量の現状把握!AJ35</f>
        <v>481.18009559186771</v>
      </c>
      <c r="AQ25" s="273"/>
      <c r="AV25" s="70" t="str">
        <f>AW25</f>
        <v>廃棄物原燃料以外</v>
      </c>
      <c r="AW25" s="70" t="str">
        <f>E59</f>
        <v>廃棄物原燃料以外</v>
      </c>
      <c r="AX25" s="287">
        <f t="shared" si="12"/>
        <v>89.340999999999994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336.9811656810902</v>
      </c>
      <c r="AG26" s="881">
        <f>①CO2排出量の現状把握!AA36</f>
        <v>426.59233966855902</v>
      </c>
      <c r="AH26" s="881">
        <f>①CO2排出量の現状把握!AB36</f>
        <v>468.59606096193448</v>
      </c>
      <c r="AI26" s="881">
        <f>①CO2排出量の現状把握!AC36</f>
        <v>449.48898756775151</v>
      </c>
      <c r="AJ26" s="881">
        <f>①CO2排出量の現状把握!AD36</f>
        <v>453.99536481822531</v>
      </c>
      <c r="AK26" s="881">
        <f>①CO2排出量の現状把握!AE36</f>
        <v>492.78535348985423</v>
      </c>
      <c r="AL26" s="881">
        <f>①CO2排出量の現状把握!AF36</f>
        <v>468.95928257302916</v>
      </c>
      <c r="AM26" s="881">
        <f>①CO2排出量の現状把握!AG36</f>
        <v>419.12015597576806</v>
      </c>
      <c r="AN26" s="881">
        <f>①CO2排出量の現状把握!AH36</f>
        <v>415.98792783602335</v>
      </c>
      <c r="AO26" s="881">
        <f>①CO2排出量の現状把握!AI36</f>
        <v>396.45958117733733</v>
      </c>
      <c r="AP26" s="882">
        <f>①CO2排出量の現状把握!AJ36</f>
        <v>468.19716141889535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7.6774919482382522</v>
      </c>
      <c r="AG27" s="881">
        <f>①CO2排出量の現状把握!AA37</f>
        <v>6.9442887048491313</v>
      </c>
      <c r="AH27" s="881">
        <f>①CO2排出量の現状把握!AB37</f>
        <v>5.8217974229071103</v>
      </c>
      <c r="AI27" s="881">
        <f>①CO2排出量の現状把握!AC37</f>
        <v>5.5931049594619724</v>
      </c>
      <c r="AJ27" s="881">
        <f>①CO2排出量の現状把握!AD37</f>
        <v>5.0597663753443181</v>
      </c>
      <c r="AK27" s="881">
        <f>①CO2排出量の現状把握!AE37</f>
        <v>5.0192440035709511</v>
      </c>
      <c r="AL27" s="881">
        <f>①CO2排出量の現状把握!AF37</f>
        <v>5.2211179311476412</v>
      </c>
      <c r="AM27" s="881">
        <f>①CO2排出量の現状把握!AG37</f>
        <v>4.8448162298694726</v>
      </c>
      <c r="AN27" s="881">
        <f>①CO2排出量の現状把握!AH37</f>
        <v>4.3158429928025273</v>
      </c>
      <c r="AO27" s="881">
        <f>①CO2排出量の現状把握!AI37</f>
        <v>3.617736289572552</v>
      </c>
      <c r="AP27" s="882">
        <f>①CO2排出量の現状把握!AJ37</f>
        <v>3.9897464908778257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7.5679999999999996</v>
      </c>
      <c r="BG27" s="952">
        <f t="shared" si="2"/>
        <v>7.5679999999999996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0.87258355714041913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16.4094956159452</v>
      </c>
      <c r="AG28" s="881">
        <f>①CO2排出量の現状把握!AA38</f>
        <v>16.283446789308009</v>
      </c>
      <c r="AH28" s="881">
        <f>①CO2排出量の現状把握!AB38</f>
        <v>15.123213694885409</v>
      </c>
      <c r="AI28" s="881">
        <f>①CO2排出量の現状把握!AC38</f>
        <v>14.52472658126665</v>
      </c>
      <c r="AJ28" s="881">
        <f>①CO2排出量の現状把握!AD38</f>
        <v>22.117275589778799</v>
      </c>
      <c r="AK28" s="881">
        <f>①CO2排出量の現状把握!AE38</f>
        <v>17.282516240488963</v>
      </c>
      <c r="AL28" s="881">
        <f>①CO2排出量の現状把握!AF38</f>
        <v>16.36729658513956</v>
      </c>
      <c r="AM28" s="881">
        <f>①CO2排出量の現状把握!AG38</f>
        <v>14.910921713320887</v>
      </c>
      <c r="AN28" s="881">
        <f>①CO2排出量の現状把握!AH38</f>
        <v>14.873255404248138</v>
      </c>
      <c r="AO28" s="881">
        <f>①CO2排出量の現状把握!AI38</f>
        <v>10.122712140917784</v>
      </c>
      <c r="AP28" s="882">
        <f>①CO2排出量の現状把握!AJ38</f>
        <v>8.9931876820945131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85.591242161094854</v>
      </c>
      <c r="AG29" s="883">
        <f>①CO2排出量の現状把握!AA39</f>
        <v>82.684601853969397</v>
      </c>
      <c r="AH29" s="883">
        <f>①CO2排出量の現状把握!AB39</f>
        <v>81.717979040479165</v>
      </c>
      <c r="AI29" s="883">
        <f>①CO2排出量の現状把握!AC39</f>
        <v>78.559914421253978</v>
      </c>
      <c r="AJ29" s="883">
        <f>①CO2排出量の現状把握!AD39</f>
        <v>71.470918318220953</v>
      </c>
      <c r="AK29" s="883">
        <f>①CO2排出量の現状把握!AE39</f>
        <v>71.404217953309214</v>
      </c>
      <c r="AL29" s="883">
        <f>①CO2排出量の現状把握!AF39</f>
        <v>67.547789699776459</v>
      </c>
      <c r="AM29" s="883">
        <f>①CO2排出量の現状把握!AG39</f>
        <v>62.809690371060022</v>
      </c>
      <c r="AN29" s="883">
        <f>①CO2排出量の現状把握!AH39</f>
        <v>57.041256059852103</v>
      </c>
      <c r="AO29" s="883">
        <f>①CO2排出量の現状把握!AI39</f>
        <v>47.685093776508765</v>
      </c>
      <c r="AP29" s="884">
        <f>①CO2排出量の現状把握!AJ39</f>
        <v>54.158725589742708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0.54143717223271881</v>
      </c>
      <c r="AG32" s="461">
        <f t="shared" si="16"/>
        <v>0.39641154174010312</v>
      </c>
      <c r="AH32" s="461">
        <f t="shared" si="16"/>
        <v>0.37945131823283379</v>
      </c>
      <c r="AI32" s="461">
        <f t="shared" si="16"/>
        <v>0.3806305403767854</v>
      </c>
      <c r="AJ32" s="461">
        <f t="shared" si="16"/>
        <v>0.37863119030984882</v>
      </c>
      <c r="AK32" s="461">
        <f t="shared" si="16"/>
        <v>0.39592060010843388</v>
      </c>
      <c r="AL32" s="461">
        <f t="shared" si="16"/>
        <v>0.39132192459842019</v>
      </c>
      <c r="AM32" s="461">
        <f t="shared" si="16"/>
        <v>0.44583302172521705</v>
      </c>
      <c r="AN32" s="461">
        <f t="shared" si="16"/>
        <v>0.38532091720869777</v>
      </c>
      <c r="AO32" s="461">
        <f t="shared" si="16"/>
        <v>0.32480199160165063</v>
      </c>
      <c r="AP32" s="461">
        <f t="shared" si="16"/>
        <v>0.31894193591851766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0.66978490854528339</v>
      </c>
      <c r="AG33" s="458">
        <f t="shared" ref="AG33:AP33" si="17">IFERROR(IF(G22/AG25&gt;1,1,G22/AG25),0)</f>
        <v>0.46927874422599025</v>
      </c>
      <c r="AH33" s="458">
        <f t="shared" si="17"/>
        <v>0.44279226476159184</v>
      </c>
      <c r="AI33" s="458">
        <f t="shared" si="17"/>
        <v>0.44430572877137386</v>
      </c>
      <c r="AJ33" s="458">
        <f t="shared" si="17"/>
        <v>0.43487115439313939</v>
      </c>
      <c r="AK33" s="458">
        <f t="shared" si="17"/>
        <v>0.45080529838289241</v>
      </c>
      <c r="AL33" s="458">
        <f t="shared" si="17"/>
        <v>0.44520645249351926</v>
      </c>
      <c r="AM33" s="458">
        <f t="shared" si="17"/>
        <v>0.50963838091618197</v>
      </c>
      <c r="AN33" s="458">
        <f>IFERROR(IF(N22/AN25&gt;1,1,N22/AN25),0)</f>
        <v>0.43582723481919289</v>
      </c>
      <c r="AO33" s="458">
        <f t="shared" si="17"/>
        <v>0.36255970079325905</v>
      </c>
      <c r="AP33" s="458">
        <f t="shared" si="17"/>
        <v>0.35484011405330801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0.71766028677362015</v>
      </c>
      <c r="AG34" s="459">
        <f t="shared" ref="AG34:AP36" si="18">IFERROR(IF(G23/AG26&gt;1,1,G23/AG26),0)</f>
        <v>0.49483073269437328</v>
      </c>
      <c r="AH34" s="459">
        <f t="shared" si="18"/>
        <v>0.4625839140752156</v>
      </c>
      <c r="AI34" s="459">
        <f t="shared" si="18"/>
        <v>0.46419157258786081</v>
      </c>
      <c r="AJ34" s="459">
        <f t="shared" si="18"/>
        <v>0.46090338407701709</v>
      </c>
      <c r="AK34" s="459">
        <f t="shared" si="18"/>
        <v>0.47120718656826061</v>
      </c>
      <c r="AL34" s="459">
        <f t="shared" si="18"/>
        <v>0.46570141186189279</v>
      </c>
      <c r="AM34" s="459">
        <f t="shared" si="18"/>
        <v>0.53366080540619876</v>
      </c>
      <c r="AN34" s="459">
        <f t="shared" si="18"/>
        <v>0.45593150019190493</v>
      </c>
      <c r="AO34" s="459">
        <f t="shared" si="18"/>
        <v>0.37512525125096247</v>
      </c>
      <c r="AP34" s="459">
        <f t="shared" si="18"/>
        <v>0.36467969921594068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241.83800000000002</v>
      </c>
      <c r="G55" s="885">
        <f t="shared" ref="G55:P55" si="32">SUM(G56,G57,G60,G61,G62,G63,G64,G65,)</f>
        <v>211.09100000000001</v>
      </c>
      <c r="H55" s="885">
        <f t="shared" si="32"/>
        <v>216.76499999999999</v>
      </c>
      <c r="I55" s="885">
        <f t="shared" si="32"/>
        <v>208.649</v>
      </c>
      <c r="J55" s="885">
        <f t="shared" si="32"/>
        <v>209.24799999999999</v>
      </c>
      <c r="K55" s="885">
        <f t="shared" si="32"/>
        <v>232.20400000000001</v>
      </c>
      <c r="L55" s="885">
        <f t="shared" si="32"/>
        <v>218.39499999999998</v>
      </c>
      <c r="M55" s="885">
        <f t="shared" si="32"/>
        <v>223.66800000000001</v>
      </c>
      <c r="N55" s="885">
        <f t="shared" si="32"/>
        <v>189.66199999999998</v>
      </c>
      <c r="O55" s="885">
        <f t="shared" si="32"/>
        <v>148.72200000000001</v>
      </c>
      <c r="P55" s="886">
        <f t="shared" si="32"/>
        <v>170.74200000000002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102.687</v>
      </c>
      <c r="G56" s="887">
        <f>IFERROR(VLOOKUP(年度マスタ!$K$4&amp;"_"&amp;G$54,データシート1!$A:$CE,MATCH("bc_"&amp;$C56,データシート1!$A$1:$CE$1,0),0),0)</f>
        <v>92.13</v>
      </c>
      <c r="H56" s="887">
        <f>IFERROR(VLOOKUP(年度マスタ!$K$4&amp;"_"&amp;H$54,データシート1!$A:$CE,MATCH("bc_"&amp;$C56,データシート1!$A$1:$CE$1,0),0),0)</f>
        <v>98.135999999999996</v>
      </c>
      <c r="I56" s="887">
        <f>IFERROR(VLOOKUP(年度マスタ!$K$4&amp;"_"&amp;I$54,データシート1!$A:$CE,MATCH("bc_"&amp;$C56,データシート1!$A$1:$CE$1,0),0),0)</f>
        <v>87.144999999999996</v>
      </c>
      <c r="J56" s="887">
        <f>IFERROR(VLOOKUP(年度マスタ!$K$4&amp;"_"&amp;J$54,データシート1!$A:$CE,MATCH("bc_"&amp;$C56,データシート1!$A$1:$CE$1,0),0),0)</f>
        <v>83.844999999999999</v>
      </c>
      <c r="K56" s="887">
        <f>IFERROR(VLOOKUP(年度マスタ!$K$4&amp;"_"&amp;K$54,データシート1!$A:$CE,MATCH("bc_"&amp;$C56,データシート1!$A$1:$CE$1,0),0),0)</f>
        <v>85.058000000000007</v>
      </c>
      <c r="L56" s="887">
        <f>IFERROR(VLOOKUP(年度マスタ!$K$4&amp;"_"&amp;L$54,データシート1!$A:$CE,MATCH("bc_"&amp;$C56,データシート1!$A$1:$CE$1,0),0),0)</f>
        <v>79.340999999999994</v>
      </c>
      <c r="M56" s="887">
        <f>IFERROR(VLOOKUP(年度マスタ!$K$4&amp;"_"&amp;M$54,データシート1!$A:$CE,MATCH("bc_"&amp;$C56,データシート1!$A$1:$CE$1,0),0),0)</f>
        <v>79.953000000000003</v>
      </c>
      <c r="N56" s="887">
        <f>IFERROR(VLOOKUP(年度マスタ!$K$4&amp;"_"&amp;N$54,データシート1!$A:$CE,MATCH("bc_"&amp;$C56,データシート1!$A$1:$CE$1,0),0),0)</f>
        <v>65.018000000000001</v>
      </c>
      <c r="O56" s="887">
        <f>IFERROR(VLOOKUP(年度マスタ!$K$4&amp;"_"&amp;O$54,データシート1!$A:$CE,MATCH("bc_"&amp;$C56,データシート1!$A$1:$CE$1,0),0),0)</f>
        <v>59.551000000000002</v>
      </c>
      <c r="P56" s="888">
        <f>IFERROR(VLOOKUP(年度マスタ!$K$4&amp;"_"&amp;P$54,データシート1!$A:$CE,MATCH("bc_"&amp;$C56,データシート1!$A$1:$CE$1,0),0),0)</f>
        <v>71.162000000000006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139.15100000000001</v>
      </c>
      <c r="G57" s="887">
        <f t="shared" ref="G57:J57" si="34">SUM(G58:G59)</f>
        <v>118.961</v>
      </c>
      <c r="H57" s="887">
        <f t="shared" si="34"/>
        <v>118.629</v>
      </c>
      <c r="I57" s="887">
        <f t="shared" si="34"/>
        <v>121.50399999999999</v>
      </c>
      <c r="J57" s="887">
        <f t="shared" si="34"/>
        <v>125.40299999999999</v>
      </c>
      <c r="K57" s="887">
        <f t="shared" ref="K57:O57" si="35">SUM(K58:K59)</f>
        <v>147.14600000000002</v>
      </c>
      <c r="L57" s="887">
        <f t="shared" si="35"/>
        <v>139.054</v>
      </c>
      <c r="M57" s="887">
        <f t="shared" si="35"/>
        <v>143.715</v>
      </c>
      <c r="N57" s="887">
        <f t="shared" si="35"/>
        <v>124.64399999999999</v>
      </c>
      <c r="O57" s="887">
        <f t="shared" si="35"/>
        <v>89.171000000000006</v>
      </c>
      <c r="P57" s="888">
        <f>SUM(P58:P59)</f>
        <v>99.58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7.5949999999999998</v>
      </c>
      <c r="G58" s="889">
        <f>IFERROR(VLOOKUP(年度マスタ!$K$4&amp;"_"&amp;G$54,データシート1!$A:$CE,MATCH("bc_"&amp;$C58,データシート1!$A$1:$CE$1,0),0),0)</f>
        <v>4.6840000000000002</v>
      </c>
      <c r="H58" s="889">
        <f>IFERROR(VLOOKUP(年度マスタ!$K$4&amp;"_"&amp;H$54,データシート1!$A:$CE,MATCH("bc_"&amp;$C58,データシート1!$A$1:$CE$1,0),0),0)</f>
        <v>3.754</v>
      </c>
      <c r="I58" s="889">
        <f>IFERROR(VLOOKUP(年度マスタ!$K$4&amp;"_"&amp;I$54,データシート1!$A:$CE,MATCH("bc_"&amp;$C58,データシート1!$A$1:$CE$1,0),0),0)</f>
        <v>10.792999999999999</v>
      </c>
      <c r="J58" s="889">
        <f>IFERROR(VLOOKUP(年度マスタ!$K$4&amp;"_"&amp;J$54,データシート1!$A:$CE,MATCH("bc_"&amp;$C58,データシート1!$A$1:$CE$1,0),0),0)</f>
        <v>14.336</v>
      </c>
      <c r="K58" s="889">
        <f>IFERROR(VLOOKUP(年度マスタ!$K$4&amp;"_"&amp;K$54,データシート1!$A:$CE,MATCH("bc_"&amp;$C58,データシート1!$A$1:$CE$1,0),0),0)</f>
        <v>19.259</v>
      </c>
      <c r="L58" s="889">
        <f>IFERROR(VLOOKUP(年度マスタ!$K$4&amp;"_"&amp;L$54,データシート1!$A:$CE,MATCH("bc_"&amp;$C58,データシート1!$A$1:$CE$1,0),0),0)</f>
        <v>17.722000000000001</v>
      </c>
      <c r="M58" s="889">
        <f>IFERROR(VLOOKUP(年度マスタ!$K$4&amp;"_"&amp;M$54,データシート1!$A:$CE,MATCH("bc_"&amp;$C58,データシート1!$A$1:$CE$1,0),0),0)</f>
        <v>21.218</v>
      </c>
      <c r="N58" s="889">
        <f>IFERROR(VLOOKUP(年度マスタ!$K$4&amp;"_"&amp;N$54,データシート1!$A:$CE,MATCH("bc_"&amp;$C58,データシート1!$A$1:$CE$1,0),0),0)</f>
        <v>21.99</v>
      </c>
      <c r="O58" s="889">
        <f>IFERROR(VLOOKUP(年度マスタ!$K$4&amp;"_"&amp;O$54,データシート1!$A:$CE,MATCH("bc_"&amp;$C58,データシート1!$A$1:$CE$1,0),0),0)</f>
        <v>13.51</v>
      </c>
      <c r="P58" s="890">
        <f>IFERROR(VLOOKUP(年度マスタ!$K$4&amp;"_"&amp;P$54,データシート1!$A:$CE,MATCH("bc_"&amp;$C58,データシート1!$A$1:$CE$1,0),0),0)</f>
        <v>10.239000000000001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131.55600000000001</v>
      </c>
      <c r="G59" s="889">
        <f>IFERROR(VLOOKUP(年度マスタ!$K$4&amp;"_"&amp;G$54,データシート1!$A:$CE,MATCH("bc_"&amp;$C59,データシート1!$A$1:$CE$1,0),0),0)</f>
        <v>114.277</v>
      </c>
      <c r="H59" s="889">
        <f>IFERROR(VLOOKUP(年度マスタ!$K$4&amp;"_"&amp;H$54,データシート1!$A:$CE,MATCH("bc_"&amp;$C59,データシート1!$A$1:$CE$1,0),0),0)</f>
        <v>114.875</v>
      </c>
      <c r="I59" s="889">
        <f>IFERROR(VLOOKUP(年度マスタ!$K$4&amp;"_"&amp;I$54,データシート1!$A:$CE,MATCH("bc_"&amp;$C59,データシート1!$A$1:$CE$1,0),0),0)</f>
        <v>110.711</v>
      </c>
      <c r="J59" s="889">
        <f>IFERROR(VLOOKUP(年度マスタ!$K$4&amp;"_"&amp;J$54,データシート1!$A:$CE,MATCH("bc_"&amp;$C59,データシート1!$A$1:$CE$1,0),0),0)</f>
        <v>111.06699999999999</v>
      </c>
      <c r="K59" s="889">
        <f>IFERROR(VLOOKUP(年度マスタ!$K$4&amp;"_"&amp;K$54,データシート1!$A:$CE,MATCH("bc_"&amp;$C59,データシート1!$A$1:$CE$1,0),0),0)</f>
        <v>127.887</v>
      </c>
      <c r="L59" s="889">
        <f>IFERROR(VLOOKUP(年度マスタ!$K$4&amp;"_"&amp;L$54,データシート1!$A:$CE,MATCH("bc_"&amp;$C59,データシート1!$A$1:$CE$1,0),0),0)</f>
        <v>121.33199999999999</v>
      </c>
      <c r="M59" s="889">
        <f>IFERROR(VLOOKUP(年度マスタ!$K$4&amp;"_"&amp;M$54,データシート1!$A:$CE,MATCH("bc_"&amp;$C59,データシート1!$A$1:$CE$1,0),0),0)</f>
        <v>122.497</v>
      </c>
      <c r="N59" s="889">
        <f>IFERROR(VLOOKUP(年度マスタ!$K$4&amp;"_"&amp;N$54,データシート1!$A:$CE,MATCH("bc_"&amp;$C59,データシート1!$A$1:$CE$1,0),0),0)</f>
        <v>102.654</v>
      </c>
      <c r="O59" s="889">
        <f>IFERROR(VLOOKUP(年度マスタ!$K$4&amp;"_"&amp;O$54,データシート1!$A:$CE,MATCH("bc_"&amp;$C59,データシート1!$A$1:$CE$1,0),0),0)</f>
        <v>75.661000000000001</v>
      </c>
      <c r="P59" s="890">
        <f>IFERROR(VLOOKUP(年度マスタ!$K$4&amp;"_"&amp;P$54,データシート1!$A:$CE,MATCH("bc_"&amp;$C59,データシート1!$A$1:$CE$1,0),0),0)</f>
        <v>89.340999999999994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真庭市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5489.0069999999996</v>
      </c>
      <c r="K6" s="619">
        <f>VLOOKUP(年度マスタ!$K$4&amp;"_"&amp;K$5,データシート1!$A:$BT,MATCH("cb_"&amp;$G6,データシート1!$A$1:$BT$1,0),0)</f>
        <v>5797.3519999999999</v>
      </c>
      <c r="L6" s="619">
        <f>VLOOKUP(年度マスタ!$K$4&amp;"_"&amp;L$5,データシート1!$A:$BT,MATCH("cb_"&amp;$G6,データシート1!$A$1:$BT$1,0),0)</f>
        <v>6071.5619999999999</v>
      </c>
      <c r="M6" s="619">
        <f>VLOOKUP(年度マスタ!$K$4&amp;"_"&amp;M$5,データシート1!$A:$BT,MATCH("cb_"&amp;$G6,データシート1!$A$1:$BT$1,0),0)</f>
        <v>6254.900999999998</v>
      </c>
      <c r="N6" s="619">
        <f>VLOOKUP(年度マスタ!$K$4&amp;"_"&amp;N$5,データシート1!$A:$BT,MATCH("cb_"&amp;$G6,データシート1!$A$1:$BT$1,0),0)</f>
        <v>6511.135000000002</v>
      </c>
      <c r="O6" s="619">
        <f>VLOOKUP(年度マスタ!$K$4&amp;"_"&amp;O$5,データシート1!$A:$BT,MATCH("cb_"&amp;$G6,データシート1!$A$1:$BT$1,0),0)</f>
        <v>6809.3559999999998</v>
      </c>
      <c r="P6" s="619">
        <f>VLOOKUP(年度マスタ!$K$4&amp;"_"&amp;P$5,データシート1!$A:$BT,MATCH("cb_"&amp;$G6,データシート1!$A$1:$BT$1,0),0)</f>
        <v>7181.2960000000039</v>
      </c>
      <c r="Q6" s="619">
        <f>VLOOKUP(年度マスタ!$K$4&amp;"_"&amp;Q$5,データシート1!$A:$BT,MATCH("cb_"&amp;$G6,データシート1!$A$1:$BT$1,0),0)</f>
        <v>7591.1110000000053</v>
      </c>
      <c r="R6" s="633">
        <f>VLOOKUP(年度マスタ!$K$4&amp;"_"&amp;R$5,データシート1!$A:$BT,MATCH("cb_"&amp;$G6,データシート1!$A$1:$BT$1,0),0)</f>
        <v>8144.9810000000034</v>
      </c>
      <c r="S6" s="568"/>
      <c r="T6" s="190"/>
      <c r="U6" s="581"/>
      <c r="V6" s="195"/>
      <c r="W6" s="195"/>
      <c r="X6" s="195"/>
      <c r="Y6" s="196" t="s">
        <v>372</v>
      </c>
      <c r="Z6" s="663" t="s">
        <v>373</v>
      </c>
      <c r="AA6" s="663"/>
      <c r="AB6" s="663"/>
      <c r="AC6" s="664">
        <f>SUM(AC7:AC8)</f>
        <v>2086986</v>
      </c>
      <c r="AD6" s="664">
        <f>SUM(AD7:AD8)</f>
        <v>2593582.4590000003</v>
      </c>
      <c r="AE6" s="665">
        <f>$AD6*3600/100000000</f>
        <v>93.36896852400001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18124.18</v>
      </c>
      <c r="K7" s="617">
        <f>VLOOKUP(年度マスタ!$K$4&amp;"_"&amp;K$5,データシート1!$A:$BT,MATCH("cb_"&amp;$G7,データシート1!$A$1:$BT$1,0),0)</f>
        <v>19901.68</v>
      </c>
      <c r="L7" s="617">
        <f>VLOOKUP(年度マスタ!$K$4&amp;"_"&amp;L$5,データシート1!$A:$BT,MATCH("cb_"&amp;$G7,データシート1!$A$1:$BT$1,0),0)</f>
        <v>21876.68</v>
      </c>
      <c r="M7" s="617">
        <f>VLOOKUP(年度マスタ!$K$4&amp;"_"&amp;M$5,データシート1!$A:$BT,MATCH("cb_"&amp;$G7,データシート1!$A$1:$BT$1,0),0)</f>
        <v>33639.480000000003</v>
      </c>
      <c r="N7" s="617">
        <f>VLOOKUP(年度マスタ!$K$4&amp;"_"&amp;N$5,データシート1!$A:$BT,MATCH("cb_"&amp;$G7,データシート1!$A$1:$BT$1,0),0)</f>
        <v>35942.879999999997</v>
      </c>
      <c r="O7" s="617">
        <f>VLOOKUP(年度マスタ!$K$4&amp;"_"&amp;O$5,データシート1!$A:$BT,MATCH("cb_"&amp;$G7,データシート1!$A$1:$BT$1,0),0)</f>
        <v>36886.380000000026</v>
      </c>
      <c r="P7" s="617">
        <f>VLOOKUP(年度マスタ!$K$4&amp;"_"&amp;P$5,データシート1!$A:$BT,MATCH("cb_"&amp;$G7,データシート1!$A$1:$BT$1,0),0)</f>
        <v>47340.679999999957</v>
      </c>
      <c r="Q7" s="617">
        <f>VLOOKUP(年度マスタ!$K$4&amp;"_"&amp;Q$5,データシート1!$A:$BT,MATCH("cb_"&amp;$G7,データシート1!$A$1:$BT$1,0),0)</f>
        <v>49577.279999999962</v>
      </c>
      <c r="R7" s="634">
        <f>VLOOKUP(年度マスタ!$K$4&amp;"_"&amp;R$5,データシート1!$A:$BT,MATCH("cb_"&amp;$G7,データシート1!$A$1:$BT$1,0),0)</f>
        <v>49785.47999999996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382241</v>
      </c>
      <c r="AD7" s="1022">
        <f>VLOOKUP(年度マスタ!$K$4&amp;"_"&amp;年度マスタ!$K$9,データシート3!A:AB,MATCH("ea_"&amp;$Y7&amp;"_年間発電",データシート3!$A$1:$AB$1,0),0)/10^3</f>
        <v>475001.62599999999</v>
      </c>
      <c r="AE7" s="554">
        <f t="shared" ref="AE7:AE16" si="0">$AD7*3600/100000000</f>
        <v>17.100058535999999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1704745</v>
      </c>
      <c r="AD8" s="1022">
        <f>VLOOKUP(年度マスタ!$K$4&amp;"_"&amp;年度マスタ!$K$9,データシート3!A:AB,MATCH("ea_"&amp;$Y8&amp;"_年間発電",データシート3!$A$1:$AB$1,0),0)/10^3</f>
        <v>2118580.8330000001</v>
      </c>
      <c r="AE8" s="554">
        <f t="shared" si="0"/>
        <v>76.268909988000004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1200</v>
      </c>
      <c r="K9" s="617">
        <f>VLOOKUP(年度マスタ!$K$4&amp;"_"&amp;K$5,データシート1!$A:$BT,MATCH("cb_"&amp;$G9,データシート1!$A$1:$BT$1,0),0)</f>
        <v>1200</v>
      </c>
      <c r="L9" s="617">
        <f>VLOOKUP(年度マスタ!$K$4&amp;"_"&amp;L$5,データシート1!$A:$BT,MATCH("cb_"&amp;$G9,データシート1!$A$1:$BT$1,0),0)</f>
        <v>1200</v>
      </c>
      <c r="M9" s="617">
        <f>VLOOKUP(年度マスタ!$K$4&amp;"_"&amp;M$5,データシート1!$A:$BT,MATCH("cb_"&amp;$G9,データシート1!$A$1:$BT$1,0),0)</f>
        <v>1205</v>
      </c>
      <c r="N9" s="617">
        <f>VLOOKUP(年度マスタ!$K$4&amp;"_"&amp;N$5,データシート1!$A:$BT,MATCH("cb_"&amp;$G9,データシート1!$A$1:$BT$1,0),0)</f>
        <v>1206.5</v>
      </c>
      <c r="O9" s="617">
        <f>VLOOKUP(年度マスタ!$K$4&amp;"_"&amp;O$5,データシート1!$A:$BT,MATCH("cb_"&amp;$G9,データシート1!$A$1:$BT$1,0),0)</f>
        <v>1566.5</v>
      </c>
      <c r="P9" s="617">
        <f>VLOOKUP(年度マスタ!$K$4&amp;"_"&amp;P$5,データシート1!$A:$BT,MATCH("cb_"&amp;$G9,データシート1!$A$1:$BT$1,0),0)</f>
        <v>1566.5</v>
      </c>
      <c r="Q9" s="617">
        <f>VLOOKUP(年度マスタ!$K$4&amp;"_"&amp;Q$5,データシート1!$A:$BT,MATCH("cb_"&amp;$G9,データシート1!$A$1:$BT$1,0),0)</f>
        <v>1566.5</v>
      </c>
      <c r="R9" s="634">
        <f>VLOOKUP(年度マスタ!$K$4&amp;"_"&amp;R$5,データシート1!$A:$BT,MATCH("cb_"&amp;$G9,データシート1!$A$1:$BT$1,0),0)</f>
        <v>1566.5</v>
      </c>
      <c r="S9" s="568"/>
      <c r="T9" s="190"/>
      <c r="U9" s="581"/>
      <c r="V9" s="195"/>
      <c r="W9" s="195"/>
      <c r="X9" s="195"/>
      <c r="Y9" s="196" t="s">
        <v>381</v>
      </c>
      <c r="Z9" s="208" t="s">
        <v>377</v>
      </c>
      <c r="AA9" s="208"/>
      <c r="AB9" s="208"/>
      <c r="AC9" s="666">
        <f>VLOOKUP(年度マスタ!$K$4&amp;"_"&amp;年度マスタ!$K$9,データシート3!A:AB,MATCH("ea_"&amp;$Y9&amp;"_設備",データシート3!$A$1:$AB$1,0),0)</f>
        <v>938900</v>
      </c>
      <c r="AD9" s="666">
        <f>VLOOKUP(年度マスタ!$K$4&amp;"_"&amp;年度マスタ!$K$9,データシート3!A:AB,MATCH("ea_"&amp;$Y9&amp;"_年間発電",データシート3!$A$1:$AB$1,0),0)/10^3</f>
        <v>2348234.0660000001</v>
      </c>
      <c r="AE9" s="667">
        <f t="shared" si="0"/>
        <v>84.536426376000009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7212</v>
      </c>
      <c r="AD10" s="666">
        <f>SUM(AD11:AD12)</f>
        <v>44189.64699999999</v>
      </c>
      <c r="AE10" s="667">
        <f t="shared" si="0"/>
        <v>1.5908272919999995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11950</v>
      </c>
      <c r="K11" s="654">
        <f>VLOOKUP(年度マスタ!$K$4&amp;"_"&amp;K$5,データシート1!$A:$BT,MATCH("cb_"&amp;$G11,データシート1!$A$1:$BT$1,0),0)</f>
        <v>12245.5</v>
      </c>
      <c r="L11" s="654">
        <f>VLOOKUP(年度マスタ!$K$4&amp;"_"&amp;L$5,データシート1!$A:$BT,MATCH("cb_"&amp;$G11,データシート1!$A$1:$BT$1,0),0)</f>
        <v>12270.5</v>
      </c>
      <c r="M11" s="654">
        <f>VLOOKUP(年度マスタ!$K$4&amp;"_"&amp;M$5,データシート1!$A:$BT,MATCH("cb_"&amp;$G11,データシート1!$A$1:$BT$1,0),0)</f>
        <v>12271</v>
      </c>
      <c r="N11" s="654">
        <f>VLOOKUP(年度マスタ!$K$4&amp;"_"&amp;N$5,データシート1!$A:$BT,MATCH("cb_"&amp;$G11,データシート1!$A$1:$BT$1,0),0)</f>
        <v>12270.5</v>
      </c>
      <c r="O11" s="654">
        <f>VLOOKUP(年度マスタ!$K$4&amp;"_"&amp;O$5,データシート1!$A:$BT,MATCH("cb_"&amp;$G11,データシート1!$A$1:$BT$1,0),0)</f>
        <v>12270.5</v>
      </c>
      <c r="P11" s="654">
        <f>VLOOKUP(年度マスタ!$K$4&amp;"_"&amp;P$5,データシート1!$A:$BT,MATCH("cb_"&amp;$G11,データシート1!$A$1:$BT$1,0),0)</f>
        <v>17260.5</v>
      </c>
      <c r="Q11" s="654">
        <f>VLOOKUP(年度マスタ!$K$4&amp;"_"&amp;Q$5,データシート1!$A:$BT,MATCH("cb_"&amp;$G11,データシート1!$A$1:$BT$1,0),0)</f>
        <v>17260.5</v>
      </c>
      <c r="R11" s="655">
        <f>VLOOKUP(年度マスタ!$K$4&amp;"_"&amp;R$5,データシート1!$A:$BT,MATCH("cb_"&amp;$G11,データシート1!$A$1:$BT$1,0),0)</f>
        <v>17260.5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7212</v>
      </c>
      <c r="AD11" s="1022">
        <f>VLOOKUP(年度マスタ!$K$4&amp;"_"&amp;年度マスタ!$K$9,データシート3!A:AB,MATCH("ea_"&amp;$Y11&amp;"_年間発電",データシート3!$A$1:$AB$1,0),0)/10^3</f>
        <v>44189.64699999999</v>
      </c>
      <c r="AE11" s="554">
        <f t="shared" si="0"/>
        <v>1.5908272919999995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36763.186999999998</v>
      </c>
      <c r="K12" s="651">
        <f t="shared" ref="K12:Q12" si="1">SUM(K6:K11)</f>
        <v>39144.531999999999</v>
      </c>
      <c r="L12" s="651">
        <f t="shared" si="1"/>
        <v>41418.741999999998</v>
      </c>
      <c r="M12" s="651">
        <f t="shared" si="1"/>
        <v>53370.381000000001</v>
      </c>
      <c r="N12" s="651">
        <f t="shared" si="1"/>
        <v>55931.014999999999</v>
      </c>
      <c r="O12" s="651">
        <f t="shared" si="1"/>
        <v>57532.736000000026</v>
      </c>
      <c r="P12" s="651">
        <f t="shared" si="1"/>
        <v>73348.975999999966</v>
      </c>
      <c r="Q12" s="651">
        <f t="shared" si="1"/>
        <v>75995.390999999974</v>
      </c>
      <c r="R12" s="652">
        <f t="shared" ref="R12" si="2">SUM(R6:R11)</f>
        <v>76757.460999999967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9.5660000000000025</v>
      </c>
      <c r="AE13" s="667">
        <f t="shared" si="0"/>
        <v>3.4437600000000008E-4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9.5660000000000025</v>
      </c>
      <c r="AE16" s="554">
        <f t="shared" si="0"/>
        <v>3.4437600000000008E-4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10.67489131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39.016119609999997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6587.4670808399987</v>
      </c>
      <c r="K19" s="615">
        <f>K6*別紙!$C5/100*別紙!$E5/10^3</f>
        <v>6957.5180822399998</v>
      </c>
      <c r="L19" s="615">
        <f>L6*別紙!$C5/100*別紙!$E5/10^3</f>
        <v>7286.6029874400001</v>
      </c>
      <c r="M19" s="615">
        <f>M6*別紙!$C5/100*別紙!$E5/10^3</f>
        <v>7506.6317881199975</v>
      </c>
      <c r="N19" s="615">
        <f>N6*別紙!$C5/100*別紙!$E5/10^3</f>
        <v>7814.1433362000016</v>
      </c>
      <c r="O19" s="615">
        <f>O6*別紙!$C5/100*別紙!$E5/10^3</f>
        <v>8172.0443227199994</v>
      </c>
      <c r="P19" s="615">
        <f>P6*別紙!$C5/100*別紙!$E5/10^3</f>
        <v>8618.4169555200042</v>
      </c>
      <c r="Q19" s="615">
        <f>Q6*別紙!$C5/100*別紙!$E5/10^3</f>
        <v>9110.2441333200059</v>
      </c>
      <c r="R19" s="639">
        <f>R6*別紙!$C5/100*別紙!$E5/10^3</f>
        <v>9774.9545977200032</v>
      </c>
      <c r="S19" s="572"/>
      <c r="T19" s="191"/>
      <c r="U19" s="588"/>
      <c r="W19" s="201"/>
      <c r="X19" s="201"/>
      <c r="Y19" s="173"/>
      <c r="Z19" s="628" t="s">
        <v>389</v>
      </c>
      <c r="AA19" s="671"/>
      <c r="AB19" s="672"/>
      <c r="AC19" s="673">
        <f>SUM($AC$6,$AC$9,$AC$10,$AC$13)</f>
        <v>3033100</v>
      </c>
      <c r="AD19" s="673">
        <f>SUM($AD$6,$AD$9,$AD$10,$AD$13)</f>
        <v>4986015.7379999999</v>
      </c>
      <c r="AE19" s="674">
        <f>SUM($AE$6,$AE$9,$AE$10,$AE$13,$AE$17,$AE$18)</f>
        <v>229.18757748800002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23973.940336800002</v>
      </c>
      <c r="K20" s="617">
        <f>K7*別紙!$C6/100*別紙!$E6/10^3</f>
        <v>26325.146236800003</v>
      </c>
      <c r="L20" s="617">
        <f>L7*別紙!$C6/100*別紙!$E6/10^3</f>
        <v>28937.597236800004</v>
      </c>
      <c r="M20" s="617">
        <f>M7*別紙!$C6/100*別紙!$E6/10^3</f>
        <v>44496.958564799999</v>
      </c>
      <c r="N20" s="617">
        <f>N7*別紙!$C6/100*別紙!$E6/10^3</f>
        <v>47543.803948799999</v>
      </c>
      <c r="O20" s="617">
        <f>O7*別紙!$C6/100*別紙!$E6/10^3</f>
        <v>48791.828008800032</v>
      </c>
      <c r="P20" s="617">
        <f>P7*別紙!$C6/100*別紙!$E6/10^3</f>
        <v>62620.35787679995</v>
      </c>
      <c r="Q20" s="617">
        <f>Q7*別紙!$C6/100*別紙!$E6/10^3</f>
        <v>65578.842892799948</v>
      </c>
      <c r="R20" s="634">
        <f>R7*別紙!$C6/100*別紙!$E6/10^3</f>
        <v>65854.241524799945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6307.2</v>
      </c>
      <c r="K22" s="617">
        <f>K9*別紙!$C8/100*別紙!$E8/10^3</f>
        <v>6307.2</v>
      </c>
      <c r="L22" s="617">
        <f>L9*別紙!$C8/100*別紙!$E8/10^3</f>
        <v>6307.2</v>
      </c>
      <c r="M22" s="617">
        <f>M9*別紙!$C8/100*別紙!$E8/10^3</f>
        <v>6333.48</v>
      </c>
      <c r="N22" s="617">
        <f>N9*別紙!$C8/100*別紙!$E8/10^3</f>
        <v>6341.3639999999996</v>
      </c>
      <c r="O22" s="617">
        <f>O9*別紙!$C8/100*別紙!$E8/10^3</f>
        <v>8233.5239999999994</v>
      </c>
      <c r="P22" s="617">
        <f>P9*別紙!$C8/100*別紙!$E8/10^3</f>
        <v>8233.5239999999994</v>
      </c>
      <c r="Q22" s="617">
        <f>Q9*別紙!$C8/100*別紙!$E8/10^3</f>
        <v>8233.5239999999994</v>
      </c>
      <c r="R22" s="634">
        <f>R9*別紙!$C8/100*別紙!$E8/10^3</f>
        <v>8233.5239999999994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83745.600000000006</v>
      </c>
      <c r="K24" s="654">
        <f>K11*別紙!$C10/100*別紙!$E10/10^3</f>
        <v>85816.464000000007</v>
      </c>
      <c r="L24" s="654">
        <f>L11*別紙!$C10/100*別紙!$E10/10^3</f>
        <v>85991.664000000004</v>
      </c>
      <c r="M24" s="654">
        <f>M11*別紙!$C10/100*別紙!$E10/10^3</f>
        <v>85995.168000000005</v>
      </c>
      <c r="N24" s="654">
        <f>N11*別紙!$C10/100*別紙!$E10/10^3</f>
        <v>85991.664000000004</v>
      </c>
      <c r="O24" s="654">
        <f>O11*別紙!$C10/100*別紙!$E10/10^3</f>
        <v>85991.664000000004</v>
      </c>
      <c r="P24" s="654">
        <f>P11*別紙!$C10/100*別紙!$E10/10^3</f>
        <v>120961.584</v>
      </c>
      <c r="Q24" s="654">
        <f>Q11*別紙!$C10/100*別紙!$E10/10^3</f>
        <v>120961.584</v>
      </c>
      <c r="R24" s="655">
        <f>R11*別紙!$C10/100*別紙!$E10/10^3</f>
        <v>120961.584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120614.20741764001</v>
      </c>
      <c r="K25" s="657">
        <f t="shared" si="3"/>
        <v>125406.32831904001</v>
      </c>
      <c r="L25" s="657">
        <f t="shared" si="3"/>
        <v>128523.06422424001</v>
      </c>
      <c r="M25" s="657">
        <f t="shared" si="3"/>
        <v>144332.23835291999</v>
      </c>
      <c r="N25" s="657">
        <f t="shared" si="3"/>
        <v>147690.97528499999</v>
      </c>
      <c r="O25" s="657">
        <f t="shared" si="3"/>
        <v>151189.06033152004</v>
      </c>
      <c r="P25" s="657">
        <f t="shared" si="3"/>
        <v>200433.88283231994</v>
      </c>
      <c r="Q25" s="657">
        <f t="shared" si="3"/>
        <v>203884.19502611997</v>
      </c>
      <c r="R25" s="658">
        <f t="shared" ref="R25" si="4">SUM(R19:R24)</f>
        <v>204824.30412251997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327492.52959261817</v>
      </c>
      <c r="K26" s="654">
        <f>(VLOOKUP(年度マスタ!$K$4&amp;"_"&amp;K$18,データシート1!$A:$BT,MATCH("da_合計",データシート1!$A$1:$BT$1,0),0))/10^3</f>
        <v>329157.88241247792</v>
      </c>
      <c r="L26" s="654">
        <f>(VLOOKUP(年度マスタ!$K$4&amp;"_"&amp;L$18,データシート1!$A:$BT,MATCH("da_合計",データシート1!$A$1:$BT$1,0),0))/10^3</f>
        <v>335519.83709977753</v>
      </c>
      <c r="M26" s="654">
        <f>(VLOOKUP(年度マスタ!$K$4&amp;"_"&amp;M$18,データシート1!$A:$BT,MATCH("da_合計",データシート1!$A$1:$BT$1,0),0))/10^3</f>
        <v>307950.04788029788</v>
      </c>
      <c r="N26" s="654">
        <f>(VLOOKUP(年度マスタ!$K$4&amp;"_"&amp;N$18,データシート1!$A:$BT,MATCH("da_合計",データシート1!$A$1:$BT$1,0),0))/10^3</f>
        <v>307588.15253991465</v>
      </c>
      <c r="O26" s="654">
        <f>(VLOOKUP(年度マスタ!$K$4&amp;"_"&amp;O$18,データシート1!$A:$BT,MATCH("da_合計",データシート1!$A$1:$BT$1,0),0))/10^3</f>
        <v>309408.35873850191</v>
      </c>
      <c r="P26" s="654">
        <f>(VLOOKUP(年度マスタ!$K$4&amp;"_"&amp;P$18,データシート1!$A:$BT,MATCH("da_合計",データシート1!$A$1:$BT$1,0),0))/10^3</f>
        <v>340076.31004824466</v>
      </c>
      <c r="Q26" s="654">
        <f>(VLOOKUP(年度マスタ!$K$4&amp;"_"&amp;Q$18,データシート1!$A:$BT,MATCH("da_合計",データシート1!$A$1:$BT$1,0),0))/10^3</f>
        <v>315397.69022340578</v>
      </c>
      <c r="R26" s="655">
        <f>Q26</f>
        <v>315397.69022340578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0.36829605721900627</v>
      </c>
      <c r="K27" s="839">
        <f t="shared" ref="K27:P27" si="5">K25/K26</f>
        <v>0.38099141785670337</v>
      </c>
      <c r="L27" s="839">
        <f t="shared" si="5"/>
        <v>0.38305652904218468</v>
      </c>
      <c r="M27" s="839">
        <f t="shared" si="5"/>
        <v>0.46868717620405381</v>
      </c>
      <c r="N27" s="839">
        <f t="shared" si="5"/>
        <v>0.48015820526713765</v>
      </c>
      <c r="O27" s="839">
        <f t="shared" si="5"/>
        <v>0.48863922405954868</v>
      </c>
      <c r="P27" s="839">
        <f t="shared" si="5"/>
        <v>0.58937913906406936</v>
      </c>
      <c r="Q27" s="839">
        <f>Q25/Q26</f>
        <v>0.64643528264808336</v>
      </c>
      <c r="R27" s="840">
        <f>R25/R26</f>
        <v>0.64941599279765394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0.64941599279765394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15.808662816992266</v>
      </c>
      <c r="AA52" s="173"/>
      <c r="AB52" s="678" t="s">
        <v>413</v>
      </c>
      <c r="AC52" s="679">
        <f>$AD6</f>
        <v>2593582.4590000003</v>
      </c>
      <c r="AD52" s="680">
        <f>R19+R20</f>
        <v>75629.196122519948</v>
      </c>
      <c r="AE52" s="681">
        <f t="shared" ref="AE52:AE54" si="6">IFERROR(AD52/AC52,"-")</f>
        <v>2.9160127861012783E-2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4670618.0477765938</v>
      </c>
      <c r="Z53" s="1130"/>
      <c r="AA53" s="173"/>
      <c r="AB53" s="678" t="s">
        <v>377</v>
      </c>
      <c r="AC53" s="679">
        <f>$AD9</f>
        <v>2348234.0660000001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44189.64699999999</v>
      </c>
      <c r="AD54" s="679">
        <f>R22</f>
        <v>8233.5239999999994</v>
      </c>
      <c r="AE54" s="681">
        <f t="shared" si="6"/>
        <v>0.1863224659839442</v>
      </c>
      <c r="AF54" s="473"/>
      <c r="AG54" s="41"/>
      <c r="AH54" s="420"/>
      <c r="AI54" s="442" t="s">
        <v>440</v>
      </c>
      <c r="AJ54" s="443">
        <f>VLOOKUP(年度マスタ!$K$4&amp;"_"&amp;AJ$53,データシート1!$A$1:$BT$2000,MATCH("ca_太陽光発電（10kW未満）",データシート1!$A$1:$BT$1,0),0)</f>
        <v>1204</v>
      </c>
      <c r="AK54" s="443">
        <f>VLOOKUP(年度マスタ!$K$4&amp;"_"&amp;AK$53,データシート1!$A$1:$BT$2000,MATCH("ca_太陽光発電（10kW未満）",データシート1!$A$1:$BT$1,0),0)</f>
        <v>1257</v>
      </c>
      <c r="AL54" s="443">
        <f>VLOOKUP(年度マスタ!$K$4&amp;"_"&amp;AL$53,データシート1!$A$1:$BT$2000,MATCH("ca_太陽光発電（10kW未満）",データシート1!$A$1:$BT$1,0),0)</f>
        <v>1294</v>
      </c>
      <c r="AM54" s="443">
        <f>VLOOKUP(年度マスタ!$K$4&amp;"_"&amp;AM$53,データシート1!$A$1:$BT$2000,MATCH("ca_太陽光発電（10kW未満）",データシート1!$A$1:$BT$1,0),0)</f>
        <v>1327</v>
      </c>
      <c r="AN54" s="443">
        <f>VLOOKUP(年度マスタ!$K$4&amp;"_"&amp;AN$53,データシート1!$A$1:$BT$2000,MATCH("ca_太陽光発電（10kW未満）",データシート1!$A$1:$BT$1,0),0)</f>
        <v>1380</v>
      </c>
      <c r="AO54" s="443">
        <f>VLOOKUP(年度マスタ!$K$4&amp;"_"&amp;AO$53,データシート1!$A$1:$BT$2000,MATCH("ca_太陽光発電（10kW未満）",データシート1!$A$1:$BT$1,0),0)</f>
        <v>1429</v>
      </c>
      <c r="AP54" s="443">
        <f>VLOOKUP(年度マスタ!$K$4&amp;"_"&amp;AP$53,データシート1!$A$1:$BT$2000,MATCH("ca_太陽光発電（10kW未満）",データシート1!$A$1:$BT$1,0),0)</f>
        <v>1487</v>
      </c>
      <c r="AQ54" s="443">
        <f>VLOOKUP(年度マスタ!$K$4&amp;"_"&amp;AQ$53,データシート1!$A$1:$BT$2000,MATCH("ca_太陽光発電（10kW未満）",データシート1!$A$1:$BT$1,0),0)</f>
        <v>1547</v>
      </c>
      <c r="AR54" s="443">
        <f>VLOOKUP(年度マスタ!$K$4&amp;"_"&amp;AR$53,データシート1!$A$1:$BT$2000,MATCH("ca_太陽光発電（10kW未満）",データシート1!$A$1:$BT$1,0),0)</f>
        <v>1627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9.5660000000000025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真庭市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岡山県</v>
      </c>
      <c r="AY12" s="1023" t="str">
        <f>年度マスタ!$J4</f>
        <v>真庭市</v>
      </c>
      <c r="AZ12" s="1023" t="str">
        <f>年度マスタ!$K4</f>
        <v>33214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真庭市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岡山県</v>
      </c>
      <c r="AY4" s="1038" t="str">
        <f>年度マスタ!$J4</f>
        <v>真庭市</v>
      </c>
      <c r="AZ4" s="1038" t="str">
        <f>年度マスタ!$K4</f>
        <v>33214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33213</v>
      </c>
      <c r="AY72" s="18" t="str">
        <f>IF(IFERROR(比較地域マスタ!$AE7,"")=0,"",IFERROR(比較地域マスタ!$AE7,""))</f>
        <v>赤磐市</v>
      </c>
      <c r="AZ72" s="16"/>
      <c r="BA72" s="22">
        <v>1</v>
      </c>
      <c r="BB72" s="22">
        <v>1</v>
      </c>
      <c r="BC72" s="18" t="str">
        <f>AX72</f>
        <v>33213</v>
      </c>
      <c r="BD72" s="18" t="str">
        <f>AY72</f>
        <v>赤磐市</v>
      </c>
      <c r="BE72" s="33">
        <f>VLOOKUP(BC72&amp;"_"&amp;$AZ$9,データシート3!A:AB,MATCH("ea_"&amp;"太陽光（建物系）"&amp;"_年間発電",データシート3!$A$1:$AB$1,0),0)/10^3+VLOOKUP(BC72&amp;"_"&amp;$AZ$9,データシート3!A:AB,MATCH("ea_"&amp;"太陽光（土地系）"&amp;"_年間発電",データシート3!$A$1:$AB$1,0),0)/10^3</f>
        <v>1218632.3929999999</v>
      </c>
      <c r="BF72" s="33">
        <f>VLOOKUP(BC72&amp;"_"&amp;$AZ$9,データシート3!A:AB,MATCH("ea_"&amp;"風力（陸上）"&amp;"_年間発電",データシート3!$A$1:$AB$1,0),0)/10^3</f>
        <v>105501.58599999998</v>
      </c>
      <c r="BG72" s="33">
        <f>VLOOKUP(BC72&amp;"_"&amp;$AZ$9,データシート3!A:AB,MATCH("ea_"&amp;"中小水（河川）"&amp;"_年間発電",データシート3!$A$1:$AB$1,0),0)/10^3+VLOOKUP(BC72&amp;"_"&amp;$AZ$9,データシート3!A:AB,MATCH("ea_"&amp;"中小水（農業用水路）"&amp;"_年間発電",データシート3!$A$1:$AB$1,0),0)/10^3</f>
        <v>264.20499999999993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1324398.1839999999</v>
      </c>
      <c r="BJ72" s="33">
        <f>(VLOOKUP($BC72&amp;"_"&amp;$AZ$8,データシート3!$A:$AN,MATCH("da_合計",データシート3!$A$1:$AN$1,0),0))/10^3</f>
        <v>250910.98070905521</v>
      </c>
      <c r="BK72" s="33">
        <f t="shared" ref="BK72:BK103" si="21">BI72-BJ72</f>
        <v>1073487.2032909447</v>
      </c>
      <c r="BL72" s="33">
        <f t="shared" ref="BL72:BL103" si="22">IF(BK72&gt;0,0,BK72)</f>
        <v>0</v>
      </c>
      <c r="BM72" s="33">
        <f t="shared" ref="BM72:BM103" si="23">IF(BK72&gt;0,BK72,0)</f>
        <v>1073487.2032909447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33216</v>
      </c>
      <c r="AY73" s="18" t="str">
        <f>IF(IFERROR(比較地域マスタ!$AE8,"")=0,"",IFERROR(比較地域マスタ!$AE8,""))</f>
        <v>浅口市</v>
      </c>
      <c r="AZ73" s="16"/>
      <c r="BA73" s="22">
        <v>2</v>
      </c>
      <c r="BB73" s="22">
        <v>1</v>
      </c>
      <c r="BC73" s="18" t="str">
        <f t="shared" ref="BC73:BC136" si="24">AX73</f>
        <v>33216</v>
      </c>
      <c r="BD73" s="18" t="str">
        <f t="shared" ref="BD73:BD136" si="25">AY73</f>
        <v>浅口市</v>
      </c>
      <c r="BE73" s="33">
        <f>VLOOKUP(BC73&amp;"_"&amp;$AZ$9,データシート3!A:AB,MATCH("ea_"&amp;"太陽光（建物系）"&amp;"_年間発電",データシート3!$A$1:$AB$1,0),0)/10^3+VLOOKUP(BC73&amp;"_"&amp;$AZ$9,データシート3!A:AB,MATCH("ea_"&amp;"太陽光（土地系）"&amp;"_年間発電",データシート3!$A$1:$AB$1,0),0)/10^3</f>
        <v>561392.8949999999</v>
      </c>
      <c r="BF73" s="33">
        <f>VLOOKUP(BC73&amp;"_"&amp;$AZ$9,データシート3!A:AB,MATCH("ea_"&amp;"風力（陸上）"&amp;"_年間発電",データシート3!$A$1:$AB$1,0),0)/10^3</f>
        <v>9995.11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571388.00499999989</v>
      </c>
      <c r="BJ73" s="33">
        <f>(VLOOKUP($BC73&amp;"_"&amp;$AZ$8,データシート3!$A:$AN,MATCH("da_合計",データシート3!$A$1:$AN$1,0),0))/10^3</f>
        <v>177534.28796187107</v>
      </c>
      <c r="BK73" s="33">
        <f t="shared" si="21"/>
        <v>393853.71703812882</v>
      </c>
      <c r="BL73" s="33">
        <f t="shared" si="22"/>
        <v>0</v>
      </c>
      <c r="BM73" s="33">
        <f t="shared" si="23"/>
        <v>393853.71703812882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33207</v>
      </c>
      <c r="AY74" s="18" t="str">
        <f>IF(IFERROR(比較地域マスタ!$AE9,"")=0,"",IFERROR(比較地域マスタ!$AE9,""))</f>
        <v>井原市</v>
      </c>
      <c r="AZ74" s="16"/>
      <c r="BA74" s="22">
        <v>3</v>
      </c>
      <c r="BB74" s="22">
        <v>1</v>
      </c>
      <c r="BC74" s="18" t="str">
        <f t="shared" si="24"/>
        <v>33207</v>
      </c>
      <c r="BD74" s="18" t="str">
        <f t="shared" si="25"/>
        <v>井原市</v>
      </c>
      <c r="BE74" s="33">
        <f>VLOOKUP(BC74&amp;"_"&amp;$AZ$9,データシート3!A:AB,MATCH("ea_"&amp;"太陽光（建物系）"&amp;"_年間発電",データシート3!$A$1:$AB$1,0),0)/10^3+VLOOKUP(BC74&amp;"_"&amp;$AZ$9,データシート3!A:AB,MATCH("ea_"&amp;"太陽光（土地系）"&amp;"_年間発電",データシート3!$A$1:$AB$1,0),0)/10^3</f>
        <v>1240897.6089999999</v>
      </c>
      <c r="BF74" s="33">
        <f>VLOOKUP(BC74&amp;"_"&amp;$AZ$9,データシート3!A:AB,MATCH("ea_"&amp;"風力（陸上）"&amp;"_年間発電",データシート3!$A$1:$AB$1,0),0)/10^3</f>
        <v>48213.368000000002</v>
      </c>
      <c r="BG74" s="33">
        <f>VLOOKUP(BC74&amp;"_"&amp;$AZ$9,データシート3!A:AB,MATCH("ea_"&amp;"中小水（河川）"&amp;"_年間発電",データシート3!$A$1:$AB$1,0),0)/10^3+VLOOKUP(BC74&amp;"_"&amp;$AZ$9,データシート3!A:AB,MATCH("ea_"&amp;"中小水（農業用水路）"&amp;"_年間発電",データシート3!$A$1:$AB$1,0),0)/10^3</f>
        <v>2831.1179999999999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1291942.095</v>
      </c>
      <c r="BJ74" s="33">
        <f>(VLOOKUP($BC74&amp;"_"&amp;$AZ$8,データシート3!$A:$AN,MATCH("da_合計",データシート3!$A$1:$AN$1,0),0))/10^3</f>
        <v>293169.87750872393</v>
      </c>
      <c r="BK74" s="33">
        <f t="shared" si="21"/>
        <v>998772.2174912761</v>
      </c>
      <c r="BL74" s="33">
        <f t="shared" si="22"/>
        <v>0</v>
      </c>
      <c r="BM74" s="33">
        <f t="shared" si="23"/>
        <v>998772.2174912761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33100</v>
      </c>
      <c r="AY75" s="18" t="str">
        <f>IF(IFERROR(比較地域マスタ!$AE10,"")=0,"",IFERROR(比較地域マスタ!$AE10,""))</f>
        <v>岡山市</v>
      </c>
      <c r="AZ75" s="16"/>
      <c r="BA75" s="22">
        <v>4</v>
      </c>
      <c r="BB75" s="22">
        <v>1</v>
      </c>
      <c r="BC75" s="18" t="str">
        <f t="shared" si="24"/>
        <v>33100</v>
      </c>
      <c r="BD75" s="18" t="str">
        <f t="shared" si="25"/>
        <v>岡山市</v>
      </c>
      <c r="BE75" s="33">
        <f>VLOOKUP(BC75&amp;"_"&amp;$AZ$9,データシート3!A:AB,MATCH("ea_"&amp;"太陽光（建物系）"&amp;"_年間発電",データシート3!$A$1:$AB$1,0),0)/10^3+VLOOKUP(BC75&amp;"_"&amp;$AZ$9,データシート3!A:AB,MATCH("ea_"&amp;"太陽光（土地系）"&amp;"_年間発電",データシート3!$A$1:$AB$1,0),0)/10^3</f>
        <v>6654167.9869999997</v>
      </c>
      <c r="BF75" s="33">
        <f>VLOOKUP(BC75&amp;"_"&amp;$AZ$9,データシート3!A:AB,MATCH("ea_"&amp;"風力（陸上）"&amp;"_年間発電",データシート3!$A$1:$AB$1,0),0)/10^3</f>
        <v>197966.21400000001</v>
      </c>
      <c r="BG75" s="33">
        <f>VLOOKUP(BC75&amp;"_"&amp;$AZ$9,データシート3!A:AB,MATCH("ea_"&amp;"中小水（河川）"&amp;"_年間発電",データシート3!$A$1:$AB$1,0),0)/10^3+VLOOKUP(BC75&amp;"_"&amp;$AZ$9,データシート3!A:AB,MATCH("ea_"&amp;"中小水（農業用水路）"&amp;"_年間発電",データシート3!$A$1:$AB$1,0),0)/10^3</f>
        <v>2990.7660000000005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6855124.9669999992</v>
      </c>
      <c r="BJ75" s="33">
        <f>(VLOOKUP($BC75&amp;"_"&amp;$AZ$8,データシート3!$A:$AN,MATCH("da_合計",データシート3!$A$1:$AN$1,0),0))/10^3</f>
        <v>4681036.9846885754</v>
      </c>
      <c r="BK75" s="33">
        <f t="shared" si="21"/>
        <v>2174087.9823114239</v>
      </c>
      <c r="BL75" s="33">
        <f t="shared" si="22"/>
        <v>0</v>
      </c>
      <c r="BM75" s="33">
        <f t="shared" si="23"/>
        <v>2174087.9823114239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33606</v>
      </c>
      <c r="AY76" s="18" t="str">
        <f>IF(IFERROR(比較地域マスタ!$AE11,"")=0,"",IFERROR(比較地域マスタ!$AE11,""))</f>
        <v>鏡野町</v>
      </c>
      <c r="AZ76" s="16"/>
      <c r="BA76" s="22">
        <v>5</v>
      </c>
      <c r="BB76" s="22">
        <v>1</v>
      </c>
      <c r="BC76" s="18" t="str">
        <f t="shared" si="24"/>
        <v>33606</v>
      </c>
      <c r="BD76" s="18" t="str">
        <f t="shared" si="25"/>
        <v>鏡野町</v>
      </c>
      <c r="BE76" s="33">
        <f>VLOOKUP(BC76&amp;"_"&amp;$AZ$9,データシート3!A:AB,MATCH("ea_"&amp;"太陽光（建物系）"&amp;"_年間発電",データシート3!$A$1:$AB$1,0),0)/10^3+VLOOKUP(BC76&amp;"_"&amp;$AZ$9,データシート3!A:AB,MATCH("ea_"&amp;"太陽光（土地系）"&amp;"_年間発電",データシート3!$A$1:$AB$1,0),0)/10^3</f>
        <v>847172.34399999992</v>
      </c>
      <c r="BF76" s="33">
        <f>VLOOKUP(BC76&amp;"_"&amp;$AZ$9,データシート3!A:AB,MATCH("ea_"&amp;"風力（陸上）"&amp;"_年間発電",データシート3!$A$1:$AB$1,0),0)/10^3</f>
        <v>2057370.16</v>
      </c>
      <c r="BG76" s="33">
        <f>VLOOKUP(BC76&amp;"_"&amp;$AZ$9,データシート3!A:AB,MATCH("ea_"&amp;"中小水（河川）"&amp;"_年間発電",データシート3!$A$1:$AB$1,0),0)/10^3+VLOOKUP(BC76&amp;"_"&amp;$AZ$9,データシート3!A:AB,MATCH("ea_"&amp;"中小水（農業用水路）"&amp;"_年間発電",データシート3!$A$1:$AB$1,0),0)/10^3</f>
        <v>43351.942000000003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2947894.4459999995</v>
      </c>
      <c r="BJ76" s="33">
        <f>(VLOOKUP($BC76&amp;"_"&amp;$AZ$8,データシート3!$A:$AN,MATCH("da_合計",データシート3!$A$1:$AN$1,0),0))/10^3</f>
        <v>82072.557191960979</v>
      </c>
      <c r="BK76" s="33">
        <f t="shared" si="21"/>
        <v>2865821.8888080386</v>
      </c>
      <c r="BL76" s="33">
        <f t="shared" si="22"/>
        <v>0</v>
      </c>
      <c r="BM76" s="33">
        <f t="shared" si="23"/>
        <v>2865821.8888080386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33205</v>
      </c>
      <c r="AY77" s="18" t="str">
        <f>IF(IFERROR(比較地域マスタ!$AE12,"")=0,"",IFERROR(比較地域マスタ!$AE12,""))</f>
        <v>笠岡市</v>
      </c>
      <c r="AZ77" s="16"/>
      <c r="BA77" s="22">
        <v>6</v>
      </c>
      <c r="BB77" s="22">
        <v>1</v>
      </c>
      <c r="BC77" s="18" t="str">
        <f t="shared" si="24"/>
        <v>33205</v>
      </c>
      <c r="BD77" s="18" t="str">
        <f t="shared" si="25"/>
        <v>笠岡市</v>
      </c>
      <c r="BE77" s="33">
        <f>VLOOKUP(BC77&amp;"_"&amp;$AZ$9,データシート3!A:AB,MATCH("ea_"&amp;"太陽光（建物系）"&amp;"_年間発電",データシート3!$A$1:$AB$1,0),0)/10^3+VLOOKUP(BC77&amp;"_"&amp;$AZ$9,データシート3!A:AB,MATCH("ea_"&amp;"太陽光（土地系）"&amp;"_年間発電",データシート3!$A$1:$AB$1,0),0)/10^3</f>
        <v>1292780.9130000002</v>
      </c>
      <c r="BF77" s="33">
        <f>VLOOKUP(BC77&amp;"_"&amp;$AZ$9,データシート3!A:AB,MATCH("ea_"&amp;"風力（陸上）"&amp;"_年間発電",データシート3!$A$1:$AB$1,0),0)/10^3</f>
        <v>970.774</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1293751.6870000002</v>
      </c>
      <c r="BJ77" s="33">
        <f>(VLOOKUP($BC77&amp;"_"&amp;$AZ$8,データシート3!$A:$AN,MATCH("da_合計",データシート3!$A$1:$AN$1,0),0))/10^3</f>
        <v>413994.76458995976</v>
      </c>
      <c r="BK77" s="33">
        <f t="shared" si="21"/>
        <v>879756.9224100404</v>
      </c>
      <c r="BL77" s="33">
        <f t="shared" si="22"/>
        <v>0</v>
      </c>
      <c r="BM77" s="33">
        <f t="shared" si="23"/>
        <v>879756.9224100404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33681</v>
      </c>
      <c r="AY78" s="18" t="str">
        <f>IF(IFERROR(比較地域マスタ!$AE13,"")=0,"",IFERROR(比較地域マスタ!$AE13,""))</f>
        <v>吉備中央町</v>
      </c>
      <c r="AZ78" s="16"/>
      <c r="BA78" s="22">
        <v>7</v>
      </c>
      <c r="BB78" s="22">
        <v>1</v>
      </c>
      <c r="BC78" s="18" t="str">
        <f t="shared" si="24"/>
        <v>33681</v>
      </c>
      <c r="BD78" s="18" t="str">
        <f t="shared" si="25"/>
        <v>吉備中央町</v>
      </c>
      <c r="BE78" s="33">
        <f>VLOOKUP(BC78&amp;"_"&amp;$AZ$9,データシート3!A:AB,MATCH("ea_"&amp;"太陽光（建物系）"&amp;"_年間発電",データシート3!$A$1:$AB$1,0),0)/10^3+VLOOKUP(BC78&amp;"_"&amp;$AZ$9,データシート3!A:AB,MATCH("ea_"&amp;"太陽光（土地系）"&amp;"_年間発電",データシート3!$A$1:$AB$1,0),0)/10^3</f>
        <v>1189848.4640000002</v>
      </c>
      <c r="BF78" s="33">
        <f>VLOOKUP(BC78&amp;"_"&amp;$AZ$9,データシート3!A:AB,MATCH("ea_"&amp;"風力（陸上）"&amp;"_年間発電",データシート3!$A$1:$AB$1,0),0)/10^3</f>
        <v>176386.45699999999</v>
      </c>
      <c r="BG78" s="33">
        <f>VLOOKUP(BC78&amp;"_"&amp;$AZ$9,データシート3!A:AB,MATCH("ea_"&amp;"中小水（河川）"&amp;"_年間発電",データシート3!$A$1:$AB$1,0),0)/10^3+VLOOKUP(BC78&amp;"_"&amp;$AZ$9,データシート3!A:AB,MATCH("ea_"&amp;"中小水（農業用水路）"&amp;"_年間発電",データシート3!$A$1:$AB$1,0),0)/10^3</f>
        <v>2565.529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1368800.4500000002</v>
      </c>
      <c r="BJ78" s="33">
        <f>(VLOOKUP($BC78&amp;"_"&amp;$AZ$8,データシート3!$A:$AN,MATCH("da_合計",データシート3!$A$1:$AN$1,0),0))/10^3</f>
        <v>100793.50718417289</v>
      </c>
      <c r="BK78" s="33">
        <f t="shared" si="21"/>
        <v>1268006.9428158272</v>
      </c>
      <c r="BL78" s="33">
        <f t="shared" si="22"/>
        <v>0</v>
      </c>
      <c r="BM78" s="33">
        <f t="shared" si="23"/>
        <v>1268006.9428158272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33663</v>
      </c>
      <c r="AY79" s="18" t="str">
        <f>IF(IFERROR(比較地域マスタ!$AE14,"")=0,"",IFERROR(比較地域マスタ!$AE14,""))</f>
        <v>久米南町</v>
      </c>
      <c r="AZ79" s="16"/>
      <c r="BA79" s="22">
        <v>8</v>
      </c>
      <c r="BB79" s="22">
        <v>1</v>
      </c>
      <c r="BC79" s="18" t="str">
        <f t="shared" si="24"/>
        <v>33663</v>
      </c>
      <c r="BD79" s="18" t="str">
        <f t="shared" si="25"/>
        <v>久米南町</v>
      </c>
      <c r="BE79" s="33">
        <f>VLOOKUP(BC79&amp;"_"&amp;$AZ$9,データシート3!A:AB,MATCH("ea_"&amp;"太陽光（建物系）"&amp;"_年間発電",データシート3!$A$1:$AB$1,0),0)/10^3+VLOOKUP(BC79&amp;"_"&amp;$AZ$9,データシート3!A:AB,MATCH("ea_"&amp;"太陽光（土地系）"&amp;"_年間発電",データシート3!$A$1:$AB$1,0),0)/10^3</f>
        <v>447888.76199999999</v>
      </c>
      <c r="BF79" s="33">
        <f>VLOOKUP(BC79&amp;"_"&amp;$AZ$9,データシート3!A:AB,MATCH("ea_"&amp;"風力（陸上）"&amp;"_年間発電",データシート3!$A$1:$AB$1,0),0)/10^3</f>
        <v>14204.963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462093.72499999998</v>
      </c>
      <c r="BJ79" s="33">
        <f>(VLOOKUP($BC79&amp;"_"&amp;$AZ$8,データシート3!$A:$AN,MATCH("da_合計",データシート3!$A$1:$AN$1,0),0))/10^3</f>
        <v>28818.754834514068</v>
      </c>
      <c r="BK79" s="33">
        <f t="shared" si="21"/>
        <v>433274.97016548592</v>
      </c>
      <c r="BL79" s="33">
        <f>IF(BK79&gt;0,0,BK79)</f>
        <v>0</v>
      </c>
      <c r="BM79" s="33">
        <f>IF(BK79&gt;0,BK79,0)</f>
        <v>433274.97016548592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33202</v>
      </c>
      <c r="AY80" s="18" t="str">
        <f>IF(IFERROR(比較地域マスタ!$AE15,"")=0,"",IFERROR(比較地域マスタ!$AE15,""))</f>
        <v>倉敷市</v>
      </c>
      <c r="AZ80" s="16"/>
      <c r="BA80" s="22">
        <v>9</v>
      </c>
      <c r="BB80" s="22">
        <v>1</v>
      </c>
      <c r="BC80" s="18" t="str">
        <f t="shared" si="24"/>
        <v>33202</v>
      </c>
      <c r="BD80" s="18" t="str">
        <f t="shared" si="25"/>
        <v>倉敷市</v>
      </c>
      <c r="BE80" s="33">
        <f>VLOOKUP(BC80&amp;"_"&amp;$AZ$9,データシート3!A:AB,MATCH("ea_"&amp;"太陽光（建物系）"&amp;"_年間発電",データシート3!$A$1:$AB$1,0),0)/10^3+VLOOKUP(BC80&amp;"_"&amp;$AZ$9,データシート3!A:AB,MATCH("ea_"&amp;"太陽光（土地系）"&amp;"_年間発電",データシート3!$A$1:$AB$1,0),0)/10^3</f>
        <v>3833183.3080000002</v>
      </c>
      <c r="BF80" s="33">
        <f>VLOOKUP(BC80&amp;"_"&amp;$AZ$9,データシート3!A:AB,MATCH("ea_"&amp;"風力（陸上）"&amp;"_年間発電",データシート3!$A$1:$AB$1,0),0)/10^3</f>
        <v>24427.376</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3857610.6840000004</v>
      </c>
      <c r="BJ80" s="33">
        <f>(VLOOKUP($BC80&amp;"_"&amp;$AZ$8,データシート3!$A:$AN,MATCH("da_合計",データシート3!$A$1:$AN$1,0),0))/10^3</f>
        <v>7765944.9400603659</v>
      </c>
      <c r="BK80" s="33">
        <f t="shared" si="21"/>
        <v>-3908334.2560603656</v>
      </c>
      <c r="BL80" s="33">
        <f t="shared" si="22"/>
        <v>-3908334.2560603656</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33445</v>
      </c>
      <c r="AY81" s="18" t="str">
        <f>IF(IFERROR(比較地域マスタ!$AE16,"")=0,"",IFERROR(比較地域マスタ!$AE16,""))</f>
        <v>里庄町</v>
      </c>
      <c r="AZ81" s="16"/>
      <c r="BA81" s="22">
        <v>10</v>
      </c>
      <c r="BB81" s="22">
        <v>1</v>
      </c>
      <c r="BC81" s="18" t="str">
        <f t="shared" si="24"/>
        <v>33445</v>
      </c>
      <c r="BD81" s="18" t="str">
        <f t="shared" si="25"/>
        <v>里庄町</v>
      </c>
      <c r="BE81" s="33">
        <f>VLOOKUP(BC81&amp;"_"&amp;$AZ$9,データシート3!A:AB,MATCH("ea_"&amp;"太陽光（建物系）"&amp;"_年間発電",データシート3!$A$1:$AB$1,0),0)/10^3+VLOOKUP(BC81&amp;"_"&amp;$AZ$9,データシート3!A:AB,MATCH("ea_"&amp;"太陽光（土地系）"&amp;"_年間発電",データシート3!$A$1:$AB$1,0),0)/10^3</f>
        <v>137143.22899999999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137143.22899999999</v>
      </c>
      <c r="BJ81" s="33">
        <f>(VLOOKUP($BC81&amp;"_"&amp;$AZ$8,データシート3!$A:$AN,MATCH("da_合計",データシート3!$A$1:$AN$1,0),0))/10^3</f>
        <v>129881.21669358757</v>
      </c>
      <c r="BK81" s="33">
        <f t="shared" si="21"/>
        <v>7262.01230641242</v>
      </c>
      <c r="BL81" s="33">
        <f t="shared" si="22"/>
        <v>0</v>
      </c>
      <c r="BM81" s="33">
        <f t="shared" si="23"/>
        <v>7262.01230641242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33622</v>
      </c>
      <c r="AY82" s="18" t="str">
        <f>IF(IFERROR(比較地域マスタ!$AE17,"")=0,"",IFERROR(比較地域マスタ!$AE17,""))</f>
        <v>勝央町</v>
      </c>
      <c r="AZ82" s="16"/>
      <c r="BA82" s="22">
        <v>11</v>
      </c>
      <c r="BB82" s="22">
        <v>1</v>
      </c>
      <c r="BC82" s="18" t="str">
        <f t="shared" si="24"/>
        <v>33622</v>
      </c>
      <c r="BD82" s="18" t="str">
        <f t="shared" si="25"/>
        <v>勝央町</v>
      </c>
      <c r="BE82" s="33">
        <f>VLOOKUP(BC82&amp;"_"&amp;$AZ$9,データシート3!A:AB,MATCH("ea_"&amp;"太陽光（建物系）"&amp;"_年間発電",データシート3!$A$1:$AB$1,0),0)/10^3+VLOOKUP(BC82&amp;"_"&amp;$AZ$9,データシート3!A:AB,MATCH("ea_"&amp;"太陽光（土地系）"&amp;"_年間発電",データシート3!$A$1:$AB$1,0),0)/10^3</f>
        <v>679281.50699999975</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679281.50699999975</v>
      </c>
      <c r="BJ82" s="33">
        <f>(VLOOKUP($BC82&amp;"_"&amp;$AZ$8,データシート3!$A:$AN,MATCH("da_合計",データシート3!$A$1:$AN$1,0),0))/10^3</f>
        <v>210687.28656960765</v>
      </c>
      <c r="BK82" s="33">
        <f t="shared" si="21"/>
        <v>468594.22043039207</v>
      </c>
      <c r="BL82" s="33">
        <f t="shared" si="22"/>
        <v>0</v>
      </c>
      <c r="BM82" s="33">
        <f t="shared" si="23"/>
        <v>468594.22043039207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33586</v>
      </c>
      <c r="AY83" s="18" t="str">
        <f>IF(IFERROR(比較地域マスタ!$AE18,"")=0,"",IFERROR(比較地域マスタ!$AE18,""))</f>
        <v>新庄村</v>
      </c>
      <c r="AZ83" s="16"/>
      <c r="BA83" s="22">
        <v>12</v>
      </c>
      <c r="BB83" s="22">
        <v>1</v>
      </c>
      <c r="BC83" s="18" t="str">
        <f t="shared" si="24"/>
        <v>33586</v>
      </c>
      <c r="BD83" s="18" t="str">
        <f t="shared" si="25"/>
        <v>新庄村</v>
      </c>
      <c r="BE83" s="33">
        <f>VLOOKUP(BC83&amp;"_"&amp;$AZ$9,データシート3!A:AB,MATCH("ea_"&amp;"太陽光（建物系）"&amp;"_年間発電",データシート3!$A$1:$AB$1,0),0)/10^3+VLOOKUP(BC83&amp;"_"&amp;$AZ$9,データシート3!A:AB,MATCH("ea_"&amp;"太陽光（土地系）"&amp;"_年間発電",データシート3!$A$1:$AB$1,0),0)/10^3</f>
        <v>76188.016000000018</v>
      </c>
      <c r="BF83" s="33">
        <f>VLOOKUP(BC83&amp;"_"&amp;$AZ$9,データシート3!A:AB,MATCH("ea_"&amp;"風力（陸上）"&amp;"_年間発電",データシート3!$A$1:$AB$1,0),0)/10^3</f>
        <v>454464.23100000009</v>
      </c>
      <c r="BG83" s="33">
        <f>VLOOKUP(BC83&amp;"_"&amp;$AZ$9,データシート3!A:AB,MATCH("ea_"&amp;"中小水（河川）"&amp;"_年間発電",データシート3!$A$1:$AB$1,0),0)/10^3+VLOOKUP(BC83&amp;"_"&amp;$AZ$9,データシート3!A:AB,MATCH("ea_"&amp;"中小水（農業用水路）"&amp;"_年間発電",データシート3!$A$1:$AB$1,0),0)/10^3</f>
        <v>2537.8020000000001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533190.04900000012</v>
      </c>
      <c r="BJ83" s="33">
        <f>(VLOOKUP($BC83&amp;"_"&amp;$AZ$8,データシート3!$A:$AN,MATCH("da_合計",データシート3!$A$1:$AN$1,0),0))/10^3</f>
        <v>3504.3774241906017</v>
      </c>
      <c r="BK83" s="33">
        <f t="shared" si="21"/>
        <v>529685.67157580948</v>
      </c>
      <c r="BL83" s="33">
        <f t="shared" si="22"/>
        <v>0</v>
      </c>
      <c r="BM83" s="33">
        <f t="shared" si="23"/>
        <v>529685.67157580948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33212</v>
      </c>
      <c r="AY84" s="18" t="str">
        <f>IF(IFERROR(比較地域マスタ!$AE19,"")=0,"",IFERROR(比較地域マスタ!$AE19,""))</f>
        <v>瀬戸内市</v>
      </c>
      <c r="AZ84" s="16"/>
      <c r="BA84" s="22">
        <v>13</v>
      </c>
      <c r="BB84" s="22">
        <v>1</v>
      </c>
      <c r="BC84" s="18" t="str">
        <f t="shared" si="24"/>
        <v>33212</v>
      </c>
      <c r="BD84" s="18" t="str">
        <f t="shared" si="25"/>
        <v>瀬戸内市</v>
      </c>
      <c r="BE84" s="33">
        <f>VLOOKUP(BC84&amp;"_"&amp;$AZ$9,データシート3!A:AB,MATCH("ea_"&amp;"太陽光（建物系）"&amp;"_年間発電",データシート3!$A$1:$AB$1,0),0)/10^3+VLOOKUP(BC84&amp;"_"&amp;$AZ$9,データシート3!A:AB,MATCH("ea_"&amp;"太陽光（土地系）"&amp;"_年間発電",データシート3!$A$1:$AB$1,0),0)/10^3</f>
        <v>1012755.8310000002</v>
      </c>
      <c r="BF84" s="33">
        <f>VLOOKUP(BC84&amp;"_"&amp;$AZ$9,データシート3!A:AB,MATCH("ea_"&amp;"風力（陸上）"&amp;"_年間発電",データシート3!$A$1:$AB$1,0),0)/10^3</f>
        <v>27384.794999999995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1040140.6260000003</v>
      </c>
      <c r="BJ84" s="33">
        <f>(VLOOKUP($BC84&amp;"_"&amp;$AZ$8,データシート3!$A:$AN,MATCH("da_合計",データシート3!$A$1:$AN$1,0),0))/10^3</f>
        <v>319189.77170440176</v>
      </c>
      <c r="BK84" s="33">
        <f t="shared" si="21"/>
        <v>720950.85429559858</v>
      </c>
      <c r="BL84" s="33">
        <f t="shared" si="22"/>
        <v>0</v>
      </c>
      <c r="BM84" s="33">
        <f t="shared" si="23"/>
        <v>720950.85429559858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33208</v>
      </c>
      <c r="AY85" s="18" t="str">
        <f>IF(IFERROR(比較地域マスタ!$AE20,"")=0,"",IFERROR(比較地域マスタ!$AE20,""))</f>
        <v>総社市</v>
      </c>
      <c r="AZ85" s="16"/>
      <c r="BA85" s="22">
        <v>14</v>
      </c>
      <c r="BB85" s="22">
        <v>1</v>
      </c>
      <c r="BC85" s="18" t="str">
        <f t="shared" si="24"/>
        <v>33208</v>
      </c>
      <c r="BD85" s="18" t="str">
        <f t="shared" si="25"/>
        <v>総社市</v>
      </c>
      <c r="BE85" s="33">
        <f>VLOOKUP(BC85&amp;"_"&amp;$AZ$9,データシート3!A:AB,MATCH("ea_"&amp;"太陽光（建物系）"&amp;"_年間発電",データシート3!$A$1:$AB$1,0),0)/10^3+VLOOKUP(BC85&amp;"_"&amp;$AZ$9,データシート3!A:AB,MATCH("ea_"&amp;"太陽光（土地系）"&amp;"_年間発電",データシート3!$A$1:$AB$1,0),0)/10^3</f>
        <v>1156047.621</v>
      </c>
      <c r="BF85" s="33">
        <f>VLOOKUP(BC85&amp;"_"&amp;$AZ$9,データシート3!A:AB,MATCH("ea_"&amp;"風力（陸上）"&amp;"_年間発電",データシート3!$A$1:$AB$1,0),0)/10^3</f>
        <v>196233.11199999999</v>
      </c>
      <c r="BG85" s="33">
        <f>VLOOKUP(BC85&amp;"_"&amp;$AZ$9,データシート3!A:AB,MATCH("ea_"&amp;"中小水（河川）"&amp;"_年間発電",データシート3!$A$1:$AB$1,0),0)/10^3+VLOOKUP(BC85&amp;"_"&amp;$AZ$9,データシート3!A:AB,MATCH("ea_"&amp;"中小水（農業用水路）"&amp;"_年間発電",データシート3!$A$1:$AB$1,0),0)/10^3</f>
        <v>2433.9090000000006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1354714.642</v>
      </c>
      <c r="BJ85" s="33">
        <f>(VLOOKUP($BC85&amp;"_"&amp;$AZ$8,データシート3!$A:$AN,MATCH("da_合計",データシート3!$A$1:$AN$1,0),0))/10^3</f>
        <v>496248.56676081999</v>
      </c>
      <c r="BK85" s="33">
        <f t="shared" si="21"/>
        <v>858466.07523918001</v>
      </c>
      <c r="BL85" s="33">
        <f t="shared" si="22"/>
        <v>0</v>
      </c>
      <c r="BM85" s="33">
        <f t="shared" si="23"/>
        <v>858466.07523918001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33209</v>
      </c>
      <c r="AY86" s="18" t="str">
        <f>IF(IFERROR(比較地域マスタ!$AE21,"")=0,"",IFERROR(比較地域マスタ!$AE21,""))</f>
        <v>高梁市</v>
      </c>
      <c r="AZ86" s="16"/>
      <c r="BA86" s="22">
        <v>15</v>
      </c>
      <c r="BB86" s="22">
        <v>1</v>
      </c>
      <c r="BC86" s="18" t="str">
        <f t="shared" si="24"/>
        <v>33209</v>
      </c>
      <c r="BD86" s="18" t="str">
        <f t="shared" si="25"/>
        <v>高梁市</v>
      </c>
      <c r="BE86" s="33">
        <f>VLOOKUP(BC86&amp;"_"&amp;$AZ$9,データシート3!A:AB,MATCH("ea_"&amp;"太陽光（建物系）"&amp;"_年間発電",データシート3!$A$1:$AB$1,0),0)/10^3+VLOOKUP(BC86&amp;"_"&amp;$AZ$9,データシート3!A:AB,MATCH("ea_"&amp;"太陽光（土地系）"&amp;"_年間発電",データシート3!$A$1:$AB$1,0),0)/10^3</f>
        <v>1255488.1429999999</v>
      </c>
      <c r="BF86" s="33">
        <f>VLOOKUP(BC86&amp;"_"&amp;$AZ$9,データシート3!A:AB,MATCH("ea_"&amp;"風力（陸上）"&amp;"_年間発電",データシート3!$A$1:$AB$1,0),0)/10^3</f>
        <v>577389.02500000014</v>
      </c>
      <c r="BG86" s="33">
        <f>VLOOKUP(BC86&amp;"_"&amp;$AZ$9,データシート3!A:AB,MATCH("ea_"&amp;"中小水（河川）"&amp;"_年間発電",データシート3!$A$1:$AB$1,0),0)/10^3+VLOOKUP(BC86&amp;"_"&amp;$AZ$9,データシート3!A:AB,MATCH("ea_"&amp;"中小水（農業用水路）"&amp;"_年間発電",データシート3!$A$1:$AB$1,0),0)/10^3</f>
        <v>49824.519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1882701.6870000002</v>
      </c>
      <c r="BJ86" s="33">
        <f>(VLOOKUP($BC86&amp;"_"&amp;$AZ$8,データシート3!$A:$AN,MATCH("da_合計",データシート3!$A$1:$AN$1,0),0))/10^3</f>
        <v>254688.63550684336</v>
      </c>
      <c r="BK86" s="33">
        <f t="shared" si="21"/>
        <v>1628013.0514931567</v>
      </c>
      <c r="BL86" s="33">
        <f t="shared" si="22"/>
        <v>0</v>
      </c>
      <c r="BM86" s="33">
        <f t="shared" si="23"/>
        <v>1628013.0514931567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33204</v>
      </c>
      <c r="AY87" s="18" t="str">
        <f>IF(IFERROR(比較地域マスタ!$AE22,"")=0,"",IFERROR(比較地域マスタ!$AE22,""))</f>
        <v>玉野市</v>
      </c>
      <c r="AZ87" s="16"/>
      <c r="BA87" s="22">
        <v>16</v>
      </c>
      <c r="BB87" s="22">
        <v>1</v>
      </c>
      <c r="BC87" s="18" t="str">
        <f t="shared" si="24"/>
        <v>33204</v>
      </c>
      <c r="BD87" s="18" t="str">
        <f t="shared" si="25"/>
        <v>玉野市</v>
      </c>
      <c r="BE87" s="33">
        <f>VLOOKUP(BC87&amp;"_"&amp;$AZ$9,データシート3!A:AB,MATCH("ea_"&amp;"太陽光（建物系）"&amp;"_年間発電",データシート3!$A$1:$AB$1,0),0)/10^3+VLOOKUP(BC87&amp;"_"&amp;$AZ$9,データシート3!A:AB,MATCH("ea_"&amp;"太陽光（土地系）"&amp;"_年間発電",データシート3!$A$1:$AB$1,0),0)/10^3</f>
        <v>807940.28500000003</v>
      </c>
      <c r="BF87" s="33">
        <f>VLOOKUP(BC87&amp;"_"&amp;$AZ$9,データシート3!A:AB,MATCH("ea_"&amp;"風力（陸上）"&amp;"_年間発電",データシート3!$A$1:$AB$1,0),0)/10^3</f>
        <v>35179.586000000003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843119.87100000004</v>
      </c>
      <c r="BJ87" s="33">
        <f>(VLOOKUP($BC87&amp;"_"&amp;$AZ$8,データシート3!$A:$AN,MATCH("da_合計",データシート3!$A$1:$AN$1,0),0))/10^3</f>
        <v>549308.41048818373</v>
      </c>
      <c r="BK87" s="33">
        <f t="shared" si="21"/>
        <v>293811.46051181632</v>
      </c>
      <c r="BL87" s="33">
        <f t="shared" si="22"/>
        <v>0</v>
      </c>
      <c r="BM87" s="33">
        <f t="shared" si="23"/>
        <v>293811.46051181632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33203</v>
      </c>
      <c r="AY88" s="18" t="str">
        <f>IF(IFERROR(比較地域マスタ!$AE23,"")=0,"",IFERROR(比較地域マスタ!$AE23,""))</f>
        <v>津山市</v>
      </c>
      <c r="AZ88" s="16"/>
      <c r="BA88" s="22">
        <v>17</v>
      </c>
      <c r="BB88" s="22">
        <v>1</v>
      </c>
      <c r="BC88" s="18" t="str">
        <f t="shared" si="24"/>
        <v>33203</v>
      </c>
      <c r="BD88" s="18" t="str">
        <f t="shared" si="25"/>
        <v>津山市</v>
      </c>
      <c r="BE88" s="33">
        <f>VLOOKUP(BC88&amp;"_"&amp;$AZ$9,データシート3!A:AB,MATCH("ea_"&amp;"太陽光（建物系）"&amp;"_年間発電",データシート3!$A$1:$AB$1,0),0)/10^3+VLOOKUP(BC88&amp;"_"&amp;$AZ$9,データシート3!A:AB,MATCH("ea_"&amp;"太陽光（土地系）"&amp;"_年間発電",データシート3!$A$1:$AB$1,0),0)/10^3</f>
        <v>2853616.0979999998</v>
      </c>
      <c r="BF88" s="33">
        <f>VLOOKUP(BC88&amp;"_"&amp;$AZ$9,データシート3!A:AB,MATCH("ea_"&amp;"風力（陸上）"&amp;"_年間発電",データシート3!$A$1:$AB$1,0),0)/10^3</f>
        <v>1375440.5220000001</v>
      </c>
      <c r="BG88" s="33">
        <f>VLOOKUP(BC88&amp;"_"&amp;$AZ$9,データシート3!A:AB,MATCH("ea_"&amp;"中小水（河川）"&amp;"_年間発電",データシート3!$A$1:$AB$1,0),0)/10^3+VLOOKUP(BC88&amp;"_"&amp;$AZ$9,データシート3!A:AB,MATCH("ea_"&amp;"中小水（農業用水路）"&amp;"_年間発電",データシート3!$A$1:$AB$1,0),0)/10^3</f>
        <v>31692.077000000001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4260748.6969999997</v>
      </c>
      <c r="BJ88" s="33">
        <f>(VLOOKUP($BC88&amp;"_"&amp;$AZ$8,データシート3!$A:$AN,MATCH("da_合計",データシート3!$A$1:$AN$1,0),0))/10^3</f>
        <v>661964.92347119388</v>
      </c>
      <c r="BK88" s="33">
        <f t="shared" si="21"/>
        <v>3598783.7735288059</v>
      </c>
      <c r="BL88" s="33">
        <f t="shared" si="22"/>
        <v>0</v>
      </c>
      <c r="BM88" s="33">
        <f t="shared" si="23"/>
        <v>3598783.7735288059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33623</v>
      </c>
      <c r="AY89" s="18" t="str">
        <f>IF(IFERROR(比較地域マスタ!$AE24,"")=0,"",IFERROR(比較地域マスタ!$AE24,""))</f>
        <v>奈義町</v>
      </c>
      <c r="AZ89" s="16"/>
      <c r="BA89" s="22">
        <v>18</v>
      </c>
      <c r="BB89" s="22">
        <v>1</v>
      </c>
      <c r="BC89" s="18" t="str">
        <f t="shared" si="24"/>
        <v>33623</v>
      </c>
      <c r="BD89" s="18" t="str">
        <f t="shared" si="25"/>
        <v>奈義町</v>
      </c>
      <c r="BE89" s="33">
        <f>VLOOKUP(BC89&amp;"_"&amp;$AZ$9,データシート3!A:AB,MATCH("ea_"&amp;"太陽光（建物系）"&amp;"_年間発電",データシート3!$A$1:$AB$1,0),0)/10^3+VLOOKUP(BC89&amp;"_"&amp;$AZ$9,データシート3!A:AB,MATCH("ea_"&amp;"太陽光（土地系）"&amp;"_年間発電",データシート3!$A$1:$AB$1,0),0)/10^3</f>
        <v>462077.90899999999</v>
      </c>
      <c r="BF89" s="33">
        <f>VLOOKUP(BC89&amp;"_"&amp;$AZ$9,データシート3!A:AB,MATCH("ea_"&amp;"風力（陸上）"&amp;"_年間発電",データシート3!$A$1:$AB$1,0),0)/10^3</f>
        <v>82445.286999999997</v>
      </c>
      <c r="BG89" s="33">
        <f>VLOOKUP(BC89&amp;"_"&amp;$AZ$9,データシート3!A:AB,MATCH("ea_"&amp;"中小水（河川）"&amp;"_年間発電",データシート3!$A$1:$AB$1,0),0)/10^3+VLOOKUP(BC89&amp;"_"&amp;$AZ$9,データシート3!A:AB,MATCH("ea_"&amp;"中小水（農業用水路）"&amp;"_年間発電",データシート3!$A$1:$AB$1,0),0)/10^3</f>
        <v>5203.2330000000002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549726.429</v>
      </c>
      <c r="BJ89" s="33">
        <f>(VLOOKUP($BC89&amp;"_"&amp;$AZ$8,データシート3!$A:$AN,MATCH("da_合計",データシート3!$A$1:$AN$1,0),0))/10^3</f>
        <v>64014.699572938232</v>
      </c>
      <c r="BK89" s="33">
        <f t="shared" si="21"/>
        <v>485711.72942706174</v>
      </c>
      <c r="BL89" s="33">
        <f t="shared" si="22"/>
        <v>0</v>
      </c>
      <c r="BM89" s="33">
        <f t="shared" si="23"/>
        <v>485711.72942706174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33210</v>
      </c>
      <c r="AY90" s="18" t="str">
        <f>IF(IFERROR(比較地域マスタ!$AE25,"")=0,"",IFERROR(比較地域マスタ!$AE25,""))</f>
        <v>新見市</v>
      </c>
      <c r="AZ90" s="16"/>
      <c r="BA90" s="22">
        <v>19</v>
      </c>
      <c r="BB90" s="22">
        <v>1</v>
      </c>
      <c r="BC90" s="18" t="str">
        <f t="shared" si="24"/>
        <v>33210</v>
      </c>
      <c r="BD90" s="18" t="str">
        <f t="shared" si="25"/>
        <v>新見市</v>
      </c>
      <c r="BE90" s="33">
        <f>VLOOKUP(BC90&amp;"_"&amp;$AZ$9,データシート3!A:AB,MATCH("ea_"&amp;"太陽光（建物系）"&amp;"_年間発電",データシート3!$A$1:$AB$1,0),0)/10^3+VLOOKUP(BC90&amp;"_"&amp;$AZ$9,データシート3!A:AB,MATCH("ea_"&amp;"太陽光（土地系）"&amp;"_年間発電",データシート3!$A$1:$AB$1,0),0)/10^3</f>
        <v>1367162.53</v>
      </c>
      <c r="BF90" s="33">
        <f>VLOOKUP(BC90&amp;"_"&amp;$AZ$9,データシート3!A:AB,MATCH("ea_"&amp;"風力（陸上）"&amp;"_年間発電",データシート3!$A$1:$AB$1,0),0)/10^3</f>
        <v>2790026.4730000007</v>
      </c>
      <c r="BG90" s="33">
        <f>VLOOKUP(BC90&amp;"_"&amp;$AZ$9,データシート3!A:AB,MATCH("ea_"&amp;"中小水（河川）"&amp;"_年間発電",データシート3!$A$1:$AB$1,0),0)/10^3+VLOOKUP(BC90&amp;"_"&amp;$AZ$9,データシート3!A:AB,MATCH("ea_"&amp;"中小水（農業用水路）"&amp;"_年間発電",データシート3!$A$1:$AB$1,0),0)/10^3</f>
        <v>73456.005000000005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4230645.0080000004</v>
      </c>
      <c r="BJ90" s="33">
        <f>(VLOOKUP($BC90&amp;"_"&amp;$AZ$8,データシート3!$A:$AN,MATCH("da_合計",データシート3!$A$1:$AN$1,0),0))/10^3</f>
        <v>210507.93645445775</v>
      </c>
      <c r="BK90" s="33">
        <f t="shared" si="21"/>
        <v>4020137.0715455427</v>
      </c>
      <c r="BL90" s="33">
        <f t="shared" si="22"/>
        <v>0</v>
      </c>
      <c r="BM90" s="33">
        <f t="shared" si="23"/>
        <v>4020137.0715455427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33643</v>
      </c>
      <c r="AY91" s="18" t="str">
        <f>IF(IFERROR(比較地域マスタ!$AE26,"")=0,"",IFERROR(比較地域マスタ!$AE26,""))</f>
        <v>西粟倉村</v>
      </c>
      <c r="BA91" s="22">
        <v>20</v>
      </c>
      <c r="BB91" s="22">
        <v>1</v>
      </c>
      <c r="BC91" s="18" t="str">
        <f t="shared" si="24"/>
        <v>33643</v>
      </c>
      <c r="BD91" s="18" t="str">
        <f t="shared" si="25"/>
        <v>西粟倉村</v>
      </c>
      <c r="BE91" s="33">
        <f>VLOOKUP(BC91&amp;"_"&amp;$AZ$9,データシート3!A:AB,MATCH("ea_"&amp;"太陽光（建物系）"&amp;"_年間発電",データシート3!$A$1:$AB$1,0),0)/10^3+VLOOKUP(BC91&amp;"_"&amp;$AZ$9,データシート3!A:AB,MATCH("ea_"&amp;"太陽光（土地系）"&amp;"_年間発電",データシート3!$A$1:$AB$1,0),0)/10^3</f>
        <v>57386.918999999994</v>
      </c>
      <c r="BF91" s="33">
        <f>VLOOKUP(BC91&amp;"_"&amp;$AZ$9,データシート3!A:AB,MATCH("ea_"&amp;"風力（陸上）"&amp;"_年間発電",データシート3!$A$1:$AB$1,0),0)/10^3</f>
        <v>220250.69</v>
      </c>
      <c r="BG91" s="33">
        <f>VLOOKUP(BC91&amp;"_"&amp;$AZ$9,データシート3!A:AB,MATCH("ea_"&amp;"中小水（河川）"&amp;"_年間発電",データシート3!$A$1:$AB$1,0),0)/10^3+VLOOKUP(BC91&amp;"_"&amp;$AZ$9,データシート3!A:AB,MATCH("ea_"&amp;"中小水（農業用水路）"&amp;"_年間発電",データシート3!$A$1:$AB$1,0),0)/10^3</f>
        <v>11477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289114.609</v>
      </c>
      <c r="BJ91" s="33">
        <f>(VLOOKUP($BC91&amp;"_"&amp;$AZ$8,データシート3!$A:$AN,MATCH("da_合計",データシート3!$A$1:$AN$1,0),0))/10^3</f>
        <v>5070.9604743277632</v>
      </c>
      <c r="BK91" s="33">
        <f t="shared" si="21"/>
        <v>284043.64852567221</v>
      </c>
      <c r="BL91" s="33">
        <f t="shared" si="22"/>
        <v>0</v>
      </c>
      <c r="BM91" s="33">
        <f t="shared" si="23"/>
        <v>284043.64852567221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33423</v>
      </c>
      <c r="AY92" s="18" t="str">
        <f>IF(IFERROR(比較地域マスタ!$AE27,"")=0,"",IFERROR(比較地域マスタ!$AE27,""))</f>
        <v>早島町</v>
      </c>
      <c r="AZ92" s="16"/>
      <c r="BA92" s="22">
        <v>21</v>
      </c>
      <c r="BB92" s="22">
        <v>1</v>
      </c>
      <c r="BC92" s="18" t="str">
        <f t="shared" si="24"/>
        <v>33423</v>
      </c>
      <c r="BD92" s="18" t="str">
        <f t="shared" si="25"/>
        <v>早島町</v>
      </c>
      <c r="BE92" s="33">
        <f>VLOOKUP(BC92&amp;"_"&amp;$AZ$9,データシート3!A:AB,MATCH("ea_"&amp;"太陽光（建物系）"&amp;"_年間発電",データシート3!$A$1:$AB$1,0),0)/10^3+VLOOKUP(BC92&amp;"_"&amp;$AZ$9,データシート3!A:AB,MATCH("ea_"&amp;"太陽光（土地系）"&amp;"_年間発電",データシート3!$A$1:$AB$1,0),0)/10^3</f>
        <v>123356.266</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123356.266</v>
      </c>
      <c r="BJ92" s="33">
        <f>(VLOOKUP($BC92&amp;"_"&amp;$AZ$8,データシート3!$A:$AN,MATCH("da_合計",データシート3!$A$1:$AN$1,0),0))/10^3</f>
        <v>84931.706328788932</v>
      </c>
      <c r="BK92" s="33">
        <f>BI92-BJ92</f>
        <v>38424.559671211071</v>
      </c>
      <c r="BL92" s="33">
        <f t="shared" si="22"/>
        <v>0</v>
      </c>
      <c r="BM92" s="33">
        <f t="shared" si="23"/>
        <v>38424.559671211071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33211</v>
      </c>
      <c r="AY93" s="18" t="str">
        <f>IF(IFERROR(比較地域マスタ!$AE28,"")=0,"",IFERROR(比較地域マスタ!$AE28,""))</f>
        <v>備前市</v>
      </c>
      <c r="AZ93" s="16"/>
      <c r="BA93" s="22">
        <v>22</v>
      </c>
      <c r="BB93" s="22">
        <v>1</v>
      </c>
      <c r="BC93" s="18" t="str">
        <f t="shared" si="24"/>
        <v>33211</v>
      </c>
      <c r="BD93" s="18" t="str">
        <f t="shared" si="25"/>
        <v>備前市</v>
      </c>
      <c r="BE93" s="33">
        <f>VLOOKUP(BC93&amp;"_"&amp;$AZ$9,データシート3!A:AB,MATCH("ea_"&amp;"太陽光（建物系）"&amp;"_年間発電",データシート3!$A$1:$AB$1,0),0)/10^3+VLOOKUP(BC93&amp;"_"&amp;$AZ$9,データシート3!A:AB,MATCH("ea_"&amp;"太陽光（土地系）"&amp;"_年間発電",データシート3!$A$1:$AB$1,0),0)/10^3</f>
        <v>647379.45500000007</v>
      </c>
      <c r="BF93" s="33">
        <f>VLOOKUP(BC93&amp;"_"&amp;$AZ$9,データシート3!A:AB,MATCH("ea_"&amp;"風力（陸上）"&amp;"_年間発電",データシート3!$A$1:$AB$1,0),0)/10^3</f>
        <v>228837.61799999999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876217.07300000009</v>
      </c>
      <c r="BJ93" s="33">
        <f>(VLOOKUP($BC93&amp;"_"&amp;$AZ$8,データシート3!$A:$AN,MATCH("da_合計",データシート3!$A$1:$AN$1,0),0))/10^3</f>
        <v>372760.41206905985</v>
      </c>
      <c r="BK93" s="33">
        <f t="shared" si="21"/>
        <v>503456.66093094024</v>
      </c>
      <c r="BL93" s="33">
        <f t="shared" si="22"/>
        <v>0</v>
      </c>
      <c r="BM93" s="33">
        <f t="shared" si="23"/>
        <v>503456.66093094024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33214</v>
      </c>
      <c r="AY94" s="18" t="str">
        <f>IF(IFERROR(比較地域マスタ!$AE29,"")=0,"",IFERROR(比較地域マスタ!$AE29,""))</f>
        <v>真庭市</v>
      </c>
      <c r="AZ94" s="16"/>
      <c r="BA94" s="22">
        <v>23</v>
      </c>
      <c r="BB94" s="22">
        <v>1</v>
      </c>
      <c r="BC94" s="18" t="str">
        <f t="shared" si="24"/>
        <v>33214</v>
      </c>
      <c r="BD94" s="18" t="str">
        <f t="shared" si="25"/>
        <v>真庭市</v>
      </c>
      <c r="BE94" s="33">
        <f>VLOOKUP(BC94&amp;"_"&amp;$AZ$9,データシート3!A:AB,MATCH("ea_"&amp;"太陽光（建物系）"&amp;"_年間発電",データシート3!$A$1:$AB$1,0),0)/10^3+VLOOKUP(BC94&amp;"_"&amp;$AZ$9,データシート3!A:AB,MATCH("ea_"&amp;"太陽光（土地系）"&amp;"_年間発電",データシート3!$A$1:$AB$1,0),0)/10^3</f>
        <v>2593582.4590000003</v>
      </c>
      <c r="BF94" s="33">
        <f>VLOOKUP(BC94&amp;"_"&amp;$AZ$9,データシート3!A:AB,MATCH("ea_"&amp;"風力（陸上）"&amp;"_年間発電",データシート3!$A$1:$AB$1,0),0)/10^3</f>
        <v>2348234.0660000001</v>
      </c>
      <c r="BG94" s="33">
        <f>VLOOKUP(BC94&amp;"_"&amp;$AZ$9,データシート3!A:AB,MATCH("ea_"&amp;"中小水（河川）"&amp;"_年間発電",データシート3!$A$1:$AB$1,0),0)/10^3+VLOOKUP(BC94&amp;"_"&amp;$AZ$9,データシート3!A:AB,MATCH("ea_"&amp;"中小水（農業用水路）"&amp;"_年間発電",データシート3!$A$1:$AB$1,0),0)/10^3</f>
        <v>44189.64699999999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3">
        <f t="shared" si="26"/>
        <v>4986015.7379999999</v>
      </c>
      <c r="BJ94" s="33">
        <f>(VLOOKUP($BC94&amp;"_"&amp;$AZ$8,データシート3!$A:$AN,MATCH("da_合計",データシート3!$A$1:$AN$1,0),0))/10^3</f>
        <v>315397.69022340578</v>
      </c>
      <c r="BK94" s="33">
        <f t="shared" si="21"/>
        <v>4670618.0477765938</v>
      </c>
      <c r="BL94" s="33">
        <f t="shared" si="22"/>
        <v>0</v>
      </c>
      <c r="BM94" s="33">
        <f t="shared" si="23"/>
        <v>4670618.0477765938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33666</v>
      </c>
      <c r="AY95" s="18" t="str">
        <f>IF(IFERROR(比較地域マスタ!$AE30,"")=0,"",IFERROR(比較地域マスタ!$AE30,""))</f>
        <v>美咲町</v>
      </c>
      <c r="AZ95" s="16"/>
      <c r="BA95" s="22">
        <v>24</v>
      </c>
      <c r="BB95" s="22">
        <v>1</v>
      </c>
      <c r="BC95" s="18" t="str">
        <f t="shared" si="24"/>
        <v>33666</v>
      </c>
      <c r="BD95" s="18" t="str">
        <f t="shared" si="25"/>
        <v>美咲町</v>
      </c>
      <c r="BE95" s="33">
        <f>VLOOKUP(BC95&amp;"_"&amp;$AZ$9,データシート3!A:AB,MATCH("ea_"&amp;"太陽光（建物系）"&amp;"_年間発電",データシート3!$A$1:$AB$1,0),0)/10^3+VLOOKUP(BC95&amp;"_"&amp;$AZ$9,データシート3!A:AB,MATCH("ea_"&amp;"太陽光（土地系）"&amp;"_年間発電",データシート3!$A$1:$AB$1,0),0)/10^3</f>
        <v>892864.21899999992</v>
      </c>
      <c r="BF95" s="33">
        <f>VLOOKUP(BC95&amp;"_"&amp;$AZ$9,データシート3!A:AB,MATCH("ea_"&amp;"風力（陸上）"&amp;"_年間発電",データシート3!$A$1:$AB$1,0),0)/10^3</f>
        <v>38709.561000000002</v>
      </c>
      <c r="BG95" s="33">
        <f>VLOOKUP(BC95&amp;"_"&amp;$AZ$9,データシート3!A:AB,MATCH("ea_"&amp;"中小水（河川）"&amp;"_年間発電",データシート3!$A$1:$AB$1,0),0)/10^3+VLOOKUP(BC95&amp;"_"&amp;$AZ$9,データシート3!A:AB,MATCH("ea_"&amp;"中小水（農業用水路）"&amp;"_年間発電",データシート3!$A$1:$AB$1,0),0)/10^3</f>
        <v>4461.9570000000003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936035.73699999996</v>
      </c>
      <c r="BJ95" s="33">
        <f>(VLOOKUP($BC95&amp;"_"&amp;$AZ$8,データシート3!$A:$AN,MATCH("da_合計",データシート3!$A$1:$AN$1,0),0))/10^3</f>
        <v>94449.272881871628</v>
      </c>
      <c r="BK95" s="33">
        <f t="shared" si="21"/>
        <v>841586.46411812829</v>
      </c>
      <c r="BL95" s="33">
        <f t="shared" si="22"/>
        <v>0</v>
      </c>
      <c r="BM95" s="33">
        <f t="shared" si="23"/>
        <v>841586.46411812829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33215</v>
      </c>
      <c r="AY96" s="18" t="str">
        <f>IF(IFERROR(比較地域マスタ!$AE31,"")=0,"",IFERROR(比較地域マスタ!$AE31,""))</f>
        <v>美作市</v>
      </c>
      <c r="AZ96" s="16"/>
      <c r="BA96" s="22">
        <v>25</v>
      </c>
      <c r="BB96" s="22">
        <v>1</v>
      </c>
      <c r="BC96" s="18" t="str">
        <f t="shared" si="24"/>
        <v>33215</v>
      </c>
      <c r="BD96" s="18" t="str">
        <f t="shared" si="25"/>
        <v>美作市</v>
      </c>
      <c r="BE96" s="33">
        <f>VLOOKUP(BC96&amp;"_"&amp;$AZ$9,データシート3!A:AB,MATCH("ea_"&amp;"太陽光（建物系）"&amp;"_年間発電",データシート3!$A$1:$AB$1,0),0)/10^3+VLOOKUP(BC96&amp;"_"&amp;$AZ$9,データシート3!A:AB,MATCH("ea_"&amp;"太陽光（土地系）"&amp;"_年間発電",データシート3!$A$1:$AB$1,0),0)/10^3</f>
        <v>1428875.37</v>
      </c>
      <c r="BF96" s="33">
        <f>VLOOKUP(BC96&amp;"_"&amp;$AZ$9,データシート3!A:AB,MATCH("ea_"&amp;"風力（陸上）"&amp;"_年間発電",データシート3!$A$1:$AB$1,0),0)/10^3</f>
        <v>249922.826</v>
      </c>
      <c r="BG96" s="33">
        <f>VLOOKUP(BC96&amp;"_"&amp;$AZ$9,データシート3!A:AB,MATCH("ea_"&amp;"中小水（河川）"&amp;"_年間発電",データシート3!$A$1:$AB$1,0),0)/10^3+VLOOKUP(BC96&amp;"_"&amp;$AZ$9,データシート3!A:AB,MATCH("ea_"&amp;"中小水（農業用水路）"&amp;"_年間発電",データシート3!$A$1:$AB$1,0),0)/10^3</f>
        <v>8857.8610000000026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1687656.057</v>
      </c>
      <c r="BJ96" s="33">
        <f>(VLOOKUP($BC96&amp;"_"&amp;$AZ$8,データシート3!$A:$AN,MATCH("da_合計",データシート3!$A$1:$AN$1,0),0))/10^3</f>
        <v>167874.71766444534</v>
      </c>
      <c r="BK96" s="33">
        <f t="shared" si="21"/>
        <v>1519781.3393355547</v>
      </c>
      <c r="BL96" s="33">
        <f t="shared" si="22"/>
        <v>0</v>
      </c>
      <c r="BM96" s="33">
        <f t="shared" si="23"/>
        <v>1519781.3393355547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33461</v>
      </c>
      <c r="AY97" s="18" t="str">
        <f>IF(IFERROR(比較地域マスタ!$AE32,"")=0,"",IFERROR(比較地域マスタ!$AE32,""))</f>
        <v>矢掛町</v>
      </c>
      <c r="AZ97" s="16"/>
      <c r="BA97" s="22">
        <v>26</v>
      </c>
      <c r="BB97" s="22">
        <v>1</v>
      </c>
      <c r="BC97" s="18" t="str">
        <f t="shared" si="24"/>
        <v>33461</v>
      </c>
      <c r="BD97" s="18" t="str">
        <f t="shared" si="25"/>
        <v>矢掛町</v>
      </c>
      <c r="BE97" s="33">
        <f>VLOOKUP(BC97&amp;"_"&amp;$AZ$9,データシート3!A:AB,MATCH("ea_"&amp;"太陽光（建物系）"&amp;"_年間発電",データシート3!$A$1:$AB$1,0),0)/10^3+VLOOKUP(BC97&amp;"_"&amp;$AZ$9,データシート3!A:AB,MATCH("ea_"&amp;"太陽光（土地系）"&amp;"_年間発電",データシート3!$A$1:$AB$1,0),0)/10^3</f>
        <v>499838.70299999998</v>
      </c>
      <c r="BF97" s="33">
        <f>VLOOKUP(BC97&amp;"_"&amp;$AZ$9,データシート3!A:AB,MATCH("ea_"&amp;"風力（陸上）"&amp;"_年間発電",データシート3!$A$1:$AB$1,0),0)/10^3</f>
        <v>102043.07</v>
      </c>
      <c r="BG97" s="33">
        <f>VLOOKUP(BC97&amp;"_"&amp;$AZ$9,データシート3!A:AB,MATCH("ea_"&amp;"中小水（河川）"&amp;"_年間発電",データシート3!$A$1:$AB$1,0),0)/10^3+VLOOKUP(BC97&amp;"_"&amp;$AZ$9,データシート3!A:AB,MATCH("ea_"&amp;"中小水（農業用水路）"&amp;"_年間発電",データシート3!$A$1:$AB$1,0),0)/10^3</f>
        <v>1000.9450000000001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602882.71799999999</v>
      </c>
      <c r="BJ97" s="33">
        <f>(VLOOKUP($BC97&amp;"_"&amp;$AZ$8,データシート3!$A:$AN,MATCH("da_合計",データシート3!$A$1:$AN$1,0),0))/10^3</f>
        <v>94255.099961621119</v>
      </c>
      <c r="BK97" s="33">
        <f t="shared" si="21"/>
        <v>508627.61803837889</v>
      </c>
      <c r="BL97" s="33">
        <f t="shared" si="22"/>
        <v>0</v>
      </c>
      <c r="BM97" s="33">
        <f t="shared" si="23"/>
        <v>508627.61803837889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33346</v>
      </c>
      <c r="AY98" s="18" t="str">
        <f>IF(IFERROR(比較地域マスタ!$AE33,"")=0,"",IFERROR(比較地域マスタ!$AE33,""))</f>
        <v>和気町</v>
      </c>
      <c r="AZ98" s="16"/>
      <c r="BA98" s="22">
        <v>27</v>
      </c>
      <c r="BB98" s="22">
        <v>1</v>
      </c>
      <c r="BC98" s="18" t="str">
        <f t="shared" si="24"/>
        <v>33346</v>
      </c>
      <c r="BD98" s="18" t="str">
        <f t="shared" si="25"/>
        <v>和気町</v>
      </c>
      <c r="BE98" s="33">
        <f>VLOOKUP(BC98&amp;"_"&amp;$AZ$9,データシート3!A:AB,MATCH("ea_"&amp;"太陽光（建物系）"&amp;"_年間発電",データシート3!$A$1:$AB$1,0),0)/10^3+VLOOKUP(BC98&amp;"_"&amp;$AZ$9,データシート3!A:AB,MATCH("ea_"&amp;"太陽光（土地系）"&amp;"_年間発電",データシート3!$A$1:$AB$1,0),0)/10^3</f>
        <v>440802.22100000002</v>
      </c>
      <c r="BF98" s="33">
        <f>VLOOKUP(BC98&amp;"_"&amp;$AZ$9,データシート3!A:AB,MATCH("ea_"&amp;"風力（陸上）"&amp;"_年間発電",データシート3!$A$1:$AB$1,0),0)/10^3</f>
        <v>79536.649999999994</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520338.87100000004</v>
      </c>
      <c r="BJ98" s="33">
        <f>(VLOOKUP($BC98&amp;"_"&amp;$AZ$8,データシート3!$A:$AN,MATCH("da_合計",データシート3!$A$1:$AN$1,0),0))/10^3</f>
        <v>92168.409215690437</v>
      </c>
      <c r="BK98" s="33">
        <f t="shared" si="21"/>
        <v>428170.46178430959</v>
      </c>
      <c r="BL98" s="33">
        <f t="shared" si="22"/>
        <v>0</v>
      </c>
      <c r="BM98" s="33">
        <f t="shared" si="23"/>
        <v>428170.46178430959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真庭市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33214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3</v>
      </c>
      <c r="N7" s="702">
        <f t="shared" si="0"/>
        <v>4</v>
      </c>
      <c r="O7" s="702">
        <f>SUM(O8:O13)</f>
        <v>4</v>
      </c>
      <c r="P7" s="702">
        <f t="shared" si="0"/>
        <v>4</v>
      </c>
      <c r="Q7" s="703">
        <f>SUM(Q8:Q13)</f>
        <v>4</v>
      </c>
      <c r="R7" s="909">
        <f t="shared" si="0"/>
        <v>241.83799999999999</v>
      </c>
      <c r="S7" s="910">
        <f t="shared" si="0"/>
        <v>211.09100000000001</v>
      </c>
      <c r="T7" s="910">
        <f t="shared" si="0"/>
        <v>216.76499999999999</v>
      </c>
      <c r="U7" s="910">
        <f t="shared" si="0"/>
        <v>208.649</v>
      </c>
      <c r="V7" s="910">
        <f t="shared" si="0"/>
        <v>209.24799999999999</v>
      </c>
      <c r="W7" s="910">
        <f t="shared" si="0"/>
        <v>232.20400000000001</v>
      </c>
      <c r="X7" s="910">
        <f t="shared" si="0"/>
        <v>218.39500000000001</v>
      </c>
      <c r="Y7" s="910">
        <f t="shared" si="0"/>
        <v>223.66800000000001</v>
      </c>
      <c r="Z7" s="910">
        <f>SUM(Z8:Z13)</f>
        <v>189.66200000000001</v>
      </c>
      <c r="AA7" s="910">
        <f>SUM(AA8:AA13)</f>
        <v>148.72200000000001</v>
      </c>
      <c r="AB7" s="911">
        <f t="shared" si="0"/>
        <v>170.74199999999999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241.83799999999999</v>
      </c>
      <c r="S10" s="916">
        <f>VLOOKUP($D$3&amp;"_"&amp;S$3,データシート1!$A:$BU,MATCH($R$2&amp;"_"&amp;$C10,データシート1!$A$1:$BU$1,0),0)</f>
        <v>211.09100000000001</v>
      </c>
      <c r="T10" s="916">
        <f>VLOOKUP($D$3&amp;"_"&amp;T$3,データシート1!$A:$BU,MATCH($R$2&amp;"_"&amp;$C10,データシート1!$A$1:$BU$1,0),0)</f>
        <v>216.76499999999999</v>
      </c>
      <c r="U10" s="916">
        <f>VLOOKUP($D$3&amp;"_"&amp;U$3,データシート1!$A:$BU,MATCH($R$2&amp;"_"&amp;$C10,データシート1!$A$1:$BU$1,0),0)</f>
        <v>208.649</v>
      </c>
      <c r="V10" s="916">
        <f>VLOOKUP($D$3&amp;"_"&amp;V$3,データシート1!$A:$BU,MATCH($R$2&amp;"_"&amp;$C10,データシート1!$A$1:$BU$1,0),0)</f>
        <v>209.24799999999999</v>
      </c>
      <c r="W10" s="916">
        <f>VLOOKUP($D$3&amp;"_"&amp;W$3,データシート1!$A:$BU,MATCH($R$2&amp;"_"&amp;$C10,データシート1!$A$1:$BU$1,0),0)</f>
        <v>232.20400000000001</v>
      </c>
      <c r="X10" s="916">
        <f>VLOOKUP($D$3&amp;"_"&amp;X$3,データシート1!$A:$BU,MATCH($R$2&amp;"_"&amp;$C10,データシート1!$A$1:$BU$1,0),0)</f>
        <v>218.39500000000001</v>
      </c>
      <c r="Y10" s="916">
        <f>VLOOKUP($D$3&amp;"_"&amp;Y$3,データシート1!$A:$BU,MATCH($R$2&amp;"_"&amp;$C10,データシート1!$A$1:$BU$1,0),0)</f>
        <v>223.66800000000001</v>
      </c>
      <c r="Z10" s="916">
        <f>VLOOKUP($D$3&amp;"_"&amp;Z$3,データシート1!$A:$BU,MATCH($R$2&amp;"_"&amp;$C10,データシート1!$A$1:$BU$1,0),0)</f>
        <v>189.66200000000001</v>
      </c>
      <c r="AA10" s="916">
        <f>VLOOKUP($D$3&amp;"_"&amp;AA$3,データシート1!$A:$BU,MATCH($R$2&amp;"_"&amp;$C10,データシート1!$A$1:$BU$1,0),0)</f>
        <v>148.72200000000001</v>
      </c>
      <c r="AB10" s="917">
        <f>VLOOKUP($D$3&amp;"_"&amp;AB$3,データシート1!$A:$BU,MATCH($R$2&amp;"_"&amp;$C10,データシート1!$A$1:$BU$1,0),0)</f>
        <v>170.74199999999999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241.83799999999999</v>
      </c>
      <c r="S26" s="925">
        <f>VLOOKUP($D$3&amp;"_"&amp;S$3,データシート2!$A:$SI,MATCH($R$2&amp;"_"&amp;$B26,データシート2!$A$1:$SI$1,0),0)</f>
        <v>211.09100000000001</v>
      </c>
      <c r="T26" s="925">
        <f>VLOOKUP($D$3&amp;"_"&amp;T$3,データシート2!$A:$SI,MATCH($R$2&amp;"_"&amp;$B26,データシート2!$A$1:$SI$1,0),0)</f>
        <v>216.76499999999999</v>
      </c>
      <c r="U26" s="925">
        <f>VLOOKUP($D$3&amp;"_"&amp;U$3,データシート2!$A:$SI,MATCH($R$2&amp;"_"&amp;$B26,データシート2!$A$1:$SI$1,0),0)</f>
        <v>208.649</v>
      </c>
      <c r="V26" s="925">
        <f>VLOOKUP($D$3&amp;"_"&amp;V$3,データシート2!$A:$SI,MATCH($R$2&amp;"_"&amp;$B26,データシート2!$A$1:$SI$1,0),0)</f>
        <v>209.24799999999999</v>
      </c>
      <c r="W26" s="925">
        <f>VLOOKUP($D$3&amp;"_"&amp;W$3,データシート2!$A:$SI,MATCH($R$2&amp;"_"&amp;$B26,データシート2!$A$1:$SI$1,0),0)</f>
        <v>232.20400000000001</v>
      </c>
      <c r="X26" s="925">
        <f>VLOOKUP($D$3&amp;"_"&amp;X$3,データシート2!$A:$SI,MATCH($R$2&amp;"_"&amp;$B26,データシート2!$A$1:$SI$1,0),0)</f>
        <v>218.39500000000001</v>
      </c>
      <c r="Y26" s="925">
        <f>VLOOKUP($D$3&amp;"_"&amp;Y$3,データシート2!$A:$SI,MATCH($R$2&amp;"_"&amp;$B26,データシート2!$A$1:$SI$1,0),0)</f>
        <v>223.66800000000001</v>
      </c>
      <c r="Z26" s="925">
        <f>VLOOKUP($D$3&amp;"_"&amp;Z$3,データシート2!$A:$SI,MATCH($R$2&amp;"_"&amp;$B26,データシート2!$A$1:$SI$1,0),0)</f>
        <v>189.66200000000001</v>
      </c>
      <c r="AA26" s="925">
        <f>VLOOKUP($D$3&amp;"_"&amp;AA$3,データシート2!$A:$SI,MATCH($R$2&amp;"_"&amp;$B26,データシート2!$A$1:$SI$1,0),0)</f>
        <v>148.72200000000001</v>
      </c>
      <c r="AB26" s="926">
        <f>VLOOKUP($D$3&amp;"_"&amp;AB$3,データシート2!$A:$SI,MATCH($R$2&amp;"_"&amp;$B26,データシート2!$A$1:$SI$1,0),0)</f>
        <v>170.74199999999999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8.0790000000000006</v>
      </c>
      <c r="S38" s="938">
        <f>VLOOKUP($D$3&amp;"_"&amp;S$3,データシート2!$A:$SI,MATCH($R$2&amp;"_"&amp;$C38,データシート2!$A$1:$SI$1,0),0)</f>
        <v>6.7910000000000004</v>
      </c>
      <c r="T38" s="938">
        <f>VLOOKUP($D$3&amp;"_"&amp;T$3,データシート2!$A:$SI,MATCH($R$2&amp;"_"&amp;$C38,データシート2!$A$1:$SI$1,0),0)</f>
        <v>7.8559999999999999</v>
      </c>
      <c r="U38" s="938">
        <f>VLOOKUP($D$3&amp;"_"&amp;U$3,データシート2!$A:$SI,MATCH($R$2&amp;"_"&amp;$C38,データシート2!$A$1:$SI$1,0),0)</f>
        <v>7.8780000000000001</v>
      </c>
      <c r="V38" s="938">
        <f>VLOOKUP($D$3&amp;"_"&amp;V$3,データシート2!$A:$SI,MATCH($R$2&amp;"_"&amp;$C38,データシート2!$A$1:$SI$1,0),0)</f>
        <v>8.8239999999999998</v>
      </c>
      <c r="W38" s="938">
        <f>VLOOKUP($D$3&amp;"_"&amp;W$3,データシート2!$A:$SI,MATCH($R$2&amp;"_"&amp;$C38,データシート2!$A$1:$SI$1,0),0)</f>
        <v>8.2240000000000002</v>
      </c>
      <c r="X38" s="938">
        <f>VLOOKUP($D$3&amp;"_"&amp;X$3,データシート2!$A:$SI,MATCH($R$2&amp;"_"&amp;$C38,データシート2!$A$1:$SI$1,0),0)</f>
        <v>9.109</v>
      </c>
      <c r="Y38" s="938">
        <f>VLOOKUP($D$3&amp;"_"&amp;Y$3,データシート2!$A:$SI,MATCH($R$2&amp;"_"&amp;$C38,データシート2!$A$1:$SI$1,0),0)</f>
        <v>8.7390000000000008</v>
      </c>
      <c r="Z38" s="938">
        <f>VLOOKUP($D$3&amp;"_"&amp;Z$3,データシート2!$A:$SI,MATCH($R$2&amp;"_"&amp;$C38,データシート2!$A$1:$SI$1,0),0)</f>
        <v>8.1189999999999998</v>
      </c>
      <c r="AA38" s="938">
        <f>VLOOKUP($D$3&amp;"_"&amp;AA$3,データシート2!$A:$SI,MATCH($R$2&amp;"_"&amp;$C38,データシート2!$A$1:$SI$1,0),0)</f>
        <v>7.7649999999999997</v>
      </c>
      <c r="AB38" s="939">
        <f>VLOOKUP($D$3&amp;"_"&amp;AB$3,データシート2!$A:$SI,MATCH($R$2&amp;"_"&amp;$C38,データシート2!$A$1:$SI$1,0),0)</f>
        <v>7.5679999999999996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1</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228.029</v>
      </c>
      <c r="S41" s="938">
        <f>VLOOKUP($D$3&amp;"_"&amp;S$3,データシート2!$A:$SI,MATCH($R$2&amp;"_"&amp;$C41,データシート2!$A$1:$SI$1,0),0)</f>
        <v>198.084</v>
      </c>
      <c r="T41" s="938">
        <f>VLOOKUP($D$3&amp;"_"&amp;T$3,データシート2!$A:$SI,MATCH($R$2&amp;"_"&amp;$C41,データシート2!$A$1:$SI$1,0),0)</f>
        <v>201.58500000000001</v>
      </c>
      <c r="U41" s="938">
        <f>VLOOKUP($D$3&amp;"_"&amp;U$3,データシート2!$A:$SI,MATCH($R$2&amp;"_"&amp;$C41,データシート2!$A$1:$SI$1,0),0)</f>
        <v>193.126</v>
      </c>
      <c r="V41" s="938">
        <f>VLOOKUP($D$3&amp;"_"&amp;V$3,データシート2!$A:$SI,MATCH($R$2&amp;"_"&amp;$C41,データシート2!$A$1:$SI$1,0),0)</f>
        <v>193.208</v>
      </c>
      <c r="W41" s="938">
        <f>VLOOKUP($D$3&amp;"_"&amp;W$3,データシート2!$A:$SI,MATCH($R$2&amp;"_"&amp;$C41,データシート2!$A$1:$SI$1,0),0)</f>
        <v>216.41499999999999</v>
      </c>
      <c r="X41" s="938">
        <f>VLOOKUP($D$3&amp;"_"&amp;X$3,データシート2!$A:$SI,MATCH($R$2&amp;"_"&amp;$C41,データシート2!$A$1:$SI$1,0),0)</f>
        <v>199.71199999999999</v>
      </c>
      <c r="Y41" s="938">
        <f>VLOOKUP($D$3&amp;"_"&amp;Y$3,データシート2!$A:$SI,MATCH($R$2&amp;"_"&amp;$C41,データシート2!$A$1:$SI$1,0),0)</f>
        <v>204.71600000000001</v>
      </c>
      <c r="Z41" s="938">
        <f>VLOOKUP($D$3&amp;"_"&amp;Z$3,データシート2!$A:$SI,MATCH($R$2&amp;"_"&amp;$C41,データシート2!$A$1:$SI$1,0),0)</f>
        <v>172.76599999999999</v>
      </c>
      <c r="AA41" s="938">
        <f>VLOOKUP($D$3&amp;"_"&amp;AA$3,データシート2!$A:$SI,MATCH($R$2&amp;"_"&amp;$C41,データシート2!$A$1:$SI$1,0),0)</f>
        <v>134.58600000000001</v>
      </c>
      <c r="AB41" s="939">
        <f>VLOOKUP($D$3&amp;"_"&amp;AB$3,データシート2!$A:$SI,MATCH($R$2&amp;"_"&amp;$C41,データシート2!$A$1:$SI$1,0),0)</f>
        <v>156.876</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5.73</v>
      </c>
      <c r="S42" s="938">
        <f>VLOOKUP($D$3&amp;"_"&amp;S$3,データシート2!$A:$SI,MATCH($R$2&amp;"_"&amp;$C42,データシート2!$A$1:$SI$1,0),0)</f>
        <v>6.2160000000000002</v>
      </c>
      <c r="T42" s="938">
        <f>VLOOKUP($D$3&amp;"_"&amp;T$3,データシート2!$A:$SI,MATCH($R$2&amp;"_"&amp;$C42,データシート2!$A$1:$SI$1,0),0)</f>
        <v>7.3239999999999998</v>
      </c>
      <c r="U42" s="938">
        <f>VLOOKUP($D$3&amp;"_"&amp;U$3,データシート2!$A:$SI,MATCH($R$2&amp;"_"&amp;$C42,データシート2!$A$1:$SI$1,0),0)</f>
        <v>7.6449999999999996</v>
      </c>
      <c r="V42" s="938">
        <f>VLOOKUP($D$3&amp;"_"&amp;V$3,データシート2!$A:$SI,MATCH($R$2&amp;"_"&amp;$C42,データシート2!$A$1:$SI$1,0),0)</f>
        <v>7.2160000000000002</v>
      </c>
      <c r="W42" s="938">
        <f>VLOOKUP($D$3&amp;"_"&amp;W$3,データシート2!$A:$SI,MATCH($R$2&amp;"_"&amp;$C42,データシート2!$A$1:$SI$1,0),0)</f>
        <v>7.5650000000000004</v>
      </c>
      <c r="X42" s="938">
        <f>VLOOKUP($D$3&amp;"_"&amp;X$3,データシート2!$A:$SI,MATCH($R$2&amp;"_"&amp;$C42,データシート2!$A$1:$SI$1,0),0)</f>
        <v>9.5739999999999998</v>
      </c>
      <c r="Y42" s="938">
        <f>VLOOKUP($D$3&amp;"_"&amp;Y$3,データシート2!$A:$SI,MATCH($R$2&amp;"_"&amp;$C42,データシート2!$A$1:$SI$1,0),0)</f>
        <v>10.212999999999999</v>
      </c>
      <c r="Z42" s="938">
        <f>VLOOKUP($D$3&amp;"_"&amp;Z$3,データシート2!$A:$SI,MATCH($R$2&amp;"_"&amp;$C42,データシート2!$A$1:$SI$1,0),0)</f>
        <v>8.7769999999999992</v>
      </c>
      <c r="AA42" s="938">
        <f>VLOOKUP($D$3&amp;"_"&amp;AA$3,データシート2!$A:$SI,MATCH($R$2&amp;"_"&amp;$C42,データシート2!$A$1:$SI$1,0),0)</f>
        <v>6.3710000000000004</v>
      </c>
      <c r="AB42" s="939">
        <f>VLOOKUP($D$3&amp;"_"&amp;AB$3,データシート2!$A:$SI,MATCH($R$2&amp;"_"&amp;$C42,データシート2!$A$1:$SI$1,0),0)</f>
        <v>6.298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2025-03-04T09:56:47Z</dcterms:created>
  <dcterms:modified xsi:type="dcterms:W3CDTF">2025-03-04T09:56:47Z</dcterms:modified>
  <cp:category/>
  <cp:contentStatus/>
</cp:coreProperties>
</file>