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962065-7686-4631-893A-FF402D6DFA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<sst xmlns="http://schemas.openxmlformats.org/spreadsheetml/2006/main" count="20113" uniqueCount="2786">
  <si>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</si>
  <si>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</si>
  <si>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</si>
  <si>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</si>
  <si>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</si>
  <si>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</si>
  <si>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</si>
  <si>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</si>
  <si>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</si>
  <si>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</si>
  <si>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</si>
  <si>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</si>
  <si>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</si>
  <si>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</si>
  <si>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</si>
  <si>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</si>
  <si>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</si>
  <si>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</si>
  <si>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</si>
  <si>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</si>
  <si>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</si>
  <si>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</si>
  <si>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</si>
  <si>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</si>
  <si>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</si>
  <si>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</si>
  <si>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</si>
  <si>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</si>
  <si>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</si>
  <si>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</si>
  <si>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</si>
  <si>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</si>
  <si>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</si>
  <si>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</si>
  <si>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</si>
  <si>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</si>
  <si>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</si>
  <si>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</si>
  <si>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</si>
  <si>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</si>
  <si>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</si>
  <si>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</si>
  <si>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</si>
  <si>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</si>
  <si>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</si>
  <si>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</si>
  <si>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</si>
  <si>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</si>
  <si>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</si>
  <si>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</si>
  <si>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</si>
  <si>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</si>
  <si>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</si>
  <si>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</si>
  <si>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</si>
  <si>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</si>
  <si>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</si>
  <si>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</si>
  <si>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</si>
  <si>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</si>
  <si>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</si>
  <si>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</si>
  <si>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</si>
  <si>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</si>
  <si>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</si>
  <si>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</si>
  <si>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</si>
  <si>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</si>
  <si>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</si>
  <si>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</si>
  <si>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</si>
  <si>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</si>
  <si>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</si>
  <si>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</si>
  <si>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</si>
  <si>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</si>
  <si>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</si>
  <si>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</si>
  <si>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</si>
  <si>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</si>
  <si>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</si>
  <si>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</si>
  <si>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</si>
  <si>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</si>
  <si>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</si>
  <si>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</si>
  <si>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</si>
  <si>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</si>
  <si>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</si>
  <si>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</si>
  <si>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</si>
  <si>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</si>
  <si>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</si>
  <si>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</si>
  <si>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</si>
  <si>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</si>
  <si>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</si>
  <si>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</si>
  <si>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</si>
  <si>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</si>
  <si>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</si>
  <si>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</si>
  <si>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</si>
  <si>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</si>
  <si>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</si>
  <si>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</si>
  <si>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</si>
  <si>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</si>
  <si>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</si>
  <si>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</si>
  <si>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</si>
  <si>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</si>
  <si>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</si>
  <si>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</si>
  <si>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</si>
  <si>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</si>
  <si>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</si>
  <si>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</si>
  <si>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</si>
  <si>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</si>
  <si>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</si>
  <si>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</si>
  <si>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</si>
  <si>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</si>
  <si>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</si>
  <si>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</si>
  <si>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</si>
  <si>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</si>
  <si>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</si>
  <si>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</si>
  <si>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</si>
  <si>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</si>
  <si>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</si>
  <si>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</si>
  <si>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</si>
  <si>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</si>
  <si>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</si>
  <si>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</si>
  <si>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</si>
  <si>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</si>
  <si>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</si>
  <si>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</si>
  <si>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</si>
  <si>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</si>
  <si>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</si>
  <si>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</si>
  <si>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</si>
  <si>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</si>
  <si>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</si>
  <si>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</si>
  <si>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</si>
  <si>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</si>
  <si>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</si>
  <si>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</si>
  <si>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</si>
  <si>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</si>
  <si>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</si>
  <si>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</si>
  <si>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</si>
  <si>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</si>
  <si>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</si>
  <si>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</si>
  <si>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</si>
  <si>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</si>
  <si>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</si>
  <si>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</si>
  <si>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</si>
  <si>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</si>
  <si>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</si>
  <si>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</si>
  <si>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</si>
  <si>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</si>
  <si>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</si>
  <si>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</si>
  <si>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</si>
  <si>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</si>
  <si>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</si>
  <si>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</si>
  <si>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</si>
  <si>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</si>
  <si>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</si>
  <si>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</si>
  <si>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</si>
  <si>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</si>
  <si>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</si>
  <si>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</si>
  <si>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</si>
  <si>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</si>
  <si>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</si>
  <si>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</si>
  <si>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</si>
  <si>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</si>
  <si>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</si>
  <si>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</si>
  <si>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</si>
  <si>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</si>
  <si>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</si>
  <si>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</si>
  <si>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</si>
  <si>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</si>
  <si>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</si>
  <si>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</si>
  <si>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</si>
  <si>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</si>
  <si>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</si>
  <si>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</si>
  <si>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</si>
  <si>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</si>
  <si>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</si>
  <si>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</si>
  <si>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</si>
  <si>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</si>
  <si>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</si>
  <si>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</si>
  <si>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</si>
  <si>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</si>
  <si>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</si>
  <si>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</si>
  <si>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</si>
  <si>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</si>
  <si>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</si>
  <si>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</si>
  <si>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</si>
  <si>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</si>
  <si>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</si>
  <si>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</si>
  <si>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</si>
  <si>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</si>
  <si>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</si>
  <si>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</si>
  <si>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</si>
  <si>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</si>
  <si>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</si>
  <si>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</si>
  <si>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</si>
  <si>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</si>
  <si>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</si>
  <si>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</si>
  <si>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</si>
  <si>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</si>
  <si>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</si>
  <si>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</si>
  <si>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</si>
  <si>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</si>
  <si>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</si>
  <si>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</si>
  <si>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</si>
  <si>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</si>
  <si>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</si>
  <si>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</si>
  <si>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</si>
  <si>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</si>
  <si>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</si>
  <si>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</si>
  <si>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</si>
  <si>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</si>
  <si>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</si>
  <si>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</si>
  <si>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</si>
  <si>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</si>
  <si>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</si>
  <si>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</si>
  <si>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</si>
  <si>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</si>
  <si>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</si>
  <si>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</si>
  <si>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</si>
  <si>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</si>
  <si>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</si>
  <si>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</si>
  <si>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</si>
  <si>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</si>
  <si>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</si>
  <si>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</si>
  <si>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</si>
  <si>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</si>
  <si>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</si>
  <si>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</si>
  <si>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</si>
  <si>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</si>
  <si>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</si>
  <si>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</si>
  <si>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</si>
  <si>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</si>
  <si>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</si>
  <si>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</si>
  <si>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</si>
  <si>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</si>
  <si>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</si>
  <si>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</si>
  <si>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</si>
  <si>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</si>
  <si>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</si>
  <si>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</si>
  <si>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</si>
  <si>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</si>
  <si>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</si>
  <si>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</si>
  <si>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</si>
  <si>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</si>
  <si>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</si>
  <si>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</si>
  <si>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</si>
  <si>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</si>
  <si>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</si>
  <si>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</si>
  <si>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</si>
  <si>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</si>
  <si>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</si>
  <si>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</si>
  <si>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</si>
  <si>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</si>
  <si>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</si>
  <si>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</si>
  <si>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</si>
  <si>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</si>
  <si>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</si>
  <si>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</si>
  <si>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</si>
  <si>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</si>
  <si>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</si>
  <si>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</si>
  <si>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</si>
  <si>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</si>
  <si>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</si>
  <si>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</si>
  <si>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</si>
  <si>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</si>
  <si>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</si>
  <si>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</si>
  <si>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</si>
  <si>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</si>
  <si>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</si>
  <si>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</si>
  <si>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</si>
  <si>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</si>
  <si>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</si>
  <si>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</si>
  <si>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</si>
  <si>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</si>
  <si>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</si>
  <si>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</si>
  <si>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</si>
  <si>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</si>
  <si>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</si>
  <si>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</si>
  <si>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</si>
  <si>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</si>
  <si>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</si>
  <si>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</si>
  <si>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</si>
  <si>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</si>
  <si>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</si>
  <si>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</si>
  <si>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</si>
  <si>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</si>
  <si>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</si>
  <si>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</si>
  <si>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</si>
  <si>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</si>
  <si>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</si>
  <si>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</si>
  <si>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</si>
  <si>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</si>
  <si>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</si>
  <si>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</si>
  <si>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</si>
  <si>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</si>
  <si>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</si>
  <si>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</si>
  <si>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</si>
  <si>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</si>
  <si>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</si>
  <si>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</si>
  <si>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</si>
  <si>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</si>
  <si>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</si>
  <si>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</si>
  <si>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</si>
  <si>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</si>
  <si>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</si>
  <si>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</si>
  <si>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</si>
  <si>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</si>
  <si>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</si>
  <si>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</si>
  <si>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</si>
  <si>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</si>
  <si>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</si>
  <si>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</si>
  <si>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</si>
  <si>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</si>
  <si>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</si>
  <si>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</si>
  <si>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</si>
  <si>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</si>
  <si>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</si>
  <si>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</si>
  <si>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</si>
  <si>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</si>
  <si>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</si>
  <si>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</si>
  <si>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</si>
  <si>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</si>
  <si>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</si>
  <si>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</si>
  <si>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</si>
  <si>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</si>
  <si>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</si>
  <si>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</si>
  <si>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</si>
  <si>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</si>
  <si>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</si>
  <si>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</si>
  <si>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</si>
  <si>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</si>
  <si>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</si>
  <si>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</si>
  <si>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</si>
  <si>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</si>
  <si>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</si>
  <si>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</si>
  <si>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</si>
  <si>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</si>
  <si>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</si>
  <si>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</si>
  <si>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</si>
  <si>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</si>
  <si>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</si>
  <si>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</si>
  <si>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</si>
  <si>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</si>
  <si>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</si>
  <si>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</si>
  <si>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</si>
  <si>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</si>
  <si>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</si>
  <si>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</si>
  <si>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</si>
  <si>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</si>
  <si>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</si>
  <si>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</si>
  <si>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</si>
  <si>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</si>
  <si>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</si>
  <si>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</si>
  <si>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</si>
  <si>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</si>
  <si>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</si>
  <si>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</si>
  <si>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</si>
  <si>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</si>
  <si>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</si>
  <si>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</si>
  <si>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</si>
  <si>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</si>
  <si>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</si>
  <si>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</si>
  <si>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</si>
  <si>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</si>
  <si>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</si>
  <si>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</si>
  <si>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</si>
  <si>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</si>
  <si>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</si>
  <si>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</si>
  <si>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</si>
  <si>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</si>
  <si>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</si>
  <si>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</si>
  <si>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</si>
  <si>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</si>
  <si>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</si>
  <si>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</si>
  <si>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</si>
  <si>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</si>
  <si>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</si>
  <si>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</si>
  <si>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</si>
  <si>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</si>
  <si>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</si>
  <si>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</si>
  <si>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</si>
  <si>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</si>
  <si>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</si>
  <si>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</si>
  <si>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</si>
  <si>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</si>
  <si>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</si>
  <si>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</si>
  <si>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</si>
  <si>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</si>
  <si>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</si>
  <si>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</si>
  <si>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</si>
  <si>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</si>
  <si>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</si>
  <si>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</si>
  <si>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</si>
  <si>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</si>
  <si>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</si>
  <si>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</si>
  <si>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</si>
  <si>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</si>
  <si>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</si>
  <si>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</si>
  <si>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</si>
  <si>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</si>
  <si>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</si>
  <si>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</si>
  <si>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</si>
  <si>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</si>
  <si>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</si>
  <si>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</si>
  <si>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</si>
  <si>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</si>
  <si>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</si>
  <si>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</si>
  <si>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</si>
  <si>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</si>
  <si>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</si>
  <si>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</si>
  <si>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</si>
  <si>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</si>
  <si>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</si>
  <si>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</si>
  <si>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</si>
  <si>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</si>
  <si>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</si>
  <si>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</si>
  <si>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</si>
  <si>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</si>
  <si>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</si>
  <si>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</si>
  <si>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</si>
  <si>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</si>
  <si>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</si>
  <si>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</si>
  <si>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</si>
  <si>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</si>
  <si>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</si>
  <si>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</si>
  <si>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</si>
  <si>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</si>
  <si>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</si>
  <si>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</si>
  <si>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</si>
  <si>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</si>
  <si>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</si>
  <si>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</si>
  <si>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</si>
  <si>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</si>
  <si>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</si>
  <si>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</si>
  <si>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</si>
  <si>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</si>
  <si>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</si>
  <si>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</si>
  <si>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</si>
  <si>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</si>
  <si>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</si>
  <si>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</si>
  <si>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</si>
  <si>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</si>
  <si>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</si>
  <si>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</si>
  <si>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</si>
  <si>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</si>
  <si>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</si>
  <si>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</si>
  <si>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</si>
  <si>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</si>
  <si>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</si>
  <si>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</si>
  <si>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</si>
  <si>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</si>
  <si>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</si>
  <si>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</si>
  <si>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</si>
  <si>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</si>
  <si>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</si>
  <si>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</si>
  <si>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</si>
  <si>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</si>
  <si>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</si>
  <si>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</si>
  <si>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</si>
  <si>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</si>
  <si>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</si>
  <si>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</si>
  <si>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</si>
  <si>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</si>
  <si>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</si>
  <si>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</si>
  <si>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</si>
  <si>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</si>
  <si>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</si>
  <si>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</si>
  <si>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</si>
  <si>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</si>
  <si>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</si>
  <si>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</si>
  <si>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</si>
  <si>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</si>
  <si>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</si>
  <si>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</si>
  <si>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</si>
  <si>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</si>
  <si>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</si>
  <si>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</si>
  <si>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</si>
  <si>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</si>
  <si>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</si>
  <si>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</si>
  <si>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</si>
  <si>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</si>
  <si>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</si>
  <si>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</si>
  <si>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</si>
  <si>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</si>
  <si>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</si>
  <si>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</si>
  <si>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</si>
  <si>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</si>
  <si>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</si>
  <si>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</si>
  <si>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</si>
  <si>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</si>
  <si>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</si>
  <si>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</si>
  <si>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</si>
  <si>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</si>
  <si>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</si>
  <si>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</si>
  <si>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</si>
  <si>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</si>
  <si>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</si>
  <si>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</si>
  <si>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</si>
  <si>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</si>
  <si>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</si>
  <si>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</si>
  <si>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</si>
  <si>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</si>
  <si>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</si>
  <si>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</si>
  <si>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</si>
  <si>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</si>
  <si>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</si>
  <si>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</si>
  <si>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</si>
  <si>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</si>
  <si>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</si>
  <si>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</si>
  <si>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</si>
  <si>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</si>
  <si>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</si>
  <si>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</si>
  <si>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</si>
  <si>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</si>
  <si>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</si>
  <si>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</si>
  <si>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</si>
  <si>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</si>
  <si>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</si>
  <si>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</si>
  <si>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</si>
  <si>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</si>
  <si>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</si>
  <si>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</si>
  <si>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</si>
  <si>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</si>
  <si>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</si>
  <si>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</si>
  <si>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</si>
  <si>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</si>
  <si>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</si>
  <si>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</si>
  <si>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</si>
  <si>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</si>
  <si>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</si>
  <si>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</si>
  <si>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</si>
  <si>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</si>
  <si>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</si>
  <si>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</si>
  <si>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</si>
  <si>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</si>
  <si>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</si>
  <si>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</si>
  <si>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</si>
  <si>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</si>
  <si>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</si>
  <si>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</si>
  <si>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</si>
  <si>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</si>
  <si>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</si>
  <si>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</si>
  <si>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</si>
  <si>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</si>
  <si>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</si>
  <si>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</si>
  <si>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</si>
  <si>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</si>
  <si>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</si>
  <si>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</si>
  <si>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</si>
  <si>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</si>
  <si>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</si>
  <si>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</si>
  <si>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</si>
  <si>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</si>
  <si>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</si>
  <si>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</si>
  <si>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</si>
  <si>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</si>
  <si>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</si>
  <si>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</si>
  <si>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</si>
  <si>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</si>
  <si>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</si>
  <si>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</si>
  <si>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</si>
  <si>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</si>
  <si>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</si>
  <si>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</si>
  <si>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</si>
  <si>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</si>
  <si>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</si>
  <si>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</si>
  <si>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</si>
  <si>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</si>
  <si>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</si>
  <si>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</si>
  <si>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</si>
  <si>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</si>
  <si>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</si>
  <si>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</si>
  <si>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</si>
  <si>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</si>
  <si>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</si>
  <si>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</si>
  <si>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</si>
  <si>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</si>
  <si>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</si>
  <si>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</si>
  <si>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</si>
  <si>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</si>
  <si>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</si>
  <si>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</si>
  <si>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</si>
  <si>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</si>
  <si>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</si>
  <si>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</si>
  <si>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</si>
  <si>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</si>
  <si>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</si>
  <si>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</si>
  <si>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</si>
  <si>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</si>
  <si>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</si>
  <si>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</si>
  <si>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</si>
  <si>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</si>
  <si>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</si>
  <si>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</si>
  <si>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</si>
  <si>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</si>
  <si>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</si>
  <si>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</si>
  <si>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</si>
  <si>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</si>
  <si>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</si>
  <si>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</si>
  <si>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</si>
  <si>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</si>
  <si>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</si>
  <si>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</si>
  <si>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</si>
  <si>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</si>
  <si>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</si>
  <si>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</si>
  <si>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</si>
  <si>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</si>
  <si>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</si>
  <si>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</si>
  <si>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</si>
  <si>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</si>
  <si>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</si>
  <si>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</si>
  <si>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</si>
  <si>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</si>
  <si>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</si>
  <si>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</si>
  <si>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</si>
  <si>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</si>
  <si>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</si>
  <si>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</si>
  <si>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</si>
  <si>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</si>
  <si>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</si>
  <si>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</si>
  <si>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</si>
  <si>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</si>
  <si>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</si>
  <si>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</si>
  <si>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</si>
  <si>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</si>
  <si>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</si>
  <si>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</si>
  <si>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</si>
  <si>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</si>
  <si>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</si>
  <si>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</si>
  <si>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</si>
  <si>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</si>
  <si>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</si>
  <si>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</si>
  <si>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</si>
  <si>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</si>
  <si>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</si>
  <si>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</si>
  <si>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</si>
  <si>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</si>
  <si>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</si>
  <si>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</si>
  <si>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</si>
  <si>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</si>
  <si>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</si>
  <si>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</si>
  <si>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</si>
  <si>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</si>
  <si>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</si>
  <si>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</si>
  <si>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</si>
  <si>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</si>
  <si>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</si>
  <si>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</si>
  <si>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</si>
  <si>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</si>
  <si>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</si>
  <si>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</si>
  <si>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</si>
  <si>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</si>
  <si>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</si>
  <si>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</si>
  <si>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</si>
  <si>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</si>
  <si>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</si>
  <si>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</si>
  <si>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</si>
  <si>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</si>
  <si>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</si>
  <si>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</si>
  <si>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</si>
  <si>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</si>
  <si>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</si>
  <si>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</si>
  <si>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</si>
  <si>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</si>
  <si>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</si>
  <si>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</si>
  <si>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</si>
  <si>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</si>
  <si>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</si>
  <si>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</si>
  <si>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</si>
  <si>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</si>
  <si>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</si>
  <si>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</si>
  <si>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</si>
  <si>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</si>
  <si>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</si>
  <si>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</si>
  <si>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</si>
  <si>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</si>
  <si>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</si>
  <si>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</si>
  <si>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</si>
  <si>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</si>
  <si>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</si>
  <si>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</si>
  <si>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</si>
  <si>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</si>
  <si>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</si>
  <si>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</si>
  <si>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</si>
  <si>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</si>
  <si>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</si>
  <si>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</si>
  <si>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</si>
  <si>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</si>
  <si>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</si>
  <si>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</si>
  <si>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</si>
  <si>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</si>
  <si>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</si>
  <si>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</si>
  <si>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</si>
  <si>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</si>
  <si>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</si>
  <si>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</si>
  <si>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</si>
  <si>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</si>
  <si>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</si>
  <si>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</si>
  <si>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</si>
  <si>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</si>
  <si>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</si>
  <si>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</si>
  <si>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</si>
  <si>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</si>
  <si>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</si>
  <si>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</si>
  <si>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</si>
  <si>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</si>
  <si>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</si>
  <si>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</si>
  <si>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</si>
  <si>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</si>
  <si>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</si>
  <si>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</si>
  <si>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</si>
  <si>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</si>
  <si>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</si>
  <si>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</si>
  <si>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</si>
  <si>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</si>
  <si>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</si>
  <si>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</si>
  <si>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</si>
  <si>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</si>
  <si>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</si>
  <si>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</si>
  <si>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</si>
  <si>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</si>
  <si>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</si>
  <si>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</si>
  <si>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</si>
  <si>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</si>
  <si>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</si>
  <si>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</si>
  <si>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</si>
  <si>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</si>
  <si>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</si>
  <si>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</si>
  <si>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</si>
  <si>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</si>
  <si>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</si>
  <si>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</si>
  <si>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</si>
  <si>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</si>
  <si>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</si>
  <si>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</si>
  <si>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</si>
  <si>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</si>
  <si>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</si>
  <si>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</si>
  <si>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</si>
  <si>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</si>
  <si>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</si>
  <si>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</si>
  <si>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</si>
  <si>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</si>
  <si>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</si>
  <si>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</si>
  <si>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</si>
  <si>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</si>
  <si>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</si>
  <si>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</si>
  <si>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</si>
  <si>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</si>
  <si>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</si>
  <si>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</si>
  <si>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</si>
  <si>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</si>
  <si>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</si>
  <si>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</si>
  <si>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</si>
  <si>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</si>
  <si>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</si>
  <si>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</si>
  <si>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</si>
  <si>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</si>
  <si>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</si>
  <si>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</si>
  <si>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</si>
  <si>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</si>
  <si>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</si>
  <si>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</si>
  <si>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</si>
  <si>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</si>
  <si>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</si>
  <si>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</si>
  <si>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</si>
  <si>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</si>
  <si>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</si>
  <si>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</si>
  <si>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</si>
  <si>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</si>
  <si>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</si>
  <si>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</si>
  <si>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</si>
  <si>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</si>
  <si>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</si>
  <si>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</si>
  <si>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</si>
  <si>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</si>
  <si>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</si>
  <si>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</si>
  <si>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</si>
  <si>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</si>
  <si>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</si>
  <si>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</si>
  <si>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</si>
  <si>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</si>
  <si>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</si>
  <si>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</si>
  <si>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</si>
  <si>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</si>
  <si>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</si>
  <si>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</si>
  <si>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</si>
  <si>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</si>
  <si>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</si>
  <si>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</si>
  <si>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</si>
  <si>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</si>
  <si>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</si>
  <si>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</si>
  <si>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</si>
  <si>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</si>
  <si>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</si>
  <si>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</si>
  <si>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</si>
  <si>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</si>
  <si>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</si>
  <si>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</si>
  <si>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</si>
  <si>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</si>
  <si>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</si>
  <si>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</si>
  <si>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</si>
  <si>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</si>
  <si>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</si>
  <si>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</si>
  <si>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</si>
  <si>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</si>
  <si>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</si>
  <si>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</si>
  <si>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</si>
  <si>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</si>
  <si>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</si>
  <si>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</si>
  <si>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</si>
  <si>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</si>
  <si>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</si>
  <si>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</si>
  <si>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</si>
  <si>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</si>
  <si>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</si>
  <si>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</si>
  <si>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</si>
  <si>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</si>
  <si>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</si>
  <si>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</si>
  <si>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</si>
  <si>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</si>
  <si>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</si>
  <si>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</si>
  <si>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</si>
  <si>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</si>
  <si>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</si>
  <si>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</si>
  <si>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</si>
  <si>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</si>
  <si>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</si>
  <si>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</si>
  <si>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</si>
  <si>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</si>
  <si>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</si>
  <si>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</si>
  <si>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</si>
  <si>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</si>
  <si>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</si>
  <si>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</si>
  <si>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</si>
  <si>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</si>
  <si>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</si>
  <si>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</si>
  <si>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</si>
  <si>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</si>
  <si>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</si>
  <si>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</si>
  <si>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</si>
  <si>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</si>
  <si>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</si>
  <si>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</si>
  <si>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</si>
  <si>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</si>
  <si>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</si>
  <si>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</si>
  <si>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</si>
  <si>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</si>
  <si>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</si>
  <si>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</si>
  <si>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</si>
  <si>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</si>
  <si>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</si>
  <si>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</si>
  <si>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</si>
  <si>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</si>
  <si>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</si>
  <si>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</si>
  <si>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</si>
  <si>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</si>
  <si>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</si>
  <si>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</si>
  <si>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</si>
  <si>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</si>
  <si>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</si>
  <si>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</si>
  <si>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</si>
  <si>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</si>
  <si>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</si>
  <si>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</si>
  <si>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</si>
  <si>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</si>
  <si>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</si>
  <si>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</si>
  <si>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</si>
  <si>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</si>
  <si>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</si>
  <si>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</si>
  <si>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</si>
  <si>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</si>
  <si>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</si>
  <si>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</si>
  <si>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</si>
  <si>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</si>
  <si>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</si>
  <si>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</si>
  <si>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</si>
  <si>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</si>
  <si>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</si>
  <si>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</si>
  <si>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</si>
  <si>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</si>
  <si>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</si>
  <si>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</si>
  <si>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</si>
  <si>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</si>
  <si>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</si>
  <si>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</si>
  <si>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</si>
  <si>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</si>
  <si>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</si>
  <si>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</si>
  <si>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</si>
  <si>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</si>
  <si>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</si>
  <si>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</si>
  <si>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</si>
  <si>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</si>
  <si>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</si>
  <si>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</si>
  <si>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</si>
  <si>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</si>
  <si>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</si>
  <si>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</si>
  <si>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</si>
  <si>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</si>
  <si>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</si>
  <si>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</si>
  <si>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</si>
  <si>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</si>
  <si>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</si>
  <si>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</si>
  <si>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</si>
  <si>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</si>
  <si>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</si>
  <si>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</si>
  <si>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</si>
  <si>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</si>
  <si>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</si>
  <si>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</si>
  <si>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</si>
  <si>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</si>
  <si>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</si>
  <si>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</si>
  <si>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</si>
  <si>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</si>
  <si>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</si>
  <si>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</si>
  <si>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</si>
  <si>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</si>
  <si>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</si>
  <si>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</si>
  <si>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</si>
  <si>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</si>
  <si>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</si>
  <si>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</si>
  <si>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</si>
  <si>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</si>
  <si>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</si>
  <si>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</si>
  <si>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</si>
  <si>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</si>
  <si>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</si>
  <si>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</si>
  <si>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</si>
  <si>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</si>
  <si>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</si>
  <si>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</si>
  <si>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</si>
  <si>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</si>
  <si>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</si>
  <si>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</si>
  <si>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</si>
  <si>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</si>
  <si>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</si>
  <si>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</si>
  <si>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</si>
  <si>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</si>
  <si>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</si>
  <si>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</si>
  <si>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</si>
  <si>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</si>
  <si>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</si>
  <si>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</si>
  <si>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</si>
  <si>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</si>
  <si>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</si>
  <si>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</si>
  <si>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</si>
  <si>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</si>
  <si>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</si>
  <si>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</si>
  <si>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</si>
  <si>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</si>
  <si>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</si>
  <si>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</si>
  <si>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</si>
  <si>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</si>
  <si>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</si>
  <si>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</si>
  <si>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</si>
  <si>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</si>
  <si>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</si>
  <si>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</si>
  <si>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</si>
  <si>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</si>
  <si>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</si>
  <si>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</si>
  <si>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</si>
  <si>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</si>
  <si>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</si>
  <si>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</si>
  <si>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</si>
  <si>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</si>
  <si>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</si>
  <si>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</si>
  <si>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</si>
  <si>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</si>
  <si>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</si>
  <si>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</si>
  <si>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</si>
  <si>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</si>
  <si>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</si>
  <si>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</si>
  <si>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</si>
  <si>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</si>
  <si>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</si>
  <si>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</si>
  <si>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</si>
  <si>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</si>
  <si>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</si>
  <si>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</si>
  <si>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</si>
  <si>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</si>
  <si>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</si>
  <si>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</si>
  <si>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</si>
  <si>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</si>
  <si>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</si>
  <si>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</si>
  <si>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</si>
  <si>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</si>
  <si>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</si>
  <si>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</si>
  <si>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</si>
  <si>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</si>
  <si>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</si>
  <si>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</si>
  <si>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</si>
  <si>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</si>
  <si>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</si>
  <si>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</si>
  <si>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</si>
  <si>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</si>
  <si>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</si>
  <si>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</si>
  <si>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</si>
  <si>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</si>
  <si>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</si>
  <si>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</si>
  <si>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</si>
  <si>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</si>
  <si>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</si>
  <si>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</si>
  <si>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</si>
  <si>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</si>
  <si>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</si>
  <si>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</si>
  <si>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</si>
  <si>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</si>
  <si>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</si>
  <si>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</si>
  <si>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</si>
  <si>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</si>
  <si>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</si>
  <si>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</si>
  <si>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</si>
  <si>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</si>
  <si>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</si>
  <si>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</si>
  <si>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</si>
  <si>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</si>
  <si>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</si>
  <si>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</si>
  <si>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</si>
  <si>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</si>
  <si>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</si>
  <si>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</si>
  <si>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</si>
  <si>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</si>
  <si>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</si>
  <si>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</si>
  <si>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</si>
  <si>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</si>
  <si>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</si>
  <si>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</si>
  <si>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</si>
  <si>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</si>
  <si>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</si>
  <si>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</si>
  <si>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</si>
  <si>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</si>
  <si>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</si>
  <si>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</si>
  <si>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</si>
  <si>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</si>
  <si>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</si>
  <si>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</si>
  <si>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</si>
  <si>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</si>
  <si>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</si>
  <si>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</si>
  <si>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</si>
  <si>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</si>
  <si>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</si>
  <si>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</si>
  <si>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</si>
  <si>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</si>
  <si>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</si>
  <si>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</si>
  <si>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</si>
  <si>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</si>
  <si>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</si>
  <si>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</si>
  <si>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</si>
  <si>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</si>
  <si>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</si>
  <si>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</si>
  <si>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</si>
  <si>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</si>
  <si>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</si>
  <si>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</si>
  <si>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</si>
  <si>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</si>
  <si>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</si>
  <si>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</si>
  <si>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</si>
  <si>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</si>
  <si>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</si>
  <si>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</si>
  <si>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</si>
  <si>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</si>
  <si>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</si>
  <si>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</si>
  <si>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</si>
  <si>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</si>
  <si>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</si>
  <si>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</si>
  <si>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</si>
  <si>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</si>
  <si>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</si>
  <si>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</si>
  <si>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</si>
  <si>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</si>
  <si>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</si>
  <si>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</si>
  <si>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</si>
  <si>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</si>
  <si>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</si>
  <si>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</si>
  <si>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</si>
  <si>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</si>
  <si>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</si>
  <si>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</si>
  <si>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</si>
  <si>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</si>
  <si>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</si>
  <si>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</si>
  <si>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</si>
  <si>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</si>
  <si>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</si>
  <si>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</si>
  <si>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</si>
  <si>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</si>
  <si>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</si>
  <si>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</si>
  <si>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</si>
  <si>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</si>
  <si>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</si>
  <si>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</si>
  <si>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</si>
  <si>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</si>
  <si>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</si>
  <si>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</si>
  <si>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</si>
  <si>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</si>
  <si>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</si>
  <si>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</si>
  <si>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</si>
  <si>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</si>
  <si>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</si>
  <si>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</si>
  <si>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</si>
  <si>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</si>
  <si>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</si>
  <si>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</si>
  <si>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</si>
  <si>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</si>
  <si>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</si>
  <si>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</si>
  <si>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</si>
  <si>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</si>
  <si>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</si>
  <si>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</si>
  <si>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</si>
  <si>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</si>
  <si>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</si>
  <si>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</si>
  <si>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</si>
  <si>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</si>
  <si>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</si>
  <si>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</si>
  <si>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</si>
  <si>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</si>
  <si>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</si>
  <si>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</si>
  <si>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</si>
  <si>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</si>
  <si>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</si>
  <si>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</si>
  <si>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</si>
  <si>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</si>
  <si>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</si>
  <si>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</si>
  <si>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</si>
  <si>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</si>
  <si>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</si>
  <si>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</si>
  <si>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</si>
  <si>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</si>
  <si>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</si>
  <si>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</si>
  <si>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</si>
  <si>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</si>
  <si>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</si>
  <si>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</si>
  <si>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</si>
  <si>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</si>
  <si>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</si>
  <si>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</si>
  <si>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</si>
  <si>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</si>
  <si>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</si>
  <si>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</si>
  <si>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</si>
  <si>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</si>
  <si>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</si>
  <si>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</si>
  <si>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</si>
  <si>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</si>
  <si>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</si>
  <si>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</si>
  <si>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</si>
  <si>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</si>
  <si>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</si>
  <si>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</si>
  <si>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</si>
  <si>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</si>
  <si>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</si>
  <si>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</si>
  <si>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</si>
  <si>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</si>
  <si>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</si>
  <si>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</si>
  <si>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</si>
  <si>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</si>
  <si>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</si>
  <si>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</si>
  <si>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</si>
  <si>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</si>
  <si>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</si>
  <si>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</si>
  <si>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</si>
  <si>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</si>
  <si>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</si>
  <si>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</si>
  <si>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</si>
  <si>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</si>
  <si>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</si>
  <si>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</si>
  <si>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</si>
  <si>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</si>
  <si>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</si>
  <si>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</si>
  <si>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</si>
  <si>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</si>
  <si>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</si>
  <si>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</si>
  <si>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</si>
  <si>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</si>
  <si>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</si>
  <si>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</si>
  <si>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</si>
  <si>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</si>
  <si>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</si>
  <si>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</si>
  <si>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</si>
  <si>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</si>
  <si>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</si>
  <si>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</si>
  <si>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</si>
  <si>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</si>
  <si>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</si>
  <si>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</si>
  <si>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</si>
  <si>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</si>
  <si>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</si>
  <si>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</si>
  <si>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</si>
  <si>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</si>
  <si>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</si>
  <si>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</si>
  <si>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</si>
  <si>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</si>
  <si>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</si>
  <si>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</si>
  <si>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</si>
  <si>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</si>
  <si>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</si>
  <si>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</si>
  <si>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</si>
  <si>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</si>
  <si>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</si>
  <si>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</si>
  <si>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</si>
  <si>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</si>
  <si>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</si>
  <si>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</si>
  <si>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</si>
  <si>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</si>
  <si>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</si>
  <si>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</si>
  <si>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</si>
  <si>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</si>
  <si>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</si>
  <si>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</si>
  <si>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</si>
  <si>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</si>
  <si>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</si>
  <si>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</si>
  <si>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</si>
  <si>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</si>
  <si>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</si>
  <si>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</si>
  <si>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</si>
  <si>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</si>
  <si>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</si>
  <si>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</si>
  <si>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</si>
  <si>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</si>
  <si>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</si>
  <si>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</si>
  <si>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</si>
  <si>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</si>
  <si>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</si>
  <si>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</si>
  <si>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</si>
  <si>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</si>
  <si>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</si>
  <si>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</si>
  <si>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</si>
  <si>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</si>
  <si>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</si>
  <si>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</si>
  <si>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</si>
  <si>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</si>
  <si>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</si>
  <si>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</si>
  <si>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</si>
  <si>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</si>
  <si>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</si>
  <si>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</si>
  <si>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</si>
  <si>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</si>
  <si>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</si>
  <si>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</si>
  <si>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</si>
  <si>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</si>
  <si>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</si>
  <si>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</si>
  <si>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</si>
  <si>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</si>
  <si>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</si>
  <si>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</si>
  <si>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</si>
  <si>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</si>
  <si>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</si>
  <si>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</si>
  <si>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</si>
  <si>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</si>
  <si>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</si>
  <si>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</si>
  <si>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</si>
  <si>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</si>
  <si>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</si>
  <si>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</si>
  <si>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</si>
  <si>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</si>
  <si>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</si>
  <si>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</si>
  <si>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</si>
  <si>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</si>
  <si>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</si>
  <si>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</si>
  <si>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</si>
  <si>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</si>
  <si>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</si>
  <si>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</si>
  <si>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</si>
  <si>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</si>
  <si>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</si>
  <si>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</si>
  <si>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</si>
  <si>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</si>
  <si>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</si>
  <si>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</si>
  <si>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</si>
  <si>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</si>
  <si>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</si>
  <si>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</si>
  <si>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</si>
  <si>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</si>
  <si>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</si>
  <si>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</si>
  <si>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</si>
  <si>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</si>
  <si>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</si>
  <si>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</si>
  <si>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</si>
  <si>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</si>
  <si>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</si>
  <si>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</si>
  <si>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</si>
  <si>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</si>
  <si>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</si>
  <si>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</si>
  <si>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</si>
  <si>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</si>
  <si>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</si>
  <si>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</si>
  <si>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</si>
  <si>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</si>
  <si>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</si>
  <si>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</si>
  <si>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</si>
  <si>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</si>
  <si>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</si>
  <si>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</si>
  <si>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</si>
  <si>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</si>
  <si>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</si>
  <si>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</si>
  <si>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</si>
  <si>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</si>
  <si>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</si>
  <si>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</si>
  <si>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</si>
  <si>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</si>
  <si>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</si>
  <si>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</si>
  <si>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</si>
  <si>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</si>
  <si>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</si>
  <si>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</si>
  <si>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</si>
  <si>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</si>
  <si>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</si>
  <si>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</si>
  <si>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</si>
  <si>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</si>
  <si>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</si>
  <si>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</si>
  <si>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</si>
  <si>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</si>
  <si>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</si>
  <si>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</si>
  <si>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</si>
  <si>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</si>
  <si>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</si>
  <si>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</si>
  <si>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</si>
  <si>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</si>
  <si>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</si>
  <si>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</si>
  <si>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</si>
  <si>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</si>
  <si>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</si>
  <si>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</si>
  <si>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</si>
  <si>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</si>
  <si>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</si>
  <si>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</si>
  <si>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</si>
  <si>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</si>
  <si>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</si>
  <si>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</si>
  <si>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</si>
  <si>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</si>
  <si>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</si>
  <si>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</si>
  <si>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</si>
  <si>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</si>
  <si>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</si>
  <si>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</si>
  <si>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</si>
  <si>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</si>
  <si>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</si>
  <si>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</si>
  <si>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</si>
  <si>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</si>
  <si>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</si>
  <si>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</si>
  <si>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</si>
  <si>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</si>
  <si>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</si>
  <si>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</si>
  <si>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</si>
  <si>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</si>
  <si>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</si>
  <si>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</si>
  <si>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</si>
  <si>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</si>
  <si>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</si>
  <si>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</si>
  <si>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</si>
  <si>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</si>
  <si>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</si>
  <si>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</si>
  <si>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</si>
  <si>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</si>
  <si>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</si>
  <si>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</si>
  <si>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</si>
  <si>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</si>
  <si>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</si>
  <si>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</si>
  <si>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</si>
  <si>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</si>
  <si>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</si>
  <si>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</si>
  <si>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</si>
  <si>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</si>
  <si>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</si>
  <si>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</si>
  <si>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</si>
  <si>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</si>
  <si>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</si>
  <si>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</si>
  <si>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</si>
  <si>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</si>
  <si>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</si>
  <si>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</si>
  <si>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</si>
  <si>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</si>
  <si>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</si>
  <si>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</si>
  <si>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</si>
  <si>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</si>
  <si>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</si>
  <si>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</si>
  <si>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</si>
  <si>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</si>
  <si>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</si>
  <si>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</si>
  <si>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</si>
  <si>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</si>
  <si>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</si>
  <si>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</si>
  <si>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</si>
  <si>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</si>
  <si>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</si>
  <si>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</si>
  <si>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</si>
  <si>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</si>
  <si>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</si>
  <si>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</si>
  <si>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</si>
  <si>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</si>
  <si>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</si>
  <si>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</si>
  <si>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</si>
  <si>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</si>
  <si>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</si>
  <si>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</si>
  <si>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</si>
  <si>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</si>
  <si>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</si>
  <si>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</si>
  <si>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</si>
  <si>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</si>
  <si>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</si>
  <si>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</si>
  <si>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</si>
  <si>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</si>
  <si>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</si>
  <si>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</si>
  <si>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</si>
  <si>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</si>
  <si>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</si>
  <si>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</si>
  <si>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</si>
  <si>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</si>
  <si>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</si>
  <si>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</si>
  <si>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</si>
  <si>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</si>
  <si>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</si>
  <si>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</si>
  <si>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</si>
  <si>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</si>
  <si>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</si>
  <si>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</si>
  <si>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</si>
  <si>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</si>
  <si>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</si>
  <si>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</si>
  <si>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</si>
  <si>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</si>
  <si>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</si>
  <si>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</si>
  <si>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</si>
  <si>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</si>
  <si>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</si>
  <si>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</si>
  <si>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</si>
  <si>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</si>
  <si>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</si>
  <si>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</si>
  <si>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</si>
  <si>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</si>
  <si>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</si>
  <si>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</si>
  <si>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</si>
  <si>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</si>
  <si>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</si>
  <si>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</si>
  <si>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</si>
  <si>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</si>
  <si>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</si>
  <si>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</si>
  <si>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</si>
  <si>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</si>
  <si>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</si>
  <si>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</si>
  <si>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</si>
  <si>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</si>
  <si>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</si>
  <si>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</si>
  <si>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</si>
  <si>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</si>
  <si>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</si>
  <si>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</si>
  <si>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</si>
  <si>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</si>
  <si>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</si>
  <si>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</si>
  <si>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</si>
  <si>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</si>
  <si>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</si>
  <si>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</si>
  <si>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</si>
  <si>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</si>
  <si>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</si>
  <si>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</si>
  <si>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</si>
  <si>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</si>
  <si>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</si>
  <si>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</si>
  <si>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</si>
  <si>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</si>
  <si>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</si>
  <si>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</si>
  <si>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</si>
  <si>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</si>
  <si>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</si>
  <si>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</si>
  <si>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</si>
  <si>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</si>
  <si>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</si>
  <si>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</si>
  <si>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</si>
  <si>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</si>
  <si>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</si>
  <si>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</si>
  <si>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</si>
  <si>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</si>
  <si>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</si>
  <si>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</si>
  <si>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</si>
  <si>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</si>
  <si>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</si>
  <si>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</si>
  <si>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</si>
  <si>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</si>
  <si>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</si>
  <si>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</si>
  <si>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</si>
  <si>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</si>
  <si>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</si>
  <si>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</si>
  <si>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</si>
  <si>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</si>
  <si>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</si>
  <si>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</si>
  <si>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</si>
  <si>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</si>
  <si>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</si>
  <si>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</si>
  <si>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</si>
  <si>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</si>
  <si>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</si>
  <si>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</si>
  <si>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</si>
  <si>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</si>
  <si>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</si>
  <si>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</si>
  <si>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</si>
  <si>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</si>
  <si>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</si>
  <si>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</si>
  <si>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</si>
  <si>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</si>
  <si>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</si>
  <si>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</si>
  <si>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</si>
  <si>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</si>
  <si>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</si>
  <si>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</si>
  <si>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</si>
  <si>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</si>
  <si>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</si>
  <si>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</si>
  <si>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</si>
  <si>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</si>
  <si>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</si>
  <si>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</si>
  <si>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</si>
  <si>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</si>
  <si>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</si>
  <si>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</si>
  <si>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</si>
  <si>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</si>
  <si>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</si>
  <si>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</si>
  <si>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</si>
  <si>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</si>
  <si>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</si>
  <si>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</si>
  <si>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</si>
  <si>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</si>
  <si>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</si>
  <si>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</si>
  <si>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</si>
  <si>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</si>
  <si>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</si>
  <si>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</si>
  <si>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</si>
  <si>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</si>
  <si>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</si>
  <si>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</si>
  <si>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</si>
  <si>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</si>
  <si>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</si>
  <si>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</si>
  <si>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</si>
  <si>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</si>
  <si>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</si>
  <si>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</si>
  <si>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</si>
  <si>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</si>
  <si>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</si>
  <si>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</si>
  <si>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</si>
  <si>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</si>
  <si>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</si>
  <si>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</si>
  <si>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</si>
  <si>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</si>
  <si>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</si>
  <si>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</si>
  <si>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</si>
  <si>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</si>
  <si>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</si>
  <si>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</si>
  <si>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</si>
  <si>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</si>
  <si>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</si>
  <si>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</si>
  <si>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</si>
  <si>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</si>
  <si>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</si>
  <si>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</si>
  <si>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</si>
  <si>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</si>
  <si>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</si>
  <si>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</si>
  <si>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</si>
  <si>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</si>
  <si>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</si>
  <si>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</si>
  <si>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</si>
  <si>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</si>
  <si>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</si>
  <si>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</si>
  <si>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</si>
  <si>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</si>
  <si>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</si>
  <si>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</si>
  <si>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</si>
  <si>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</si>
  <si>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</si>
  <si>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</si>
  <si>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</si>
  <si>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</si>
  <si>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</si>
  <si>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</si>
  <si>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</si>
  <si>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</si>
  <si>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</si>
  <si>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</si>
  <si>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</si>
  <si>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</si>
  <si>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</si>
  <si>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</si>
  <si>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</si>
  <si>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</si>
  <si>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</si>
  <si>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</si>
  <si>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</si>
  <si>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</si>
  <si>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</si>
  <si>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</si>
  <si>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</si>
  <si>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</si>
  <si>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</si>
  <si>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</si>
  <si>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</si>
  <si>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</si>
  <si>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</si>
  <si>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</si>
  <si>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</si>
  <si>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</si>
  <si>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</si>
  <si>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</si>
  <si>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</si>
  <si>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</si>
  <si>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</si>
  <si>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</si>
  <si>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</si>
  <si>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</si>
  <si>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</si>
  <si>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</si>
  <si>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</si>
  <si>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</si>
  <si>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</si>
  <si>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</si>
  <si>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</si>
  <si>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</si>
  <si>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</si>
  <si>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</si>
  <si>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</si>
  <si>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</si>
  <si>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</si>
  <si>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</si>
  <si>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</si>
  <si>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</si>
  <si>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</si>
  <si>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</si>
  <si>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</si>
  <si>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</si>
  <si>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</si>
  <si>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</si>
  <si>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</si>
  <si>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</si>
  <si>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</si>
  <si>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</si>
  <si>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</si>
  <si>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</si>
  <si>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</si>
  <si>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</si>
  <si>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</si>
  <si>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</si>
  <si>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</si>
  <si>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</si>
  <si>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</si>
  <si>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</si>
  <si>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</si>
  <si>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</si>
  <si>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</si>
  <si>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</si>
  <si>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</si>
  <si>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</si>
  <si>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</si>
  <si>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</si>
  <si>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</si>
  <si>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</si>
  <si>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</si>
  <si>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</si>
  <si>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</si>
  <si>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</si>
  <si>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</si>
  <si>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</si>
  <si>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</si>
  <si>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</si>
  <si>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</si>
  <si>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</si>
  <si>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</si>
  <si>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</si>
  <si>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</si>
  <si>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</si>
  <si>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</si>
  <si>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</si>
  <si>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</si>
  <si>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</si>
  <si>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</si>
  <si>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</si>
  <si>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</si>
  <si>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</si>
  <si>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</si>
  <si>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</si>
  <si>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</si>
  <si>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</si>
  <si>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</si>
  <si>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</si>
  <si>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</si>
  <si>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</si>
  <si>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</si>
  <si>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</si>
  <si>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</si>
  <si>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</si>
  <si>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</si>
  <si>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</si>
  <si>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</si>
  <si>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</si>
  <si>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</si>
  <si>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</si>
  <si>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</si>
  <si>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</si>
  <si>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</si>
  <si>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</si>
  <si>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</si>
  <si>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</si>
  <si>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</si>
  <si>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</si>
  <si>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</si>
  <si>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</si>
  <si>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</si>
  <si>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</si>
  <si>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</si>
  <si>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</si>
  <si>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</si>
  <si>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</si>
  <si>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</si>
  <si>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</si>
  <si>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</si>
  <si>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</si>
  <si>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</si>
  <si>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</si>
  <si>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</si>
  <si>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</si>
  <si>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</si>
  <si>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</si>
  <si>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</si>
  <si>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</si>
  <si>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</si>
  <si>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</si>
  <si>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</si>
  <si>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</si>
  <si>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</si>
  <si>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</si>
  <si>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</si>
  <si>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</si>
  <si>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</si>
  <si>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</si>
  <si>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</si>
  <si>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</si>
  <si>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</si>
  <si>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</si>
  <si>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</si>
  <si>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</si>
  <si>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</si>
  <si>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</si>
  <si>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</si>
  <si>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</si>
  <si>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</si>
  <si>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</si>
  <si>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</si>
  <si>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</si>
  <si>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</si>
  <si>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</si>
  <si>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</si>
  <si>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</si>
  <si>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</si>
  <si>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</si>
  <si>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</si>
  <si>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</si>
  <si>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</si>
  <si>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</si>
  <si>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</si>
  <si>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</si>
  <si>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</si>
  <si>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</si>
  <si>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</si>
  <si>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</si>
  <si>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</si>
  <si>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</si>
  <si>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</si>
  <si>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</si>
  <si>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</si>
  <si>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</si>
  <si>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</si>
  <si>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</si>
  <si>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</si>
  <si>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</si>
  <si>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</si>
  <si>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</si>
  <si>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</si>
  <si>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</si>
  <si>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</si>
  <si>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</si>
  <si>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</si>
  <si>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</si>
  <si>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</si>
  <si>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</si>
  <si>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</si>
  <si>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</si>
  <si>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</si>
  <si>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</si>
  <si>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</si>
  <si>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</si>
  <si>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</si>
  <si>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</si>
  <si>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</si>
  <si>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</si>
  <si>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</si>
  <si>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</si>
  <si>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</si>
  <si>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</si>
  <si>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</si>
  <si>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</si>
  <si>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</si>
  <si>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</si>
  <si>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</si>
  <si>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</si>
  <si>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</si>
  <si>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</si>
  <si>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</si>
  <si>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</si>
  <si>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</si>
  <si>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</si>
  <si>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</si>
  <si>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</si>
  <si>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</si>
  <si>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</si>
  <si>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</si>
  <si>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</si>
  <si>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</si>
  <si>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</si>
  <si>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</si>
  <si>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</si>
  <si>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</si>
  <si>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</si>
  <si>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</si>
  <si>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</si>
  <si>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</si>
  <si>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</si>
  <si>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</si>
  <si>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</si>
  <si>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</si>
  <si>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</si>
  <si>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</si>
  <si>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</si>
  <si>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</si>
  <si>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</si>
  <si>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</si>
  <si>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</si>
  <si>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</si>
  <si>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</si>
  <si>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</si>
  <si>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</si>
  <si>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</si>
  <si>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</si>
  <si>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</si>
  <si>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</si>
  <si>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</si>
  <si>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</si>
  <si>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</si>
  <si>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</si>
  <si>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</si>
  <si>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</si>
  <si>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</si>
  <si>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</si>
  <si>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</si>
  <si>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</si>
  <si>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</si>
  <si>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</si>
  <si>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</si>
  <si>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</si>
  <si>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</si>
  <si>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</si>
  <si>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</si>
  <si>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</si>
  <si>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</si>
  <si>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</si>
  <si>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</si>
  <si>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</si>
  <si>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</si>
  <si>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</si>
  <si>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</si>
  <si>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</si>
  <si>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</si>
  <si>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</si>
  <si>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</si>
  <si>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</si>
  <si>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</si>
  <si>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</si>
  <si>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</si>
  <si>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</si>
  <si>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</si>
  <si>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</si>
  <si>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</si>
  <si>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</si>
  <si>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</si>
  <si>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</si>
  <si>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</si>
  <si>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</si>
  <si>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</si>
  <si>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</si>
  <si>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</si>
  <si>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</si>
  <si>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</si>
  <si>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</si>
  <si>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</si>
  <si>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</si>
  <si>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</si>
  <si>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</si>
  <si>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</si>
  <si>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</si>
  <si>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</si>
  <si>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</si>
  <si>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</si>
  <si>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</si>
  <si>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</si>
  <si>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</si>
  <si>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</si>
  <si>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</si>
  <si>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</si>
  <si>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</si>
  <si>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</si>
  <si>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</si>
  <si>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</si>
  <si>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</si>
  <si>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</si>
  <si>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</si>
  <si>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</si>
  <si>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</si>
  <si>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</si>
  <si>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</si>
  <si>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</si>
  <si>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</si>
  <si>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</si>
  <si>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</si>
  <si>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</si>
  <si>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</si>
  <si>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</si>
  <si>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</si>
  <si>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</si>
  <si>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</si>
  <si>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</si>
  <si>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</si>
  <si>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</si>
  <si>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</si>
  <si>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</si>
  <si>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</si>
  <si>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</si>
  <si>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</si>
  <si>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</si>
  <si>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</si>
  <si>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</si>
  <si>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</si>
  <si>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</si>
  <si>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</si>
  <si>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</si>
  <si>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</si>
  <si>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</si>
  <si>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</si>
  <si>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</si>
  <si>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</si>
  <si>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</si>
  <si>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</si>
  <si>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</si>
  <si>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</si>
  <si>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</si>
  <si>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</si>
  <si>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</si>
  <si>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</si>
  <si>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</si>
  <si>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</si>
  <si>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</si>
  <si>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</si>
  <si>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</si>
  <si>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</si>
  <si>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</si>
  <si>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</si>
  <si>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</si>
  <si>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</si>
  <si>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</si>
  <si>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</si>
  <si>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</si>
  <si>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</si>
  <si>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</si>
  <si>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</si>
  <si>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</si>
  <si>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</si>
  <si>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</si>
  <si>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</si>
  <si>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</si>
  <si>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</si>
  <si>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</si>
  <si>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</si>
  <si>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</si>
  <si>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</si>
  <si>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</si>
  <si>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</si>
  <si>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</si>
  <si>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</si>
  <si>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</si>
  <si>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</si>
  <si>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</si>
  <si>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</si>
  <si>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</si>
  <si>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</si>
  <si>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</si>
  <si>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</si>
  <si>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</si>
  <si>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</si>
  <si>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</si>
  <si>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</si>
  <si>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</si>
  <si>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</si>
  <si>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</si>
  <si>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</si>
  <si>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</si>
  <si>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</si>
  <si>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</si>
  <si>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</si>
  <si>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</si>
  <si>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</si>
  <si>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</si>
  <si>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</si>
  <si>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</si>
  <si>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</si>
  <si>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</si>
  <si>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</si>
  <si>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</si>
  <si>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</si>
  <si>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</si>
  <si>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</si>
  <si>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</si>
  <si>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</si>
  <si>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</si>
  <si>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</si>
  <si>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</si>
  <si>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</si>
  <si>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</si>
  <si>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</si>
  <si>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</si>
  <si>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</si>
  <si>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</si>
  <si>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</si>
  <si>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</si>
  <si>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</si>
  <si>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</si>
  <si>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</si>
  <si>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</si>
  <si>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</si>
  <si>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</si>
  <si>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</si>
  <si>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</si>
  <si>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</si>
  <si>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</si>
  <si>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</si>
  <si>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</si>
  <si>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</si>
  <si>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</si>
  <si>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</si>
  <si>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</si>
  <si>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</si>
  <si>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</si>
  <si>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</si>
  <si>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</si>
  <si>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</si>
  <si>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</si>
  <si>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</si>
  <si>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</si>
  <si>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</si>
  <si>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</si>
  <si>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</si>
  <si>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</si>
  <si>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</si>
  <si>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</si>
  <si>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</si>
  <si>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</si>
  <si>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</si>
  <si>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</si>
  <si>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</si>
  <si>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</si>
  <si>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</si>
  <si>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</si>
  <si>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</si>
  <si>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</si>
  <si>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</si>
  <si>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</si>
  <si>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</si>
  <si>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</si>
  <si>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</si>
  <si>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</si>
  <si>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</si>
  <si>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</si>
  <si>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</si>
  <si>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</si>
  <si>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</si>
  <si>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</si>
  <si>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</si>
  <si>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</si>
  <si>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</si>
  <si>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</si>
  <si>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</si>
  <si>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</si>
  <si>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</si>
  <si>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</si>
  <si>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</si>
  <si>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</si>
  <si>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</si>
  <si>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</si>
  <si>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</si>
  <si>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</si>
  <si>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</si>
  <si>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</si>
  <si>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</si>
  <si>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</si>
  <si>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</si>
  <si>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</si>
  <si>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</si>
  <si>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</si>
  <si>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</si>
  <si>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</si>
  <si>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</si>
  <si>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</si>
  <si>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</si>
  <si>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</si>
  <si>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</si>
  <si>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</si>
  <si>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</si>
  <si>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</si>
  <si>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</si>
  <si>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</si>
  <si>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</si>
  <si>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</si>
  <si>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</si>
  <si>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</si>
  <si>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</si>
  <si>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</si>
  <si>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</si>
  <si>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</si>
  <si>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</si>
  <si>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</si>
  <si>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</si>
  <si>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</si>
  <si>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</si>
  <si>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</si>
  <si>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</si>
  <si>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</si>
  <si>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</si>
  <si>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</si>
  <si>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</si>
  <si>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</si>
  <si>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</si>
  <si>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</si>
  <si>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</si>
  <si>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</si>
  <si>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</si>
  <si>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</si>
  <si>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</si>
  <si>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</si>
  <si>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</si>
  <si>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</si>
  <si>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</si>
  <si>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</si>
  <si>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</si>
  <si>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</si>
  <si>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</si>
  <si>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</si>
  <si>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</si>
  <si>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</si>
  <si>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</si>
  <si>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</si>
  <si>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</si>
  <si>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</si>
  <si>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</si>
  <si>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</si>
  <si>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</si>
  <si>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</si>
  <si>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</si>
  <si>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</si>
  <si>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</si>
  <si>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</si>
  <si>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</si>
  <si>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</si>
  <si>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</si>
  <si>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</si>
  <si>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</si>
  <si>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</si>
  <si>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</si>
  <si>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</si>
  <si>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</si>
  <si>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</si>
  <si>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</si>
  <si>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</si>
  <si>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</si>
  <si>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</si>
  <si>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</si>
  <si>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</si>
  <si>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</si>
  <si>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</si>
  <si>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</si>
  <si>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</si>
  <si>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</si>
  <si>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</si>
  <si>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</si>
  <si>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</si>
  <si>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</si>
  <si>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</si>
  <si>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</si>
  <si>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</si>
  <si>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</si>
  <si>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</si>
  <si>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</si>
  <si>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</si>
  <si>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</si>
  <si>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</si>
  <si>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</si>
  <si>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</si>
  <si>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</si>
  <si>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</si>
  <si>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</si>
  <si>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</si>
  <si>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</si>
  <si>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</si>
  <si>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</si>
  <si>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</si>
  <si>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</si>
  <si>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</si>
  <si>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</si>
  <si>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</si>
  <si>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</si>
  <si>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</si>
  <si>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</si>
  <si>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南部町</t>
  </si>
  <si>
    <t>日野町</t>
  </si>
  <si>
    <t>31_令和7年度</t>
  </si>
  <si>
    <t>31_令和8年度</t>
  </si>
  <si>
    <t>31_令和9年度</t>
  </si>
  <si>
    <t>31_令和10年度</t>
  </si>
  <si>
    <t>31_令和11年度</t>
  </si>
  <si>
    <t>31_令和12年度</t>
  </si>
  <si>
    <t>31302_令和6年度</t>
  </si>
  <si>
    <t>31302</t>
  </si>
  <si>
    <t>岩美町</t>
  </si>
  <si>
    <t>31203_令和6年度</t>
  </si>
  <si>
    <t>31203</t>
  </si>
  <si>
    <t>倉吉市</t>
  </si>
  <si>
    <t>31403_令和6年度</t>
  </si>
  <si>
    <t>31403</t>
  </si>
  <si>
    <t>江府町</t>
  </si>
  <si>
    <t>31371_令和6年度</t>
  </si>
  <si>
    <t>31371</t>
  </si>
  <si>
    <t>琴浦町</t>
  </si>
  <si>
    <t>31204_令和6年度</t>
  </si>
  <si>
    <t>31204</t>
  </si>
  <si>
    <t>境港市</t>
  </si>
  <si>
    <t>31386_令和6年度</t>
  </si>
  <si>
    <t>31386</t>
  </si>
  <si>
    <t>大山町</t>
  </si>
  <si>
    <t>31328_令和6年度</t>
  </si>
  <si>
    <t>31328</t>
  </si>
  <si>
    <t>智頭町</t>
  </si>
  <si>
    <t>31201_令和6年度</t>
  </si>
  <si>
    <t>31201</t>
  </si>
  <si>
    <t>鳥取市</t>
  </si>
  <si>
    <t>31389_令和6年度</t>
  </si>
  <si>
    <t>31389</t>
  </si>
  <si>
    <t>31401_令和6年度</t>
  </si>
  <si>
    <t>31401</t>
  </si>
  <si>
    <t>日南町</t>
  </si>
  <si>
    <t>31384_令和6年度</t>
  </si>
  <si>
    <t>31384</t>
  </si>
  <si>
    <t>日吉津村</t>
  </si>
  <si>
    <t>31402_令和6年度</t>
  </si>
  <si>
    <t>31402</t>
  </si>
  <si>
    <t>31390_令和6年度</t>
  </si>
  <si>
    <t>31390</t>
  </si>
  <si>
    <t>伯耆町</t>
  </si>
  <si>
    <t>31372_令和6年度</t>
  </si>
  <si>
    <t>31372</t>
  </si>
  <si>
    <t>北栄町</t>
  </si>
  <si>
    <t>31364_令和6年度</t>
  </si>
  <si>
    <t>31364</t>
  </si>
  <si>
    <t>三朝町</t>
  </si>
  <si>
    <t>31329_令和6年度</t>
  </si>
  <si>
    <t>31329</t>
  </si>
  <si>
    <t>八頭町</t>
  </si>
  <si>
    <t>31370_令和6年度</t>
  </si>
  <si>
    <t>31370</t>
  </si>
  <si>
    <t>湯梨浜町</t>
  </si>
  <si>
    <t>31202_令和6年度</t>
  </si>
  <si>
    <t>31202</t>
  </si>
  <si>
    <t>米子市</t>
  </si>
  <si>
    <t>31325_令和6年度</t>
  </si>
  <si>
    <t>31325</t>
  </si>
  <si>
    <t>若桜町</t>
  </si>
  <si>
    <t>31302_令和4年度</t>
  </si>
  <si>
    <t>31203_令和4年度</t>
  </si>
  <si>
    <t>31403_令和4年度</t>
  </si>
  <si>
    <t>31371_令和4年度</t>
  </si>
  <si>
    <t>31204_令和4年度</t>
  </si>
  <si>
    <t>31386_令和4年度</t>
  </si>
  <si>
    <t>31328_令和4年度</t>
  </si>
  <si>
    <t>31201_令和4年度</t>
  </si>
  <si>
    <t>31389_令和4年度</t>
  </si>
  <si>
    <t>31401_令和4年度</t>
  </si>
  <si>
    <t>31384_令和4年度</t>
  </si>
  <si>
    <t>31402_令和4年度</t>
  </si>
  <si>
    <t>31390_令和4年度</t>
  </si>
  <si>
    <t>31372_令和4年度</t>
  </si>
  <si>
    <t>31364_令和4年度</t>
  </si>
  <si>
    <t>31329_令和4年度</t>
  </si>
  <si>
    <t>31370_令和4年度</t>
  </si>
  <si>
    <t>31202_令和4年度</t>
  </si>
  <si>
    <t>31325_令和4年度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</si>
</sst>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51.596512432604399</c:v>
                </c:pt>
                <c:pt idx="1">
                  <c:v>50.292655826643752</c:v>
                </c:pt>
                <c:pt idx="2">
                  <c:v>56.910931123761003</c:v>
                </c:pt>
                <c:pt idx="3">
                  <c:v>56.172018542082007</c:v>
                </c:pt>
                <c:pt idx="4">
                  <c:v>56.988338424279988</c:v>
                </c:pt>
                <c:pt idx="5">
                  <c:v>59.041939260494011</c:v>
                </c:pt>
                <c:pt idx="6">
                  <c:v>66.627578965496994</c:v>
                </c:pt>
                <c:pt idx="7">
                  <c:v>57.907285811336884</c:v>
                </c:pt>
                <c:pt idx="8">
                  <c:v>47.910531450752003</c:v>
                </c:pt>
                <c:pt idx="9">
                  <c:v>53.56468342721611</c:v>
                </c:pt>
                <c:pt idx="10">
                  <c:v>54.82562132238079</c:v>
                </c:pt>
                <c:pt idx="11">
                  <c:v>59.606353761994377</c:v>
                </c:pt>
                <c:pt idx="12">
                  <c:v>61.219053596735989</c:v>
                </c:pt>
                <c:pt idx="13">
                  <c:v>55.442898858023995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1281.3857380467146</c:v>
                </c:pt>
                <c:pt idx="1">
                  <c:v>1291.9060168391093</c:v>
                </c:pt>
                <c:pt idx="2">
                  <c:v>1265.1677981559515</c:v>
                </c:pt>
                <c:pt idx="3">
                  <c:v>1267.0945617920936</c:v>
                </c:pt>
                <c:pt idx="4">
                  <c:v>1243.6754259125578</c:v>
                </c:pt>
                <c:pt idx="5">
                  <c:v>1212.0498161781454</c:v>
                </c:pt>
                <c:pt idx="6">
                  <c:v>1199.5355434049845</c:v>
                </c:pt>
                <c:pt idx="7">
                  <c:v>1182.1964429610291</c:v>
                </c:pt>
                <c:pt idx="8">
                  <c:v>1167.8760167787755</c:v>
                </c:pt>
                <c:pt idx="9">
                  <c:v>1147.1005014818652</c:v>
                </c:pt>
                <c:pt idx="10">
                  <c:v>1126.757812866402</c:v>
                </c:pt>
                <c:pt idx="11">
                  <c:v>1019.4447997785016</c:v>
                </c:pt>
                <c:pt idx="12">
                  <c:v>1017.4810672061544</c:v>
                </c:pt>
                <c:pt idx="13">
                  <c:v>1040.3173897681838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1025.0201912578391</c:v>
                </c:pt>
                <c:pt idx="1">
                  <c:v>1130.3111242257819</c:v>
                </c:pt>
                <c:pt idx="2">
                  <c:v>1172.207920347955</c:v>
                </c:pt>
                <c:pt idx="3">
                  <c:v>1231.1875577146041</c:v>
                </c:pt>
                <c:pt idx="4">
                  <c:v>1138.856340982921</c:v>
                </c:pt>
                <c:pt idx="5">
                  <c:v>1268.5907870074041</c:v>
                </c:pt>
                <c:pt idx="6">
                  <c:v>1057.9297763401589</c:v>
                </c:pt>
                <c:pt idx="7">
                  <c:v>1013.88828867545</c:v>
                </c:pt>
                <c:pt idx="8">
                  <c:v>1154.0778061121796</c:v>
                </c:pt>
                <c:pt idx="9">
                  <c:v>975.36194762632624</c:v>
                </c:pt>
                <c:pt idx="10">
                  <c:v>857.6489216842657</c:v>
                </c:pt>
                <c:pt idx="11">
                  <c:v>762.85748537287554</c:v>
                </c:pt>
                <c:pt idx="12">
                  <c:v>864.33450114346567</c:v>
                </c:pt>
                <c:pt idx="13">
                  <c:v>928.17903514175259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1240.4731215618881</c:v>
                </c:pt>
                <c:pt idx="1">
                  <c:v>1377.9074620319179</c:v>
                </c:pt>
                <c:pt idx="2">
                  <c:v>1236.37778443513</c:v>
                </c:pt>
                <c:pt idx="3">
                  <c:v>1307.468257567097</c:v>
                </c:pt>
                <c:pt idx="4">
                  <c:v>1264.864423347906</c:v>
                </c:pt>
                <c:pt idx="5">
                  <c:v>1205.4061741922569</c:v>
                </c:pt>
                <c:pt idx="6">
                  <c:v>1151.3505198727919</c:v>
                </c:pt>
                <c:pt idx="7">
                  <c:v>1161.194240758048</c:v>
                </c:pt>
                <c:pt idx="8">
                  <c:v>1008.650638687945</c:v>
                </c:pt>
                <c:pt idx="9">
                  <c:v>932.73321499799465</c:v>
                </c:pt>
                <c:pt idx="10">
                  <c:v>950.20580348125657</c:v>
                </c:pt>
                <c:pt idx="11">
                  <c:v>761.67761187844633</c:v>
                </c:pt>
                <c:pt idx="12">
                  <c:v>931.17549339406685</c:v>
                </c:pt>
                <c:pt idx="13">
                  <c:v>842.31849548466289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1194.8181702379782</c:v>
                </c:pt>
                <c:pt idx="1">
                  <c:v>1183.9262922174689</c:v>
                </c:pt>
                <c:pt idx="2">
                  <c:v>1081.7785812256718</c:v>
                </c:pt>
                <c:pt idx="3">
                  <c:v>1122.7549153347604</c:v>
                </c:pt>
                <c:pt idx="4">
                  <c:v>1084.3809444961671</c:v>
                </c:pt>
                <c:pt idx="5">
                  <c:v>1077.2222312904773</c:v>
                </c:pt>
                <c:pt idx="6">
                  <c:v>1121.308310941328</c:v>
                </c:pt>
                <c:pt idx="7">
                  <c:v>1043.8518910838782</c:v>
                </c:pt>
                <c:pt idx="8">
                  <c:v>998.29669469049804</c:v>
                </c:pt>
                <c:pt idx="9">
                  <c:v>953.35709695009768</c:v>
                </c:pt>
                <c:pt idx="10">
                  <c:v>874.12878515025261</c:v>
                </c:pt>
                <c:pt idx="11">
                  <c:v>950.41285895551368</c:v>
                </c:pt>
                <c:pt idx="12">
                  <c:v>903.09202672639742</c:v>
                </c:pt>
                <c:pt idx="13">
                  <c:v>906.05433680546844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327380</c:v>
                </c:pt>
                <c:pt idx="1">
                  <c:v>330167</c:v>
                </c:pt>
                <c:pt idx="2">
                  <c:v>333947</c:v>
                </c:pt>
                <c:pt idx="3">
                  <c:v>338171</c:v>
                </c:pt>
                <c:pt idx="4">
                  <c:v>343014</c:v>
                </c:pt>
                <c:pt idx="5">
                  <c:v>346205</c:v>
                </c:pt>
                <c:pt idx="6">
                  <c:v>347532</c:v>
                </c:pt>
                <c:pt idx="7">
                  <c:v>349570</c:v>
                </c:pt>
                <c:pt idx="8">
                  <c:v>351844</c:v>
                </c:pt>
                <c:pt idx="9">
                  <c:v>352978</c:v>
                </c:pt>
                <c:pt idx="10">
                  <c:v>353395</c:v>
                </c:pt>
                <c:pt idx="11">
                  <c:v>354165</c:v>
                </c:pt>
                <c:pt idx="12">
                  <c:v>353712</c:v>
                </c:pt>
                <c:pt idx="13">
                  <c:v>354530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118403</c:v>
                </c:pt>
                <c:pt idx="1">
                  <c:v>116306</c:v>
                </c:pt>
                <c:pt idx="2">
                  <c:v>114911</c:v>
                </c:pt>
                <c:pt idx="3">
                  <c:v>113156</c:v>
                </c:pt>
                <c:pt idx="4">
                  <c:v>111604</c:v>
                </c:pt>
                <c:pt idx="5">
                  <c:v>110337</c:v>
                </c:pt>
                <c:pt idx="6">
                  <c:v>108946</c:v>
                </c:pt>
                <c:pt idx="7">
                  <c:v>109962</c:v>
                </c:pt>
                <c:pt idx="8">
                  <c:v>109390</c:v>
                </c:pt>
                <c:pt idx="9">
                  <c:v>108961</c:v>
                </c:pt>
                <c:pt idx="10">
                  <c:v>106558</c:v>
                </c:pt>
                <c:pt idx="11">
                  <c:v>106277</c:v>
                </c:pt>
                <c:pt idx="12">
                  <c:v>106403</c:v>
                </c:pt>
                <c:pt idx="13">
                  <c:v>107052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226434</c:v>
                </c:pt>
                <c:pt idx="1">
                  <c:v>227848</c:v>
                </c:pt>
                <c:pt idx="2">
                  <c:v>228484</c:v>
                </c:pt>
                <c:pt idx="3">
                  <c:v>231638</c:v>
                </c:pt>
                <c:pt idx="4">
                  <c:v>232676</c:v>
                </c:pt>
                <c:pt idx="5">
                  <c:v>233650</c:v>
                </c:pt>
                <c:pt idx="6">
                  <c:v>234501</c:v>
                </c:pt>
                <c:pt idx="7">
                  <c:v>235502</c:v>
                </c:pt>
                <c:pt idx="8">
                  <c:v>236209</c:v>
                </c:pt>
                <c:pt idx="9">
                  <c:v>236957</c:v>
                </c:pt>
                <c:pt idx="10">
                  <c:v>237924</c:v>
                </c:pt>
                <c:pt idx="11">
                  <c:v>239170</c:v>
                </c:pt>
                <c:pt idx="12">
                  <c:v>239626</c:v>
                </c:pt>
                <c:pt idx="13">
                  <c:v>240643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3699</c:v>
                </c:pt>
                <c:pt idx="1">
                  <c:v>3699</c:v>
                </c:pt>
                <c:pt idx="2">
                  <c:v>3699</c:v>
                </c:pt>
                <c:pt idx="3">
                  <c:v>3699</c:v>
                </c:pt>
                <c:pt idx="4">
                  <c:v>3699</c:v>
                </c:pt>
                <c:pt idx="5">
                  <c:v>3547</c:v>
                </c:pt>
                <c:pt idx="6">
                  <c:v>3547</c:v>
                </c:pt>
                <c:pt idx="7">
                  <c:v>3547</c:v>
                </c:pt>
                <c:pt idx="8">
                  <c:v>3547</c:v>
                </c:pt>
                <c:pt idx="9">
                  <c:v>3547</c:v>
                </c:pt>
                <c:pt idx="10">
                  <c:v>3547</c:v>
                </c:pt>
                <c:pt idx="11">
                  <c:v>4080</c:v>
                </c:pt>
                <c:pt idx="12">
                  <c:v>4080</c:v>
                </c:pt>
                <c:pt idx="13">
                  <c:v>4080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20540</c:v>
                </c:pt>
                <c:pt idx="1">
                  <c:v>20540</c:v>
                </c:pt>
                <c:pt idx="2">
                  <c:v>20540</c:v>
                </c:pt>
                <c:pt idx="3">
                  <c:v>20540</c:v>
                </c:pt>
                <c:pt idx="4">
                  <c:v>20540</c:v>
                </c:pt>
                <c:pt idx="5">
                  <c:v>18092</c:v>
                </c:pt>
                <c:pt idx="6">
                  <c:v>18092</c:v>
                </c:pt>
                <c:pt idx="7">
                  <c:v>18092</c:v>
                </c:pt>
                <c:pt idx="8">
                  <c:v>18092</c:v>
                </c:pt>
                <c:pt idx="9">
                  <c:v>18092</c:v>
                </c:pt>
                <c:pt idx="10">
                  <c:v>18092</c:v>
                </c:pt>
                <c:pt idx="11">
                  <c:v>17519</c:v>
                </c:pt>
                <c:pt idx="12">
                  <c:v>17519</c:v>
                </c:pt>
                <c:pt idx="13">
                  <c:v>17519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8531.9758999999995</c:v>
                </c:pt>
                <c:pt idx="1">
                  <c:v>8427.7055999999993</c:v>
                </c:pt>
                <c:pt idx="2">
                  <c:v>7419.3528999999999</c:v>
                </c:pt>
                <c:pt idx="3">
                  <c:v>6886.5410000000002</c:v>
                </c:pt>
                <c:pt idx="4">
                  <c:v>6552.8995000000004</c:v>
                </c:pt>
                <c:pt idx="5">
                  <c:v>6804.2136</c:v>
                </c:pt>
                <c:pt idx="6">
                  <c:v>7043.5158000000001</c:v>
                </c:pt>
                <c:pt idx="7">
                  <c:v>7352.6965</c:v>
                </c:pt>
                <c:pt idx="8">
                  <c:v>8039.8860999999997</c:v>
                </c:pt>
                <c:pt idx="9">
                  <c:v>8055.3647000000001</c:v>
                </c:pt>
                <c:pt idx="10">
                  <c:v>7815.8334999999997</c:v>
                </c:pt>
                <c:pt idx="11">
                  <c:v>7413.4366</c:v>
                </c:pt>
                <c:pt idx="12">
                  <c:v>8440.8518999999997</c:v>
                </c:pt>
                <c:pt idx="13">
                  <c:v>8856.3603999999996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3.1960000000000002</c:v>
                </c:pt>
                <c:pt idx="8">
                  <c:v>0</c:v>
                </c:pt>
                <c:pt idx="9">
                  <c:v>0</c:v>
                </c:pt>
                <c:pt idx="10">
                  <c:v>4.5640000000000001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6.5609999999999999</c:v>
                </c:pt>
                <c:pt idx="1">
                  <c:v>0</c:v>
                </c:pt>
                <c:pt idx="2">
                  <c:v>5.2229999999999999</c:v>
                </c:pt>
                <c:pt idx="3">
                  <c:v>0</c:v>
                </c:pt>
                <c:pt idx="4">
                  <c:v>6.9320000000000004</c:v>
                </c:pt>
                <c:pt idx="5">
                  <c:v>8.3170000000000002</c:v>
                </c:pt>
                <c:pt idx="6">
                  <c:v>0</c:v>
                </c:pt>
                <c:pt idx="7">
                  <c:v>9.3420000000000005</c:v>
                </c:pt>
                <c:pt idx="8">
                  <c:v>0</c:v>
                </c:pt>
                <c:pt idx="9">
                  <c:v>6.3659999999999997</c:v>
                </c:pt>
                <c:pt idx="10">
                  <c:v>6.6230000000000002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96.33</c:v>
                </c:pt>
                <c:pt idx="1">
                  <c:v>51.857999999999997</c:v>
                </c:pt>
                <c:pt idx="2">
                  <c:v>100.41800000000001</c:v>
                </c:pt>
                <c:pt idx="3">
                  <c:v>97.325000000000003</c:v>
                </c:pt>
                <c:pt idx="4">
                  <c:v>87.513999999999996</c:v>
                </c:pt>
                <c:pt idx="5">
                  <c:v>93.34</c:v>
                </c:pt>
                <c:pt idx="6">
                  <c:v>87.082999999999998</c:v>
                </c:pt>
                <c:pt idx="7">
                  <c:v>84.236999999999995</c:v>
                </c:pt>
                <c:pt idx="8">
                  <c:v>86.391999999999996</c:v>
                </c:pt>
                <c:pt idx="9">
                  <c:v>80.819000000000003</c:v>
                </c:pt>
                <c:pt idx="10">
                  <c:v>73.462000000000003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4.4089999999999998</c:v>
                </c:pt>
                <c:pt idx="1">
                  <c:v>0</c:v>
                </c:pt>
                <c:pt idx="2">
                  <c:v>3.8929999999999998</c:v>
                </c:pt>
                <c:pt idx="3">
                  <c:v>5.1509999999999998</c:v>
                </c:pt>
                <c:pt idx="4">
                  <c:v>5.9939999999999998</c:v>
                </c:pt>
                <c:pt idx="5">
                  <c:v>4.5789999999999997</c:v>
                </c:pt>
                <c:pt idx="6">
                  <c:v>4.4050000000000002</c:v>
                </c:pt>
                <c:pt idx="7">
                  <c:v>4.4749999999999996</c:v>
                </c:pt>
                <c:pt idx="8">
                  <c:v>4.024</c:v>
                </c:pt>
                <c:pt idx="9">
                  <c:v>3.242</c:v>
                </c:pt>
                <c:pt idx="10">
                  <c:v>3.9860000000000002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216.334</c:v>
                </c:pt>
                <c:pt idx="1">
                  <c:v>180.50700000000001</c:v>
                </c:pt>
                <c:pt idx="2">
                  <c:v>230.95800000000003</c:v>
                </c:pt>
                <c:pt idx="3">
                  <c:v>229.23899999999998</c:v>
                </c:pt>
                <c:pt idx="4">
                  <c:v>255.08499999999998</c:v>
                </c:pt>
                <c:pt idx="5">
                  <c:v>259.96600000000001</c:v>
                </c:pt>
                <c:pt idx="6">
                  <c:v>253.48500000000001</c:v>
                </c:pt>
                <c:pt idx="7">
                  <c:v>246.65100000000001</c:v>
                </c:pt>
                <c:pt idx="8">
                  <c:v>254.57499999999999</c:v>
                </c:pt>
                <c:pt idx="9">
                  <c:v>250.755</c:v>
                </c:pt>
                <c:pt idx="10">
                  <c:v>229.51900000000001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785.46400000000006</c:v>
                </c:pt>
                <c:pt idx="1">
                  <c:v>530.65300000000002</c:v>
                </c:pt>
                <c:pt idx="2">
                  <c:v>676.577</c:v>
                </c:pt>
                <c:pt idx="3">
                  <c:v>639.97900000000004</c:v>
                </c:pt>
                <c:pt idx="4">
                  <c:v>704.09</c:v>
                </c:pt>
                <c:pt idx="5">
                  <c:v>699.42399999999998</c:v>
                </c:pt>
                <c:pt idx="6">
                  <c:v>743.78599999999994</c:v>
                </c:pt>
                <c:pt idx="7">
                  <c:v>688.09</c:v>
                </c:pt>
                <c:pt idx="8">
                  <c:v>615.81500000000005</c:v>
                </c:pt>
                <c:pt idx="9">
                  <c:v>557.68799999999999</c:v>
                </c:pt>
                <c:pt idx="10">
                  <c:v>575.36099999999999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153.75799999999998</c:v>
                </c:pt>
                <c:pt idx="1">
                  <c:v>186.18100000000001</c:v>
                </c:pt>
                <c:pt idx="2">
                  <c:v>167.62300000000002</c:v>
                </c:pt>
                <c:pt idx="3">
                  <c:v>170.49299999999999</c:v>
                </c:pt>
                <c:pt idx="4">
                  <c:v>197.001</c:v>
                </c:pt>
                <c:pt idx="5">
                  <c:v>191.161</c:v>
                </c:pt>
                <c:pt idx="6">
                  <c:v>204.60900000000001</c:v>
                </c:pt>
                <c:pt idx="7">
                  <c:v>192.25199999999998</c:v>
                </c:pt>
                <c:pt idx="8">
                  <c:v>170.31400000000002</c:v>
                </c:pt>
                <c:pt idx="9">
                  <c:v>172.86599999999999</c:v>
                </c:pt>
                <c:pt idx="10">
                  <c:v>158.39400000000001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955.34</c:v>
                </c:pt>
                <c:pt idx="1">
                  <c:v>576.83699999999999</c:v>
                </c:pt>
                <c:pt idx="2">
                  <c:v>849.44600000000003</c:v>
                </c:pt>
                <c:pt idx="3">
                  <c:v>801.20100000000002</c:v>
                </c:pt>
                <c:pt idx="4">
                  <c:v>862.61400000000003</c:v>
                </c:pt>
                <c:pt idx="5">
                  <c:v>874.46500000000003</c:v>
                </c:pt>
                <c:pt idx="6">
                  <c:v>884.15</c:v>
                </c:pt>
                <c:pt idx="7">
                  <c:v>843.73900000000003</c:v>
                </c:pt>
                <c:pt idx="8">
                  <c:v>790.49199999999996</c:v>
                </c:pt>
                <c:pt idx="9">
                  <c:v>726.00400000000002</c:v>
                </c:pt>
                <c:pt idx="10">
                  <c:v>735.12099999999998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1236.37778443513</c:v>
                </c:pt>
                <c:pt idx="1">
                  <c:v>1307.468257567097</c:v>
                </c:pt>
                <c:pt idx="2">
                  <c:v>1264.864423347906</c:v>
                </c:pt>
                <c:pt idx="3">
                  <c:v>1205.4061741922569</c:v>
                </c:pt>
                <c:pt idx="4">
                  <c:v>1151.3505198727919</c:v>
                </c:pt>
                <c:pt idx="5">
                  <c:v>1161.194240758048</c:v>
                </c:pt>
                <c:pt idx="6">
                  <c:v>1008.650638687945</c:v>
                </c:pt>
                <c:pt idx="7">
                  <c:v>932.73321499799465</c:v>
                </c:pt>
                <c:pt idx="8">
                  <c:v>950.20580348125657</c:v>
                </c:pt>
                <c:pt idx="9">
                  <c:v>761.67761187844633</c:v>
                </c:pt>
                <c:pt idx="10">
                  <c:v>931.17549339406685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1081.7785812256718</c:v>
                </c:pt>
                <c:pt idx="1">
                  <c:v>1122.7549153347604</c:v>
                </c:pt>
                <c:pt idx="2">
                  <c:v>1084.3809444961671</c:v>
                </c:pt>
                <c:pt idx="3">
                  <c:v>1077.2222312904773</c:v>
                </c:pt>
                <c:pt idx="4">
                  <c:v>1121.308310941328</c:v>
                </c:pt>
                <c:pt idx="5">
                  <c:v>1043.8518910838782</c:v>
                </c:pt>
                <c:pt idx="6">
                  <c:v>998.29669469049804</c:v>
                </c:pt>
                <c:pt idx="7">
                  <c:v>953.35709695009768</c:v>
                </c:pt>
                <c:pt idx="8">
                  <c:v>874.12878515025261</c:v>
                </c:pt>
                <c:pt idx="9">
                  <c:v>950.41285895551368</c:v>
                </c:pt>
                <c:pt idx="10">
                  <c:v>903.09202672639742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0.88311972207619893</c:v>
                </c:pt>
                <c:pt idx="1">
                  <c:v>0.51376929383382874</c:v>
                </c:pt>
                <c:pt idx="2">
                  <c:v>0.78334648382693206</c:v>
                </c:pt>
                <c:pt idx="3">
                  <c:v>0.74376574928293782</c:v>
                </c:pt>
                <c:pt idx="4">
                  <c:v>0.76929243418863402</c:v>
                </c:pt>
                <c:pt idx="5">
                  <c:v>0.83772899917056609</c:v>
                </c:pt>
                <c:pt idx="6">
                  <c:v>0.88565854690534962</c:v>
                </c:pt>
                <c:pt idx="7">
                  <c:v>0.88501884834048128</c:v>
                </c:pt>
                <c:pt idx="8">
                  <c:v>0.90431983642332925</c:v>
                </c:pt>
                <c:pt idx="9">
                  <c:v>0.76388276227435004</c:v>
                </c:pt>
                <c:pt idx="10">
                  <c:v>0.81400452915604549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0.12436166512830717</c:v>
                </c:pt>
                <c:pt idx="1">
                  <c:v>0.14239810329807989</c:v>
                </c:pt>
                <c:pt idx="2">
                  <c:v>0.13252250352360068</c:v>
                </c:pt>
                <c:pt idx="3">
                  <c:v>0.1414402909577325</c:v>
                </c:pt>
                <c:pt idx="4">
                  <c:v>0.17110427849701745</c:v>
                </c:pt>
                <c:pt idx="5">
                  <c:v>0.16462448166743124</c:v>
                </c:pt>
                <c:pt idx="6">
                  <c:v>0.2028541817671933</c:v>
                </c:pt>
                <c:pt idx="7">
                  <c:v>0.20611681551451272</c:v>
                </c:pt>
                <c:pt idx="8">
                  <c:v>0.17923906523831243</c:v>
                </c:pt>
                <c:pt idx="9">
                  <c:v>0.22695428788261024</c:v>
                </c:pt>
                <c:pt idx="10">
                  <c:v>0.17010112607524216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735.12099999999998</c:v>
                </c:pt>
                <c:pt idx="2">
                  <c:v>0</c:v>
                </c:pt>
                <c:pt idx="3">
                  <c:v>0</c:v>
                </c:pt>
                <c:pt idx="4">
                  <c:v>158.39400000000001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735.12099999999998</c:v>
                </c:pt>
                <c:pt idx="4" formatCode="#,##0">
                  <c:v>158.39400000000001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c:v>
                </c:pt>
                <c:pt idx="2">
                  <c:v>17：石油製品・石炭製品製造業(N=0)</c:v>
                </c:pt>
                <c:pt idx="3">
                  <c:v>21：窯業・土石製品製造業(N=0)</c:v>
                </c:pt>
                <c:pt idx="4">
                  <c:v>22：鉄鋼業(N=3)</c:v>
                </c:pt>
                <c:pt idx="5">
                  <c:v>9：食料品製造業(N=5)</c:v>
                </c:pt>
                <c:pt idx="6">
                  <c:v>10：飲料・たばこ・飼料製造業(N=3)</c:v>
                </c:pt>
                <c:pt idx="7">
                  <c:v>11：繊維工業(N=1)</c:v>
                </c:pt>
                <c:pt idx="8">
                  <c:v>12：木材・木製品製造業(N=1)</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28：電子部品等製造業(N=6)</c:v>
                </c:pt>
                <c:pt idx="20">
                  <c:v>29：電気機械器具製造業(N=2)</c:v>
                </c:pt>
                <c:pt idx="21">
                  <c:v>30：情報通信機械器具製造業(N=0)</c:v>
                </c:pt>
                <c:pt idx="22">
                  <c:v>31：輸送用機械器具製造業(N=3)</c:v>
                </c:pt>
                <c:pt idx="23">
                  <c:v>32：その他の製造業(N=0)</c:v>
                </c:pt>
                <c:pt idx="24">
                  <c:v>F：電気・ガス・熱供給・水道業(N=2)</c:v>
                </c:pt>
                <c:pt idx="25">
                  <c:v>G：情報通信業(N=0)</c:v>
                </c:pt>
                <c:pt idx="26">
                  <c:v>H：運輸業，郵便業(N=0)</c:v>
                </c:pt>
                <c:pt idx="27">
                  <c:v>I：卸売業，小売業(N=3)</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P：医療，福祉(N=7)</c:v>
                </c:pt>
                <c:pt idx="35">
                  <c:v>Q：複合サービス事業(N=0)</c:v>
                </c:pt>
                <c:pt idx="36">
                  <c:v>R：ｻｰﾋﾞｽ業(他に分類されない)(N=5)</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450.52</c:v>
                </c:pt>
                <c:pt idx="1">
                  <c:v>4.4770000000000003</c:v>
                </c:pt>
                <c:pt idx="2">
                  <c:v>0</c:v>
                </c:pt>
                <c:pt idx="3">
                  <c:v>0</c:v>
                </c:pt>
                <c:pt idx="4">
                  <c:v>24.420999999999999</c:v>
                </c:pt>
                <c:pt idx="5">
                  <c:v>34.715000000000003</c:v>
                </c:pt>
                <c:pt idx="6">
                  <c:v>29.091999999999999</c:v>
                </c:pt>
                <c:pt idx="7">
                  <c:v>2.6030000000000002</c:v>
                </c:pt>
                <c:pt idx="8">
                  <c:v>15.821</c:v>
                </c:pt>
                <c:pt idx="9">
                  <c:v>0</c:v>
                </c:pt>
                <c:pt idx="10">
                  <c:v>0</c:v>
                </c:pt>
                <c:pt idx="11">
                  <c:v>9.1270000000000007</c:v>
                </c:pt>
                <c:pt idx="12">
                  <c:v>0</c:v>
                </c:pt>
                <c:pt idx="13">
                  <c:v>0</c:v>
                </c:pt>
                <c:pt idx="14">
                  <c:v>6.1050000000000004</c:v>
                </c:pt>
                <c:pt idx="15">
                  <c:v>3.67</c:v>
                </c:pt>
                <c:pt idx="16">
                  <c:v>0</c:v>
                </c:pt>
                <c:pt idx="17">
                  <c:v>0</c:v>
                </c:pt>
                <c:pt idx="18">
                  <c:v>0</c:v>
                </c:pt>
                <c:pt idx="19">
                  <c:v>108.208</c:v>
                </c:pt>
                <c:pt idx="20">
                  <c:v>15.965999999999999</c:v>
                </c:pt>
                <c:pt idx="21">
                  <c:v>0</c:v>
                </c:pt>
                <c:pt idx="22">
                  <c:v>30.396000000000001</c:v>
                </c:pt>
                <c:pt idx="23">
                  <c:v>0</c:v>
                </c:pt>
                <c:pt idx="24">
                  <c:v>10.396000000000001</c:v>
                </c:pt>
                <c:pt idx="25">
                  <c:v>0</c:v>
                </c:pt>
                <c:pt idx="26">
                  <c:v>0</c:v>
                </c:pt>
                <c:pt idx="27">
                  <c:v>11.734</c:v>
                </c:pt>
                <c:pt idx="28">
                  <c:v>0</c:v>
                </c:pt>
                <c:pt idx="29">
                  <c:v>0</c:v>
                </c:pt>
                <c:pt idx="30">
                  <c:v>0</c:v>
                </c:pt>
                <c:pt idx="31">
                  <c:v>0</c:v>
                </c:pt>
                <c:pt idx="32">
                  <c:v>3.58</c:v>
                </c:pt>
                <c:pt idx="33">
                  <c:v>5.32</c:v>
                </c:pt>
                <c:pt idx="34">
                  <c:v>39.506</c:v>
                </c:pt>
                <c:pt idx="35">
                  <c:v>0</c:v>
                </c:pt>
                <c:pt idx="36">
                  <c:v>83.852000000000004</c:v>
                </c:pt>
                <c:pt idx="37">
                  <c:v>4.0060000000000002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1104.459069829438</c:v>
                </c:pt>
                <c:pt idx="2">
                  <c:v>71.926657017429108</c:v>
                </c:pt>
                <c:pt idx="3">
                  <c:v>262.44235507304188</c:v>
                </c:pt>
                <c:pt idx="4">
                  <c:v>1141.181580954594</c:v>
                </c:pt>
                <c:pt idx="5">
                  <c:v>1299.543730445939</c:v>
                </c:pt>
                <c:pt idx="7">
                  <c:v>1322.6378940115274</c:v>
                </c:pt>
                <c:pt idx="8">
                  <c:v>35.963302147242999</c:v>
                </c:pt>
                <c:pt idx="9">
                  <c:v>12.47560541960625</c:v>
                </c:pt>
                <c:pt idx="10">
                  <c:v>52.902835613999997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1438.828081919909</c:v>
                </c:pt>
                <c:pt idx="4" formatCode="#,##0">
                  <c:v>1141.181580954594</c:v>
                </c:pt>
                <c:pt idx="5" formatCode="#,##0">
                  <c:v>1299.543730445939</c:v>
                </c:pt>
                <c:pt idx="6" formatCode="#,##0">
                  <c:v>1371.0768015783765</c:v>
                </c:pt>
                <c:pt idx="10" formatCode="#,##0">
                  <c:v>52.902835613999997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575.36099999999999</c:v>
                </c:pt>
                <c:pt idx="2" formatCode="#,##0_);[Red]\(#,##0\)">
                  <c:v>148.30199999999999</c:v>
                </c:pt>
                <c:pt idx="3" formatCode="#,##0_);[Red]\(#,##0\)">
                  <c:v>81.216999999999999</c:v>
                </c:pt>
                <c:pt idx="4" formatCode="#,##0_);[Red]\(#,##0\)">
                  <c:v>3.9860000000000002</c:v>
                </c:pt>
                <c:pt idx="5" formatCode="#,##0_);[Red]\(#,##0\)">
                  <c:v>73.462000000000003</c:v>
                </c:pt>
                <c:pt idx="6" formatCode="#,##0_);[Red]\(#,##0\)">
                  <c:v>0</c:v>
                </c:pt>
                <c:pt idx="7" formatCode="#,##0_);[Red]\(#,##0\)">
                  <c:v>0</c:v>
                </c:pt>
                <c:pt idx="8" formatCode="#,##0_);[Red]\(#,##0\)">
                  <c:v>6.6230000000000002</c:v>
                </c:pt>
                <c:pt idx="9" formatCode="#,##0_);[Red]\(#,##0\)">
                  <c:v>4.5640000000000001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575.36099999999999</c:v>
                </c:pt>
                <c:pt idx="1">
                  <c:v>229.51900000000001</c:v>
                </c:pt>
                <c:pt idx="4" formatCode="#,##0_);[Red]\(#,##0\)">
                  <c:v>3.9860000000000002</c:v>
                </c:pt>
                <c:pt idx="5" formatCode="#,##0_);[Red]\(#,##0\)">
                  <c:v>73.462000000000003</c:v>
                </c:pt>
                <c:pt idx="6" formatCode="#,##0_);[Red]\(#,##0\)">
                  <c:v>0</c:v>
                </c:pt>
                <c:pt idx="7" formatCode="#,##0_);[Red]\(#,##0\)">
                  <c:v>0</c:v>
                </c:pt>
                <c:pt idx="8" formatCode="#,##0_);[Red]\(#,##0\)">
                  <c:v>6.6230000000000002</c:v>
                </c:pt>
                <c:pt idx="9" formatCode="#,##0_);[Red]\(#,##0\)">
                  <c:v>4.5640000000000001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鳥取県</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10：飲料・たばこ・飼料製造業(N=3)</c:v>
                </c:pt>
                <c:pt idx="2">
                  <c:v>11：繊維工業(N=1)</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28：電子部品等製造業(N=6)</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6.9430000000000005</c:v>
                </c:pt>
                <c:pt idx="1">
                  <c:v>9.6973333333333329</c:v>
                </c:pt>
                <c:pt idx="2">
                  <c:v>2.6030000000000002</c:v>
                </c:pt>
                <c:pt idx="3">
                  <c:v>15.821</c:v>
                </c:pt>
                <c:pt idx="4">
                  <c:v>0</c:v>
                </c:pt>
                <c:pt idx="5">
                  <c:v>0</c:v>
                </c:pt>
                <c:pt idx="6">
                  <c:v>4.5635000000000003</c:v>
                </c:pt>
                <c:pt idx="7">
                  <c:v>0</c:v>
                </c:pt>
                <c:pt idx="8">
                  <c:v>0</c:v>
                </c:pt>
                <c:pt idx="9">
                  <c:v>6.1050000000000004</c:v>
                </c:pt>
                <c:pt idx="10">
                  <c:v>3.67</c:v>
                </c:pt>
                <c:pt idx="11">
                  <c:v>0</c:v>
                </c:pt>
                <c:pt idx="12">
                  <c:v>0</c:v>
                </c:pt>
                <c:pt idx="13">
                  <c:v>0</c:v>
                </c:pt>
                <c:pt idx="14">
                  <c:v>18.034666666666666</c:v>
                </c:pt>
                <c:pt idx="15">
                  <c:v>7.9829999999999997</c:v>
                </c:pt>
                <c:pt idx="16">
                  <c:v>0</c:v>
                </c:pt>
                <c:pt idx="17">
                  <c:v>10.132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10：飲料・たばこ・飼料製造業(N=3)</c:v>
                </c:pt>
                <c:pt idx="2">
                  <c:v>11：繊維工業(N=1)</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28：電子部品等製造業(N=6)</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鳥取県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P：医療，福祉(N=7)</c:v>
                </c:pt>
                <c:pt idx="11">
                  <c:v>Q：複合サービス事業(N=0)</c:v>
                </c:pt>
                <c:pt idx="12">
                  <c:v>R：ｻｰﾋﾞｽ業(他に分類されない)(N=5)</c:v>
                </c:pt>
                <c:pt idx="13">
                  <c:v>S：公務(N=2)</c:v>
                </c:pt>
              </c:strCache>
            </c:strRef>
          </c:cat>
          <c:val>
            <c:numRef>
              <c:f>③特定事業所の現状把握!$BG$40:$BG$53</c:f>
              <c:numCache>
                <c:formatCode>[=0]#,##0;[&lt;1]0.00;#,##0</c:formatCode>
                <c:ptCount val="14"/>
                <c:pt idx="0">
                  <c:v>5.1980000000000004</c:v>
                </c:pt>
                <c:pt idx="1">
                  <c:v>0</c:v>
                </c:pt>
                <c:pt idx="2">
                  <c:v>0</c:v>
                </c:pt>
                <c:pt idx="3">
                  <c:v>3.9113333333333333</c:v>
                </c:pt>
                <c:pt idx="4">
                  <c:v>0</c:v>
                </c:pt>
                <c:pt idx="5">
                  <c:v>0</c:v>
                </c:pt>
                <c:pt idx="6">
                  <c:v>0</c:v>
                </c:pt>
                <c:pt idx="7">
                  <c:v>0</c:v>
                </c:pt>
                <c:pt idx="8">
                  <c:v>3.58</c:v>
                </c:pt>
                <c:pt idx="9">
                  <c:v>5.32</c:v>
                </c:pt>
                <c:pt idx="10">
                  <c:v>5.6437142857142861</c:v>
                </c:pt>
                <c:pt idx="11">
                  <c:v>0</c:v>
                </c:pt>
                <c:pt idx="12">
                  <c:v>16.770400000000002</c:v>
                </c:pt>
                <c:pt idx="13">
                  <c:v>2.0030000000000001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P：医療，福祉(N=7)</c:v>
                </c:pt>
                <c:pt idx="11">
                  <c:v>Q：複合サービス事業(N=0)</c:v>
                </c:pt>
                <c:pt idx="12">
                  <c:v>R：ｻｰﾋﾞｽ業(他に分類されない)(N=5)</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鳥取県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鳥取県</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22：鉄鋼業(N=3)</c:v>
                </c:pt>
              </c:strCache>
            </c:strRef>
          </c:cat>
          <c:val>
            <c:numRef>
              <c:f>③特定事業所の現状把握!$BG$16:$BG$20</c:f>
              <c:numCache>
                <c:formatCode>[=0]#,##0;[&lt;1]0.00;#,##0</c:formatCode>
                <c:ptCount val="5"/>
                <c:pt idx="0">
                  <c:v>150.17333333333332</c:v>
                </c:pt>
                <c:pt idx="1">
                  <c:v>4.4770000000000003</c:v>
                </c:pt>
                <c:pt idx="2">
                  <c:v>0</c:v>
                </c:pt>
                <c:pt idx="3">
                  <c:v>0</c:v>
                </c:pt>
                <c:pt idx="4">
                  <c:v>8.1403333333333325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622,748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74208.736000000892</c:v>
                </c:pt>
                <c:pt idx="1">
                  <c:v>364503.41700000159</c:v>
                </c:pt>
                <c:pt idx="2">
                  <c:v>57000</c:v>
                </c:pt>
                <c:pt idx="3">
                  <c:v>22016.2</c:v>
                </c:pt>
                <c:pt idx="4">
                  <c:v>20</c:v>
                </c:pt>
                <c:pt idx="5">
                  <c:v>104999.9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1,546,738</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89059.388248321062</c:v>
                </c:pt>
                <c:pt idx="1">
                  <c:v>482150.5398709221</c:v>
                </c:pt>
                <c:pt idx="2">
                  <c:v>123831.36</c:v>
                </c:pt>
                <c:pt idx="3">
                  <c:v>115717.14719999999</c:v>
                </c:pt>
                <c:pt idx="4">
                  <c:v>140.16</c:v>
                </c:pt>
                <c:pt idx="5">
                  <c:v>735839.29919999989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鳥取県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466.30773669600006</c:v>
                </c:pt>
                <c:pt idx="1">
                  <c:v>344.23442463600009</c:v>
                </c:pt>
                <c:pt idx="2">
                  <c:v>21.048786360000005</c:v>
                </c:pt>
                <c:pt idx="3">
                  <c:v>4.833586799999999E-2</c:v>
                </c:pt>
                <c:pt idx="4">
                  <c:v>60.024011809999998</c:v>
                </c:pt>
                <c:pt idx="5">
                  <c:v>321.40505425000003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14,733,614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鳥取県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10822634</c:v>
                </c:pt>
                <c:pt idx="1">
                  <c:v>3824800</c:v>
                </c:pt>
                <c:pt idx="2">
                  <c:v>85959.999999999985</c:v>
                </c:pt>
                <c:pt idx="3">
                  <c:v>220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9170</c:v>
                </c:pt>
                <c:pt idx="1">
                  <c:v>25703</c:v>
                </c:pt>
                <c:pt idx="2">
                  <c:v>25903</c:v>
                </c:pt>
                <c:pt idx="3">
                  <c:v>26200</c:v>
                </c:pt>
                <c:pt idx="4">
                  <c:v>26199.9</c:v>
                </c:pt>
                <c:pt idx="5">
                  <c:v>26199.9</c:v>
                </c:pt>
                <c:pt idx="6">
                  <c:v>26199.9</c:v>
                </c:pt>
                <c:pt idx="7">
                  <c:v>104999.9</c:v>
                </c:pt>
                <c:pt idx="8">
                  <c:v>104999.9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3207</c:v>
                </c:pt>
                <c:pt idx="1">
                  <c:v>3766</c:v>
                </c:pt>
                <c:pt idx="2">
                  <c:v>3965</c:v>
                </c:pt>
                <c:pt idx="3">
                  <c:v>4455</c:v>
                </c:pt>
                <c:pt idx="4">
                  <c:v>4595</c:v>
                </c:pt>
                <c:pt idx="5">
                  <c:v>16491</c:v>
                </c:pt>
                <c:pt idx="6">
                  <c:v>16873.900000000001</c:v>
                </c:pt>
                <c:pt idx="7">
                  <c:v>17026.2</c:v>
                </c:pt>
                <c:pt idx="8">
                  <c:v>22016.2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59100</c:v>
                </c:pt>
                <c:pt idx="1">
                  <c:v>59119.6</c:v>
                </c:pt>
                <c:pt idx="2">
                  <c:v>59119.6</c:v>
                </c:pt>
                <c:pt idx="3">
                  <c:v>58520</c:v>
                </c:pt>
                <c:pt idx="4">
                  <c:v>58500</c:v>
                </c:pt>
                <c:pt idx="5">
                  <c:v>58500</c:v>
                </c:pt>
                <c:pt idx="6">
                  <c:v>58500</c:v>
                </c:pt>
                <c:pt idx="7">
                  <c:v>57000</c:v>
                </c:pt>
                <c:pt idx="8">
                  <c:v>57000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132249.81299999999</c:v>
                </c:pt>
                <c:pt idx="1">
                  <c:v>165299.413</c:v>
                </c:pt>
                <c:pt idx="2">
                  <c:v>194885.51300000001</c:v>
                </c:pt>
                <c:pt idx="3">
                  <c:v>233479.41699999999</c:v>
                </c:pt>
                <c:pt idx="4">
                  <c:v>261728.51300000001</c:v>
                </c:pt>
                <c:pt idx="5">
                  <c:v>306308.31299999979</c:v>
                </c:pt>
                <c:pt idx="6">
                  <c:v>327810.21700000111</c:v>
                </c:pt>
                <c:pt idx="7">
                  <c:v>359771.71700000152</c:v>
                </c:pt>
                <c:pt idx="8">
                  <c:v>364503.41700000159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37015.216</c:v>
                </c:pt>
                <c:pt idx="1">
                  <c:v>40785.592999999993</c:v>
                </c:pt>
                <c:pt idx="2">
                  <c:v>43404.158000000003</c:v>
                </c:pt>
                <c:pt idx="3">
                  <c:v>53330.073000000004</c:v>
                </c:pt>
                <c:pt idx="4">
                  <c:v>50531.11399999998</c:v>
                </c:pt>
                <c:pt idx="5">
                  <c:v>54130.680999999953</c:v>
                </c:pt>
                <c:pt idx="6">
                  <c:v>63643.943000000327</c:v>
                </c:pt>
                <c:pt idx="7">
                  <c:v>68522.829000000653</c:v>
                </c:pt>
                <c:pt idx="8">
                  <c:v>74208.736000000892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0.11953684883122428</c:v>
                </c:pt>
                <c:pt idx="1">
                  <c:v>0.1777564360183162</c:v>
                </c:pt>
                <c:pt idx="2">
                  <c:v>0.18216649637237642</c:v>
                </c:pt>
                <c:pt idx="3">
                  <c:v>0.21114942780643778</c:v>
                </c:pt>
                <c:pt idx="4">
                  <c:v>0.21176196232651645</c:v>
                </c:pt>
                <c:pt idx="5">
                  <c:v>0.27145061762574968</c:v>
                </c:pt>
                <c:pt idx="6">
                  <c:v>0.2617069373654532</c:v>
                </c:pt>
                <c:pt idx="7">
                  <c:v>0.43457469268392784</c:v>
                </c:pt>
                <c:pt idx="8">
                  <c:v>0.44590736216318599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841.98193459924039</c:v>
                </c:pt>
                <c:pt idx="2">
                  <c:v>45.84018651416222</c:v>
                </c:pt>
                <c:pt idx="3">
                  <c:v>196.5588233827645</c:v>
                </c:pt>
                <c:pt idx="4">
                  <c:v>1264.864423347906</c:v>
                </c:pt>
                <c:pt idx="5">
                  <c:v>1138.856340982921</c:v>
                </c:pt>
                <c:pt idx="7">
                  <c:v>1185.3024177001907</c:v>
                </c:pt>
                <c:pt idx="8">
                  <c:v>45.412505437311303</c:v>
                </c:pt>
                <c:pt idx="9">
                  <c:v>12.960502775055749</c:v>
                </c:pt>
                <c:pt idx="10">
                  <c:v>56.988338424279988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1084.3809444961671</c:v>
                </c:pt>
                <c:pt idx="4" formatCode="#,##0">
                  <c:v>1264.864423347906</c:v>
                </c:pt>
                <c:pt idx="5" formatCode="#,##0">
                  <c:v>1138.856340982921</c:v>
                </c:pt>
                <c:pt idx="6" formatCode="#,##0">
                  <c:v>1243.6754259125578</c:v>
                </c:pt>
                <c:pt idx="10" formatCode="#,##0">
                  <c:v>56.988338424279988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8297</c:v>
                </c:pt>
                <c:pt idx="1">
                  <c:v>8995</c:v>
                </c:pt>
                <c:pt idx="2">
                  <c:v>9497</c:v>
                </c:pt>
                <c:pt idx="3">
                  <c:v>11717</c:v>
                </c:pt>
                <c:pt idx="4">
                  <c:v>10876</c:v>
                </c:pt>
                <c:pt idx="5">
                  <c:v>11585</c:v>
                </c:pt>
                <c:pt idx="6">
                  <c:v>13687</c:v>
                </c:pt>
                <c:pt idx="7">
                  <c:v>14577</c:v>
                </c:pt>
                <c:pt idx="8">
                  <c:v>15635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3468742.6711586625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1546737.8945192429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23101091.210000001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12952992.686000001</c:v>
                </c:pt>
                <c:pt idx="1">
                  <c:v>9562067.3510000017</c:v>
                </c:pt>
                <c:pt idx="2">
                  <c:v>584688.51000000013</c:v>
                </c:pt>
                <c:pt idx="3">
                  <c:v>1342.6629999999998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571209.92811924312</c:v>
                </c:pt>
                <c:pt idx="1">
                  <c:v>123831.36</c:v>
                </c:pt>
                <c:pt idx="2">
                  <c:v>115717.14719999999</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680.04531854903666</c:v>
                </c:pt>
                <c:pt idx="2">
                  <c:v>37.495330226685063</c:v>
                </c:pt>
                <c:pt idx="3">
                  <c:v>188.51368802974676</c:v>
                </c:pt>
                <c:pt idx="4">
                  <c:v>842.31849548466289</c:v>
                </c:pt>
                <c:pt idx="5">
                  <c:v>928.17903514175259</c:v>
                </c:pt>
                <c:pt idx="7">
                  <c:v>997.11727304980855</c:v>
                </c:pt>
                <c:pt idx="8">
                  <c:v>32.175783380986964</c:v>
                </c:pt>
                <c:pt idx="9">
                  <c:v>11.024333337388349</c:v>
                </c:pt>
                <c:pt idx="10">
                  <c:v>55.442898858023995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906.05433680546844</c:v>
                </c:pt>
                <c:pt idx="4">
                  <c:v>842.31849548466289</c:v>
                </c:pt>
                <c:pt idx="5">
                  <c:v>928.17903514175259</c:v>
                </c:pt>
                <c:pt idx="6">
                  <c:v>1040.3173897681838</c:v>
                </c:pt>
                <c:pt idx="10">
                  <c:v>55.442898858023995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鳥取県</c:v>
                </c:pt>
              </c:strCache>
            </c:strRef>
          </c:cat>
          <c:val>
            <c:numRef>
              <c:f>①CO2排出量の現状把握!$AX$43:$AX$45</c:f>
              <c:numCache>
                <c:formatCode>0%</c:formatCode>
                <c:ptCount val="3"/>
                <c:pt idx="0">
                  <c:v>0.42072759503743129</c:v>
                </c:pt>
                <c:pt idx="1">
                  <c:v>0.24018540866253693</c:v>
                </c:pt>
                <c:pt idx="2">
                  <c:v>0.24018540866253693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鳥取県</c:v>
                </c:pt>
              </c:strCache>
            </c:strRef>
          </c:cat>
          <c:val>
            <c:numRef>
              <c:f>①CO2排出量の現状把握!$AY$43:$AY$45</c:f>
              <c:numCache>
                <c:formatCode>0%</c:formatCode>
                <c:ptCount val="3"/>
                <c:pt idx="0">
                  <c:v>0.19118662390594171</c:v>
                </c:pt>
                <c:pt idx="1">
                  <c:v>0.2232897121549057</c:v>
                </c:pt>
                <c:pt idx="2">
                  <c:v>0.2232897121549057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鳥取県</c:v>
                </c:pt>
              </c:strCache>
            </c:strRef>
          </c:cat>
          <c:val>
            <c:numRef>
              <c:f>①CO2排出量の現状把握!$AZ$43:$AZ$45</c:f>
              <c:numCache>
                <c:formatCode>0%</c:formatCode>
                <c:ptCount val="3"/>
                <c:pt idx="0">
                  <c:v>0.18034974026133399</c:v>
                </c:pt>
                <c:pt idx="1">
                  <c:v>0.2460504318687298</c:v>
                </c:pt>
                <c:pt idx="2">
                  <c:v>0.2460504318687298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鳥取県</c:v>
                </c:pt>
              </c:strCache>
            </c:strRef>
          </c:cat>
          <c:val>
            <c:numRef>
              <c:f>①CO2排出量の現状把握!$BA$43:$BA$45</c:f>
              <c:numCache>
                <c:formatCode>0%</c:formatCode>
                <c:ptCount val="3"/>
                <c:pt idx="0">
                  <c:v>0.19226168778726088</c:v>
                </c:pt>
                <c:pt idx="1">
                  <c:v>0.27577712202249777</c:v>
                </c:pt>
                <c:pt idx="2">
                  <c:v>0.27577712202249777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鳥取県</c:v>
                </c:pt>
              </c:strCache>
            </c:strRef>
          </c:cat>
          <c:val>
            <c:numRef>
              <c:f>①CO2排出量の現状把握!$BB$43:$BB$45</c:f>
              <c:numCache>
                <c:formatCode>0%</c:formatCode>
                <c:ptCount val="3"/>
                <c:pt idx="0">
                  <c:v>1.5474353008032191E-2</c:v>
                </c:pt>
                <c:pt idx="1">
                  <c:v>1.4697325291329949E-2</c:v>
                </c:pt>
                <c:pt idx="2">
                  <c:v>1.4697325291329949E-2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207971</c:v>
                </c:pt>
                <c:pt idx="1">
                  <c:v>207971</c:v>
                </c:pt>
                <c:pt idx="2">
                  <c:v>207971</c:v>
                </c:pt>
                <c:pt idx="3">
                  <c:v>207971</c:v>
                </c:pt>
                <c:pt idx="4">
                  <c:v>207971</c:v>
                </c:pt>
                <c:pt idx="5">
                  <c:v>203671</c:v>
                </c:pt>
                <c:pt idx="6">
                  <c:v>203671</c:v>
                </c:pt>
                <c:pt idx="7">
                  <c:v>203671</c:v>
                </c:pt>
                <c:pt idx="8">
                  <c:v>203671</c:v>
                </c:pt>
                <c:pt idx="9">
                  <c:v>203671</c:v>
                </c:pt>
                <c:pt idx="10">
                  <c:v>203671</c:v>
                </c:pt>
                <c:pt idx="11">
                  <c:v>205064</c:v>
                </c:pt>
                <c:pt idx="12">
                  <c:v>205064</c:v>
                </c:pt>
                <c:pt idx="13">
                  <c:v>205064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51.596512432604413</c:v>
                </c:pt>
                <c:pt idx="1">
                  <c:v>50.292655826643752</c:v>
                </c:pt>
                <c:pt idx="2">
                  <c:v>56.910931123760989</c:v>
                </c:pt>
                <c:pt idx="3">
                  <c:v>56.172018542081993</c:v>
                </c:pt>
                <c:pt idx="4">
                  <c:v>56.988338424279988</c:v>
                </c:pt>
                <c:pt idx="5">
                  <c:v>59.041939260493997</c:v>
                </c:pt>
                <c:pt idx="6">
                  <c:v>66.627578965497008</c:v>
                </c:pt>
                <c:pt idx="7">
                  <c:v>57.907285811336877</c:v>
                </c:pt>
                <c:pt idx="8">
                  <c:v>47.910531450752003</c:v>
                </c:pt>
                <c:pt idx="9">
                  <c:v>53.56468342721611</c:v>
                </c:pt>
                <c:pt idx="10">
                  <c:v>54.82562132238079</c:v>
                </c:pt>
                <c:pt idx="11">
                  <c:v>59.606353761994377</c:v>
                </c:pt>
                <c:pt idx="12">
                  <c:v>61.219053596735989</c:v>
                </c:pt>
                <c:pt idx="13">
                  <c:v>55.442898858023995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1989160.5</c:v>
                </c:pt>
                <c:pt idx="1">
                  <c:v>2290629</c:v>
                </c:pt>
                <c:pt idx="2">
                  <c:v>2033302</c:v>
                </c:pt>
                <c:pt idx="3">
                  <c:v>2126099.5</c:v>
                </c:pt>
                <c:pt idx="4">
                  <c:v>2148486</c:v>
                </c:pt>
                <c:pt idx="5">
                  <c:v>2177817.5</c:v>
                </c:pt>
                <c:pt idx="6">
                  <c:v>2015450.5</c:v>
                </c:pt>
                <c:pt idx="7">
                  <c:v>2206374.6378734289</c:v>
                </c:pt>
                <c:pt idx="8">
                  <c:v>2139404</c:v>
                </c:pt>
                <c:pt idx="9">
                  <c:v>1929644</c:v>
                </c:pt>
                <c:pt idx="10">
                  <c:v>2553919.5</c:v>
                </c:pt>
                <c:pt idx="11">
                  <c:v>1673014.9999999998</c:v>
                </c:pt>
                <c:pt idx="12">
                  <c:v>1738105.5</c:v>
                </c:pt>
                <c:pt idx="13">
                  <c:v>1919692.9999999998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595331</c:v>
                </c:pt>
                <c:pt idx="1">
                  <c:v>592213</c:v>
                </c:pt>
                <c:pt idx="2">
                  <c:v>588715</c:v>
                </c:pt>
                <c:pt idx="3">
                  <c:v>588508</c:v>
                </c:pt>
                <c:pt idx="4">
                  <c:v>587067</c:v>
                </c:pt>
                <c:pt idx="5">
                  <c:v>583351</c:v>
                </c:pt>
                <c:pt idx="6">
                  <c:v>579309</c:v>
                </c:pt>
                <c:pt idx="7">
                  <c:v>575264</c:v>
                </c:pt>
                <c:pt idx="8">
                  <c:v>570824</c:v>
                </c:pt>
                <c:pt idx="9">
                  <c:v>566052</c:v>
                </c:pt>
                <c:pt idx="10">
                  <c:v>561175</c:v>
                </c:pt>
                <c:pt idx="11">
                  <c:v>556959</c:v>
                </c:pt>
                <c:pt idx="12">
                  <c:v>551806</c:v>
                </c:pt>
                <c:pt idx="13">
                  <c:v>546558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鳥取県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2202</v>
      </c>
      <c r="B9" s="77">
        <v>1</v>
      </c>
      <c r="C9" s="77">
        <v>1</v>
      </c>
      <c r="D9" s="77">
        <v>1</v>
      </c>
      <c r="E9" s="77">
        <v>1990</v>
      </c>
      <c r="F9" s="77" t="s">
        <v>788</v>
      </c>
      <c r="G9" s="1017" t="s">
        <v>1617</v>
      </c>
      <c r="H9" s="77" t="s">
        <v>1618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2203</v>
      </c>
      <c r="B10" s="77">
        <v>2</v>
      </c>
      <c r="C10" s="77">
        <v>2</v>
      </c>
      <c r="D10" s="77">
        <v>1</v>
      </c>
      <c r="E10" s="77">
        <v>2005</v>
      </c>
      <c r="F10" s="77" t="s">
        <v>790</v>
      </c>
      <c r="G10" s="1017" t="s">
        <v>1617</v>
      </c>
      <c r="H10" s="77" t="s">
        <v>1618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2204</v>
      </c>
      <c r="B11" s="77">
        <v>3</v>
      </c>
      <c r="C11" s="77">
        <v>3</v>
      </c>
      <c r="D11" s="77">
        <v>1</v>
      </c>
      <c r="E11" s="77">
        <v>2006</v>
      </c>
      <c r="F11" s="77" t="s">
        <v>791</v>
      </c>
      <c r="G11" s="1017" t="s">
        <v>1617</v>
      </c>
      <c r="H11" s="77" t="s">
        <v>1618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2205</v>
      </c>
      <c r="B12" s="77">
        <v>4</v>
      </c>
      <c r="C12" s="77">
        <v>4</v>
      </c>
      <c r="D12" s="77">
        <v>1</v>
      </c>
      <c r="E12" s="77">
        <v>2007</v>
      </c>
      <c r="F12" s="77" t="s">
        <v>792</v>
      </c>
      <c r="G12" s="1017" t="s">
        <v>1617</v>
      </c>
      <c r="H12" s="77" t="s">
        <v>1618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2206</v>
      </c>
      <c r="B13" s="77">
        <v>5</v>
      </c>
      <c r="C13" s="77">
        <v>5</v>
      </c>
      <c r="D13" s="77">
        <v>1</v>
      </c>
      <c r="E13" s="77">
        <v>2008</v>
      </c>
      <c r="F13" s="77" t="s">
        <v>793</v>
      </c>
      <c r="G13" s="1017" t="s">
        <v>1617</v>
      </c>
      <c r="H13" s="77" t="s">
        <v>1618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2207</v>
      </c>
      <c r="B14" s="77">
        <v>6</v>
      </c>
      <c r="C14" s="77">
        <v>6</v>
      </c>
      <c r="D14" s="77">
        <v>1</v>
      </c>
      <c r="E14" s="77">
        <v>2009</v>
      </c>
      <c r="F14" s="77" t="s">
        <v>177</v>
      </c>
      <c r="G14" s="1017" t="s">
        <v>1617</v>
      </c>
      <c r="H14" s="77" t="s">
        <v>1618</v>
      </c>
      <c r="I14" s="1018"/>
      <c r="J14" s="80">
        <v>0</v>
      </c>
      <c r="K14" s="80">
        <v>0</v>
      </c>
      <c r="L14" s="80">
        <v>0</v>
      </c>
      <c r="M14" s="80">
        <v>0</v>
      </c>
      <c r="N14" s="80">
        <v>0</v>
      </c>
      <c r="O14" s="80">
        <v>0</v>
      </c>
      <c r="P14" s="80">
        <v>0</v>
      </c>
      <c r="Q14" s="80">
        <v>0</v>
      </c>
      <c r="R14" s="80">
        <v>42.985999999999997</v>
      </c>
      <c r="S14" s="80">
        <v>22.364999999999998</v>
      </c>
      <c r="T14" s="80">
        <v>6.78</v>
      </c>
      <c r="U14" s="80">
        <v>12.8</v>
      </c>
      <c r="V14" s="80">
        <v>0</v>
      </c>
      <c r="W14" s="80">
        <v>544.35500000000002</v>
      </c>
      <c r="X14" s="80">
        <v>0</v>
      </c>
      <c r="Y14" s="80">
        <v>0</v>
      </c>
      <c r="Z14" s="80">
        <v>0</v>
      </c>
      <c r="AA14" s="80">
        <v>6.9809999999999999</v>
      </c>
      <c r="AB14" s="80">
        <v>0</v>
      </c>
      <c r="AC14" s="80">
        <v>0</v>
      </c>
      <c r="AD14" s="80">
        <v>0</v>
      </c>
      <c r="AE14" s="80">
        <v>19.8</v>
      </c>
      <c r="AF14" s="80">
        <v>5.89</v>
      </c>
      <c r="AG14" s="80">
        <v>4.1900000000000004</v>
      </c>
      <c r="AH14" s="80">
        <v>0</v>
      </c>
      <c r="AI14" s="80">
        <v>0</v>
      </c>
      <c r="AJ14" s="80">
        <v>0</v>
      </c>
      <c r="AK14" s="80">
        <v>252.80199999999999</v>
      </c>
      <c r="AL14" s="80">
        <v>31.241</v>
      </c>
      <c r="AM14" s="80">
        <v>4.3600000000000003</v>
      </c>
      <c r="AN14" s="80">
        <v>18.38</v>
      </c>
      <c r="AO14" s="80">
        <v>0</v>
      </c>
      <c r="AP14" s="80">
        <v>0</v>
      </c>
      <c r="AQ14" s="80">
        <v>0</v>
      </c>
      <c r="AR14" s="80">
        <v>0</v>
      </c>
      <c r="AS14" s="80">
        <v>12.28</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33.228999999999999</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0</v>
      </c>
      <c r="CG14" s="80">
        <v>0</v>
      </c>
      <c r="CH14" s="80">
        <v>0</v>
      </c>
      <c r="CI14" s="80">
        <v>0</v>
      </c>
      <c r="CJ14" s="80">
        <v>0</v>
      </c>
      <c r="CK14" s="80">
        <v>0</v>
      </c>
      <c r="CL14" s="80">
        <v>8.06</v>
      </c>
      <c r="CM14" s="80">
        <v>0</v>
      </c>
      <c r="CN14" s="80">
        <v>47.7</v>
      </c>
      <c r="CO14" s="80">
        <v>0</v>
      </c>
      <c r="CP14" s="80">
        <v>0</v>
      </c>
      <c r="CQ14" s="80">
        <v>0</v>
      </c>
      <c r="CR14" s="80">
        <v>0</v>
      </c>
      <c r="CS14" s="80">
        <v>39.628</v>
      </c>
      <c r="CT14" s="80">
        <v>0</v>
      </c>
      <c r="CU14" s="80">
        <v>0</v>
      </c>
      <c r="CV14" s="80">
        <v>0</v>
      </c>
      <c r="CW14" s="80">
        <v>0</v>
      </c>
      <c r="CX14" s="80">
        <v>0</v>
      </c>
      <c r="CY14" s="80">
        <v>0</v>
      </c>
      <c r="CZ14" s="80">
        <v>0</v>
      </c>
      <c r="DA14" s="80">
        <v>0</v>
      </c>
      <c r="DB14" s="80">
        <v>6.37</v>
      </c>
      <c r="DC14" s="80">
        <v>0</v>
      </c>
      <c r="DD14" s="80">
        <v>0</v>
      </c>
      <c r="DE14" s="80">
        <v>0</v>
      </c>
      <c r="DF14" s="80">
        <v>0</v>
      </c>
      <c r="DG14" s="80">
        <v>0</v>
      </c>
      <c r="DH14" s="80">
        <v>0</v>
      </c>
      <c r="DI14" s="80">
        <v>0</v>
      </c>
      <c r="DJ14" s="80">
        <v>0</v>
      </c>
      <c r="DK14" s="80">
        <v>0</v>
      </c>
      <c r="DL14" s="80">
        <v>0</v>
      </c>
      <c r="DM14" s="80">
        <v>0</v>
      </c>
      <c r="DN14" s="80">
        <v>0</v>
      </c>
      <c r="DO14" s="80">
        <v>0</v>
      </c>
      <c r="DP14" s="80">
        <v>0</v>
      </c>
      <c r="DQ14" s="80">
        <v>0</v>
      </c>
      <c r="DR14" s="80">
        <v>0</v>
      </c>
      <c r="DS14" s="80">
        <v>42.985999999999997</v>
      </c>
      <c r="DT14" s="80">
        <v>22.364999999999998</v>
      </c>
      <c r="DU14" s="80">
        <v>6.78</v>
      </c>
      <c r="DV14" s="80">
        <v>12.8</v>
      </c>
      <c r="DW14" s="80">
        <v>0</v>
      </c>
      <c r="DX14" s="80">
        <v>544.35500000000002</v>
      </c>
      <c r="DY14" s="80">
        <v>0</v>
      </c>
      <c r="DZ14" s="80">
        <v>0</v>
      </c>
      <c r="EA14" s="80">
        <v>0</v>
      </c>
      <c r="EB14" s="80">
        <v>6.9809999999999999</v>
      </c>
      <c r="EC14" s="80">
        <v>0</v>
      </c>
      <c r="ED14" s="80">
        <v>0</v>
      </c>
      <c r="EE14" s="80">
        <v>0</v>
      </c>
      <c r="EF14" s="80">
        <v>19.8</v>
      </c>
      <c r="EG14" s="80">
        <v>5.89</v>
      </c>
      <c r="EH14" s="80">
        <v>4.1900000000000004</v>
      </c>
      <c r="EI14" s="80">
        <v>0</v>
      </c>
      <c r="EJ14" s="80">
        <v>0</v>
      </c>
      <c r="EK14" s="80">
        <v>0</v>
      </c>
      <c r="EL14" s="80">
        <v>252.80199999999999</v>
      </c>
      <c r="EM14" s="80">
        <v>31.241</v>
      </c>
      <c r="EN14" s="80">
        <v>4.3600000000000003</v>
      </c>
      <c r="EO14" s="80">
        <v>18.38</v>
      </c>
      <c r="EP14" s="80">
        <v>0</v>
      </c>
      <c r="EQ14" s="80">
        <v>0</v>
      </c>
      <c r="ER14" s="80">
        <v>0</v>
      </c>
      <c r="ES14" s="80">
        <v>0</v>
      </c>
      <c r="ET14" s="80">
        <v>12.28</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33.228999999999999</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0</v>
      </c>
      <c r="GH14" s="80">
        <v>0</v>
      </c>
      <c r="GI14" s="80">
        <v>0</v>
      </c>
      <c r="GJ14" s="80">
        <v>0</v>
      </c>
      <c r="GK14" s="80">
        <v>0</v>
      </c>
      <c r="GL14" s="80">
        <v>0</v>
      </c>
      <c r="GM14" s="80">
        <v>8.06</v>
      </c>
      <c r="GN14" s="80">
        <v>0</v>
      </c>
      <c r="GO14" s="80">
        <v>47.7</v>
      </c>
      <c r="GP14" s="80">
        <v>0</v>
      </c>
      <c r="GQ14" s="80">
        <v>0</v>
      </c>
      <c r="GR14" s="80">
        <v>0</v>
      </c>
      <c r="GS14" s="80">
        <v>0</v>
      </c>
      <c r="GT14" s="80">
        <v>39.628</v>
      </c>
      <c r="GU14" s="80">
        <v>0</v>
      </c>
      <c r="GV14" s="80">
        <v>0</v>
      </c>
      <c r="GW14" s="80">
        <v>0</v>
      </c>
      <c r="GX14" s="80">
        <v>0</v>
      </c>
      <c r="GY14" s="80">
        <v>0</v>
      </c>
      <c r="GZ14" s="80">
        <v>0</v>
      </c>
      <c r="HA14" s="80">
        <v>0</v>
      </c>
      <c r="HB14" s="80">
        <v>0</v>
      </c>
      <c r="HC14" s="80">
        <v>6.37</v>
      </c>
      <c r="HD14" s="80">
        <v>0</v>
      </c>
      <c r="HE14" s="80">
        <v>0</v>
      </c>
      <c r="HF14" s="80">
        <v>0</v>
      </c>
      <c r="HG14" s="80">
        <v>0</v>
      </c>
      <c r="HH14" s="80">
        <v>0</v>
      </c>
      <c r="HI14" s="80">
        <v>0</v>
      </c>
      <c r="HJ14" s="80">
        <v>0</v>
      </c>
      <c r="HK14" s="80">
        <v>972.93</v>
      </c>
      <c r="HL14" s="80">
        <v>12.28</v>
      </c>
      <c r="HM14" s="80">
        <v>0</v>
      </c>
      <c r="HN14" s="80">
        <v>0</v>
      </c>
      <c r="HO14" s="80">
        <v>33.228999999999999</v>
      </c>
      <c r="HP14" s="80">
        <v>0</v>
      </c>
      <c r="HQ14" s="80">
        <v>0</v>
      </c>
      <c r="HR14" s="80">
        <v>0</v>
      </c>
      <c r="HS14" s="80">
        <v>0</v>
      </c>
      <c r="HT14" s="80">
        <v>0</v>
      </c>
      <c r="HU14" s="80">
        <v>8.06</v>
      </c>
      <c r="HV14" s="80">
        <v>47.7</v>
      </c>
      <c r="HW14" s="80">
        <v>0</v>
      </c>
      <c r="HX14" s="80">
        <v>39.628</v>
      </c>
      <c r="HY14" s="80">
        <v>6.37</v>
      </c>
      <c r="HZ14" s="80">
        <v>0</v>
      </c>
      <c r="IA14" s="80">
        <v>0</v>
      </c>
      <c r="IB14" s="80">
        <v>0</v>
      </c>
      <c r="IC14" s="80">
        <v>0</v>
      </c>
      <c r="ID14" s="80">
        <v>0</v>
      </c>
      <c r="IE14" s="80">
        <v>0</v>
      </c>
      <c r="IF14" s="80">
        <v>972.93</v>
      </c>
      <c r="IG14" s="80">
        <v>12.28</v>
      </c>
      <c r="IH14" s="80">
        <v>0</v>
      </c>
      <c r="II14" s="80">
        <v>0</v>
      </c>
      <c r="IJ14" s="80">
        <v>33.228999999999999</v>
      </c>
      <c r="IK14" s="80">
        <v>0</v>
      </c>
      <c r="IL14" s="80">
        <v>0</v>
      </c>
      <c r="IM14" s="80">
        <v>0</v>
      </c>
      <c r="IN14" s="80">
        <v>0</v>
      </c>
      <c r="IO14" s="80">
        <v>0</v>
      </c>
      <c r="IP14" s="80">
        <v>8.06</v>
      </c>
      <c r="IQ14" s="80">
        <v>47.7</v>
      </c>
      <c r="IR14" s="80">
        <v>0</v>
      </c>
      <c r="IS14" s="80">
        <v>39.628</v>
      </c>
      <c r="IT14" s="80">
        <v>6.37</v>
      </c>
      <c r="IU14" s="80">
        <v>0</v>
      </c>
      <c r="IV14" s="81">
        <v>0</v>
      </c>
      <c r="IW14" s="78">
        <v>0</v>
      </c>
      <c r="IX14" s="78">
        <v>0</v>
      </c>
      <c r="IY14" s="78">
        <v>0</v>
      </c>
      <c r="IZ14" s="78">
        <v>0</v>
      </c>
      <c r="JA14" s="78">
        <v>0</v>
      </c>
      <c r="JB14" s="78">
        <v>0</v>
      </c>
      <c r="JC14" s="78">
        <v>0</v>
      </c>
      <c r="JD14" s="78">
        <v>0</v>
      </c>
      <c r="JE14" s="78">
        <v>5</v>
      </c>
      <c r="JF14" s="78">
        <v>2</v>
      </c>
      <c r="JG14" s="78">
        <v>1</v>
      </c>
      <c r="JH14" s="78">
        <v>1</v>
      </c>
      <c r="JI14" s="78">
        <v>0</v>
      </c>
      <c r="JJ14" s="78">
        <v>3</v>
      </c>
      <c r="JK14" s="78">
        <v>0</v>
      </c>
      <c r="JL14" s="78">
        <v>0</v>
      </c>
      <c r="JM14" s="78">
        <v>0</v>
      </c>
      <c r="JN14" s="78">
        <v>1</v>
      </c>
      <c r="JO14" s="78">
        <v>0</v>
      </c>
      <c r="JP14" s="78">
        <v>0</v>
      </c>
      <c r="JQ14" s="78">
        <v>0</v>
      </c>
      <c r="JR14" s="78">
        <v>2</v>
      </c>
      <c r="JS14" s="78">
        <v>1</v>
      </c>
      <c r="JT14" s="78">
        <v>1</v>
      </c>
      <c r="JU14" s="78">
        <v>0</v>
      </c>
      <c r="JV14" s="78">
        <v>0</v>
      </c>
      <c r="JW14" s="78">
        <v>0</v>
      </c>
      <c r="JX14" s="78">
        <v>8</v>
      </c>
      <c r="JY14" s="78">
        <v>1</v>
      </c>
      <c r="JZ14" s="78">
        <v>1</v>
      </c>
      <c r="KA14" s="78">
        <v>2</v>
      </c>
      <c r="KB14" s="78">
        <v>0</v>
      </c>
      <c r="KC14" s="78">
        <v>0</v>
      </c>
      <c r="KD14" s="78">
        <v>0</v>
      </c>
      <c r="KE14" s="78">
        <v>0</v>
      </c>
      <c r="KF14" s="78">
        <v>2</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5</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0</v>
      </c>
      <c r="LT14" s="78">
        <v>0</v>
      </c>
      <c r="LU14" s="78">
        <v>0</v>
      </c>
      <c r="LV14" s="78">
        <v>0</v>
      </c>
      <c r="LW14" s="78">
        <v>0</v>
      </c>
      <c r="LX14" s="78">
        <v>0</v>
      </c>
      <c r="LY14" s="78">
        <v>1</v>
      </c>
      <c r="LZ14" s="78">
        <v>0</v>
      </c>
      <c r="MA14" s="78">
        <v>7</v>
      </c>
      <c r="MB14" s="78">
        <v>0</v>
      </c>
      <c r="MC14" s="78">
        <v>0</v>
      </c>
      <c r="MD14" s="78">
        <v>0</v>
      </c>
      <c r="ME14" s="78">
        <v>0</v>
      </c>
      <c r="MF14" s="78">
        <v>2</v>
      </c>
      <c r="MG14" s="78">
        <v>0</v>
      </c>
      <c r="MH14" s="78">
        <v>0</v>
      </c>
      <c r="MI14" s="78">
        <v>0</v>
      </c>
      <c r="MJ14" s="78">
        <v>0</v>
      </c>
      <c r="MK14" s="78">
        <v>0</v>
      </c>
      <c r="ML14" s="78">
        <v>0</v>
      </c>
      <c r="MM14" s="78">
        <v>0</v>
      </c>
      <c r="MN14" s="78">
        <v>0</v>
      </c>
      <c r="MO14" s="78">
        <v>1</v>
      </c>
      <c r="MP14" s="78">
        <v>0</v>
      </c>
      <c r="MQ14" s="78">
        <v>0</v>
      </c>
      <c r="MR14" s="78">
        <v>0</v>
      </c>
      <c r="MS14" s="78">
        <v>0</v>
      </c>
      <c r="MT14" s="78">
        <v>0</v>
      </c>
      <c r="MU14" s="78">
        <v>0</v>
      </c>
      <c r="MV14" s="78">
        <v>0</v>
      </c>
      <c r="MW14" s="78">
        <v>0</v>
      </c>
      <c r="MX14" s="78">
        <v>0</v>
      </c>
      <c r="MY14" s="78">
        <v>0</v>
      </c>
      <c r="MZ14" s="78">
        <v>0</v>
      </c>
      <c r="NA14" s="78">
        <v>0</v>
      </c>
      <c r="NB14" s="78">
        <v>0</v>
      </c>
      <c r="NC14" s="78">
        <v>0</v>
      </c>
      <c r="ND14" s="78">
        <v>0</v>
      </c>
      <c r="NE14" s="78">
        <v>0</v>
      </c>
      <c r="NF14" s="78">
        <v>5</v>
      </c>
      <c r="NG14" s="78">
        <v>2</v>
      </c>
      <c r="NH14" s="78">
        <v>1</v>
      </c>
      <c r="NI14" s="78">
        <v>1</v>
      </c>
      <c r="NJ14" s="78">
        <v>0</v>
      </c>
      <c r="NK14" s="78">
        <v>3</v>
      </c>
      <c r="NL14" s="78">
        <v>0</v>
      </c>
      <c r="NM14" s="78">
        <v>0</v>
      </c>
      <c r="NN14" s="78">
        <v>0</v>
      </c>
      <c r="NO14" s="78">
        <v>1</v>
      </c>
      <c r="NP14" s="78">
        <v>0</v>
      </c>
      <c r="NQ14" s="78">
        <v>0</v>
      </c>
      <c r="NR14" s="78">
        <v>0</v>
      </c>
      <c r="NS14" s="78">
        <v>2</v>
      </c>
      <c r="NT14" s="78">
        <v>1</v>
      </c>
      <c r="NU14" s="78">
        <v>1</v>
      </c>
      <c r="NV14" s="78">
        <v>0</v>
      </c>
      <c r="NW14" s="78">
        <v>0</v>
      </c>
      <c r="NX14" s="78">
        <v>0</v>
      </c>
      <c r="NY14" s="78">
        <v>8</v>
      </c>
      <c r="NZ14" s="78">
        <v>1</v>
      </c>
      <c r="OA14" s="78">
        <v>1</v>
      </c>
      <c r="OB14" s="78">
        <v>2</v>
      </c>
      <c r="OC14" s="78">
        <v>0</v>
      </c>
      <c r="OD14" s="78">
        <v>0</v>
      </c>
      <c r="OE14" s="78">
        <v>0</v>
      </c>
      <c r="OF14" s="78">
        <v>0</v>
      </c>
      <c r="OG14" s="78">
        <v>2</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5</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0</v>
      </c>
      <c r="PU14" s="78">
        <v>0</v>
      </c>
      <c r="PV14" s="78">
        <v>0</v>
      </c>
      <c r="PW14" s="78">
        <v>0</v>
      </c>
      <c r="PX14" s="78">
        <v>0</v>
      </c>
      <c r="PY14" s="78">
        <v>0</v>
      </c>
      <c r="PZ14" s="78">
        <v>1</v>
      </c>
      <c r="QA14" s="78">
        <v>0</v>
      </c>
      <c r="QB14" s="78">
        <v>7</v>
      </c>
      <c r="QC14" s="78">
        <v>0</v>
      </c>
      <c r="QD14" s="78">
        <v>0</v>
      </c>
      <c r="QE14" s="78">
        <v>0</v>
      </c>
      <c r="QF14" s="78">
        <v>0</v>
      </c>
      <c r="QG14" s="78">
        <v>2</v>
      </c>
      <c r="QH14" s="78">
        <v>0</v>
      </c>
      <c r="QI14" s="78">
        <v>0</v>
      </c>
      <c r="QJ14" s="78">
        <v>0</v>
      </c>
      <c r="QK14" s="78">
        <v>0</v>
      </c>
      <c r="QL14" s="78">
        <v>0</v>
      </c>
      <c r="QM14" s="78">
        <v>0</v>
      </c>
      <c r="QN14" s="78">
        <v>0</v>
      </c>
      <c r="QO14" s="78">
        <v>0</v>
      </c>
      <c r="QP14" s="78">
        <v>1</v>
      </c>
      <c r="QQ14" s="78">
        <v>0</v>
      </c>
      <c r="QR14" s="78">
        <v>0</v>
      </c>
      <c r="QS14" s="78">
        <v>0</v>
      </c>
      <c r="QT14" s="78">
        <v>0</v>
      </c>
      <c r="QU14" s="78">
        <v>0</v>
      </c>
      <c r="QV14" s="78">
        <v>0</v>
      </c>
      <c r="QW14" s="78">
        <v>0</v>
      </c>
      <c r="QX14" s="78">
        <v>29</v>
      </c>
      <c r="QY14" s="78">
        <v>2</v>
      </c>
      <c r="QZ14" s="78">
        <v>0</v>
      </c>
      <c r="RA14" s="78">
        <v>0</v>
      </c>
      <c r="RB14" s="78">
        <v>5</v>
      </c>
      <c r="RC14" s="78">
        <v>0</v>
      </c>
      <c r="RD14" s="78">
        <v>0</v>
      </c>
      <c r="RE14" s="78">
        <v>0</v>
      </c>
      <c r="RF14" s="78">
        <v>0</v>
      </c>
      <c r="RG14" s="78">
        <v>0</v>
      </c>
      <c r="RH14" s="78">
        <v>1</v>
      </c>
      <c r="RI14" s="78">
        <v>7</v>
      </c>
      <c r="RJ14" s="78">
        <v>0</v>
      </c>
      <c r="RK14" s="78">
        <v>2</v>
      </c>
      <c r="RL14" s="78">
        <v>1</v>
      </c>
      <c r="RM14" s="78">
        <v>0</v>
      </c>
      <c r="RN14" s="78">
        <v>0</v>
      </c>
      <c r="RO14" s="78">
        <v>0</v>
      </c>
      <c r="RP14" s="78">
        <v>0</v>
      </c>
      <c r="RQ14" s="78">
        <v>0</v>
      </c>
      <c r="RR14" s="78">
        <v>0</v>
      </c>
      <c r="RS14" s="78">
        <v>29</v>
      </c>
      <c r="RT14" s="78">
        <v>2</v>
      </c>
      <c r="RU14" s="78">
        <v>0</v>
      </c>
      <c r="RV14" s="78">
        <v>0</v>
      </c>
      <c r="RW14" s="78">
        <v>5</v>
      </c>
      <c r="RX14" s="78">
        <v>0</v>
      </c>
      <c r="RY14" s="78">
        <v>0</v>
      </c>
      <c r="RZ14" s="78">
        <v>0</v>
      </c>
      <c r="SA14" s="78">
        <v>0</v>
      </c>
      <c r="SB14" s="78">
        <v>0</v>
      </c>
      <c r="SC14" s="78">
        <v>1</v>
      </c>
      <c r="SD14" s="78">
        <v>7</v>
      </c>
      <c r="SE14" s="78">
        <v>0</v>
      </c>
      <c r="SF14" s="78">
        <v>2</v>
      </c>
      <c r="SG14" s="78">
        <v>1</v>
      </c>
      <c r="SH14" s="78">
        <v>0</v>
      </c>
    </row>
    <row r="15" spans="1:503">
      <c r="A15" s="17" t="s">
        <v>2208</v>
      </c>
      <c r="B15" s="77">
        <v>7</v>
      </c>
      <c r="C15" s="77">
        <v>7</v>
      </c>
      <c r="D15" s="77">
        <v>1</v>
      </c>
      <c r="E15" s="77">
        <v>2010</v>
      </c>
      <c r="F15" s="77" t="s">
        <v>178</v>
      </c>
      <c r="G15" s="1017" t="s">
        <v>1617</v>
      </c>
      <c r="H15" s="77" t="s">
        <v>1618</v>
      </c>
      <c r="I15" s="1018"/>
      <c r="J15" s="80">
        <v>3.9060000000000001</v>
      </c>
      <c r="K15" s="80">
        <v>0</v>
      </c>
      <c r="L15" s="80">
        <v>0</v>
      </c>
      <c r="M15" s="80">
        <v>0</v>
      </c>
      <c r="N15" s="80">
        <v>0</v>
      </c>
      <c r="O15" s="80">
        <v>0</v>
      </c>
      <c r="P15" s="80">
        <v>0</v>
      </c>
      <c r="Q15" s="80">
        <v>0</v>
      </c>
      <c r="R15" s="80">
        <v>41.058999999999997</v>
      </c>
      <c r="S15" s="80">
        <v>11.651</v>
      </c>
      <c r="T15" s="80">
        <v>7.08</v>
      </c>
      <c r="U15" s="80">
        <v>14.138</v>
      </c>
      <c r="V15" s="80">
        <v>0</v>
      </c>
      <c r="W15" s="80">
        <v>554.74900000000002</v>
      </c>
      <c r="X15" s="80">
        <v>0</v>
      </c>
      <c r="Y15" s="80">
        <v>0</v>
      </c>
      <c r="Z15" s="80">
        <v>0</v>
      </c>
      <c r="AA15" s="80">
        <v>7.3940000000000001</v>
      </c>
      <c r="AB15" s="80">
        <v>0</v>
      </c>
      <c r="AC15" s="80">
        <v>0</v>
      </c>
      <c r="AD15" s="80">
        <v>0</v>
      </c>
      <c r="AE15" s="80">
        <v>29.440999999999999</v>
      </c>
      <c r="AF15" s="80">
        <v>5.9720000000000004</v>
      </c>
      <c r="AG15" s="80">
        <v>4.0839999999999996</v>
      </c>
      <c r="AH15" s="80">
        <v>0</v>
      </c>
      <c r="AI15" s="80">
        <v>0</v>
      </c>
      <c r="AJ15" s="80">
        <v>0</v>
      </c>
      <c r="AK15" s="80">
        <v>105.03700000000001</v>
      </c>
      <c r="AL15" s="80">
        <v>30.167000000000002</v>
      </c>
      <c r="AM15" s="80">
        <v>3.9369999999999998</v>
      </c>
      <c r="AN15" s="80">
        <v>17.523</v>
      </c>
      <c r="AO15" s="80">
        <v>0</v>
      </c>
      <c r="AP15" s="80">
        <v>0</v>
      </c>
      <c r="AQ15" s="80">
        <v>0</v>
      </c>
      <c r="AR15" s="80">
        <v>0</v>
      </c>
      <c r="AS15" s="80">
        <v>11.964</v>
      </c>
      <c r="AT15" s="80">
        <v>0</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25.125</v>
      </c>
      <c r="BN15" s="80">
        <v>0</v>
      </c>
      <c r="BO15" s="80">
        <v>0</v>
      </c>
      <c r="BP15" s="80">
        <v>0</v>
      </c>
      <c r="BQ15" s="80">
        <v>0</v>
      </c>
      <c r="BR15" s="80">
        <v>0</v>
      </c>
      <c r="BS15" s="80">
        <v>0</v>
      </c>
      <c r="BT15" s="80">
        <v>0</v>
      </c>
      <c r="BU15" s="80">
        <v>0</v>
      </c>
      <c r="BV15" s="80">
        <v>0</v>
      </c>
      <c r="BW15" s="80">
        <v>0</v>
      </c>
      <c r="BX15" s="80">
        <v>0</v>
      </c>
      <c r="BY15" s="80">
        <v>0</v>
      </c>
      <c r="BZ15" s="80">
        <v>0</v>
      </c>
      <c r="CA15" s="80">
        <v>0</v>
      </c>
      <c r="CB15" s="80">
        <v>0</v>
      </c>
      <c r="CC15" s="80">
        <v>0</v>
      </c>
      <c r="CD15" s="80">
        <v>0</v>
      </c>
      <c r="CE15" s="80">
        <v>0</v>
      </c>
      <c r="CF15" s="80">
        <v>0</v>
      </c>
      <c r="CG15" s="80">
        <v>0</v>
      </c>
      <c r="CH15" s="80">
        <v>0</v>
      </c>
      <c r="CI15" s="80">
        <v>0</v>
      </c>
      <c r="CJ15" s="80">
        <v>0</v>
      </c>
      <c r="CK15" s="80">
        <v>0</v>
      </c>
      <c r="CL15" s="80">
        <v>8.5960000000000001</v>
      </c>
      <c r="CM15" s="80">
        <v>0</v>
      </c>
      <c r="CN15" s="80">
        <v>48.173000000000002</v>
      </c>
      <c r="CO15" s="80">
        <v>0</v>
      </c>
      <c r="CP15" s="80">
        <v>0</v>
      </c>
      <c r="CQ15" s="80">
        <v>0</v>
      </c>
      <c r="CR15" s="80">
        <v>0</v>
      </c>
      <c r="CS15" s="80">
        <v>18.803000000000001</v>
      </c>
      <c r="CT15" s="80">
        <v>0</v>
      </c>
      <c r="CU15" s="80">
        <v>0</v>
      </c>
      <c r="CV15" s="80">
        <v>0</v>
      </c>
      <c r="CW15" s="80">
        <v>0</v>
      </c>
      <c r="CX15" s="80">
        <v>0</v>
      </c>
      <c r="CY15" s="80">
        <v>0</v>
      </c>
      <c r="CZ15" s="80">
        <v>0</v>
      </c>
      <c r="DA15" s="80">
        <v>0</v>
      </c>
      <c r="DB15" s="80">
        <v>5.9080000000000004</v>
      </c>
      <c r="DC15" s="80">
        <v>0</v>
      </c>
      <c r="DD15" s="80">
        <v>0</v>
      </c>
      <c r="DE15" s="80">
        <v>0</v>
      </c>
      <c r="DF15" s="80">
        <v>0</v>
      </c>
      <c r="DG15" s="80">
        <v>0</v>
      </c>
      <c r="DH15" s="80">
        <v>0</v>
      </c>
      <c r="DI15" s="80">
        <v>0</v>
      </c>
      <c r="DJ15" s="80">
        <v>0</v>
      </c>
      <c r="DK15" s="80">
        <v>3.9060000000000001</v>
      </c>
      <c r="DL15" s="80">
        <v>0</v>
      </c>
      <c r="DM15" s="80">
        <v>0</v>
      </c>
      <c r="DN15" s="80">
        <v>0</v>
      </c>
      <c r="DO15" s="80">
        <v>0</v>
      </c>
      <c r="DP15" s="80">
        <v>0</v>
      </c>
      <c r="DQ15" s="80">
        <v>0</v>
      </c>
      <c r="DR15" s="80">
        <v>0</v>
      </c>
      <c r="DS15" s="80">
        <v>41.058999999999997</v>
      </c>
      <c r="DT15" s="80">
        <v>11.651</v>
      </c>
      <c r="DU15" s="80">
        <v>7.08</v>
      </c>
      <c r="DV15" s="80">
        <v>14.138</v>
      </c>
      <c r="DW15" s="80">
        <v>0</v>
      </c>
      <c r="DX15" s="80">
        <v>554.74900000000002</v>
      </c>
      <c r="DY15" s="80">
        <v>0</v>
      </c>
      <c r="DZ15" s="80">
        <v>0</v>
      </c>
      <c r="EA15" s="80">
        <v>0</v>
      </c>
      <c r="EB15" s="80">
        <v>7.3940000000000001</v>
      </c>
      <c r="EC15" s="80">
        <v>0</v>
      </c>
      <c r="ED15" s="80">
        <v>0</v>
      </c>
      <c r="EE15" s="80">
        <v>0</v>
      </c>
      <c r="EF15" s="80">
        <v>29.440999999999999</v>
      </c>
      <c r="EG15" s="80">
        <v>5.9720000000000004</v>
      </c>
      <c r="EH15" s="80">
        <v>4.0839999999999996</v>
      </c>
      <c r="EI15" s="80">
        <v>0</v>
      </c>
      <c r="EJ15" s="80">
        <v>0</v>
      </c>
      <c r="EK15" s="80">
        <v>0</v>
      </c>
      <c r="EL15" s="80">
        <v>105.03700000000001</v>
      </c>
      <c r="EM15" s="80">
        <v>30.167000000000002</v>
      </c>
      <c r="EN15" s="80">
        <v>3.9369999999999998</v>
      </c>
      <c r="EO15" s="80">
        <v>17.523</v>
      </c>
      <c r="EP15" s="80">
        <v>0</v>
      </c>
      <c r="EQ15" s="80">
        <v>0</v>
      </c>
      <c r="ER15" s="80">
        <v>0</v>
      </c>
      <c r="ES15" s="80">
        <v>0</v>
      </c>
      <c r="ET15" s="80">
        <v>11.964</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25.125</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0</v>
      </c>
      <c r="GH15" s="80">
        <v>0</v>
      </c>
      <c r="GI15" s="80">
        <v>0</v>
      </c>
      <c r="GJ15" s="80">
        <v>0</v>
      </c>
      <c r="GK15" s="80">
        <v>0</v>
      </c>
      <c r="GL15" s="80">
        <v>0</v>
      </c>
      <c r="GM15" s="80">
        <v>8.5960000000000001</v>
      </c>
      <c r="GN15" s="80">
        <v>0</v>
      </c>
      <c r="GO15" s="80">
        <v>48.173000000000002</v>
      </c>
      <c r="GP15" s="80">
        <v>0</v>
      </c>
      <c r="GQ15" s="80">
        <v>0</v>
      </c>
      <c r="GR15" s="80">
        <v>0</v>
      </c>
      <c r="GS15" s="80">
        <v>0</v>
      </c>
      <c r="GT15" s="80">
        <v>18.803000000000001</v>
      </c>
      <c r="GU15" s="80">
        <v>0</v>
      </c>
      <c r="GV15" s="80">
        <v>0</v>
      </c>
      <c r="GW15" s="80">
        <v>0</v>
      </c>
      <c r="GX15" s="80">
        <v>0</v>
      </c>
      <c r="GY15" s="80">
        <v>0</v>
      </c>
      <c r="GZ15" s="80">
        <v>0</v>
      </c>
      <c r="HA15" s="80">
        <v>0</v>
      </c>
      <c r="HB15" s="80">
        <v>0</v>
      </c>
      <c r="HC15" s="80">
        <v>5.9080000000000004</v>
      </c>
      <c r="HD15" s="80">
        <v>0</v>
      </c>
      <c r="HE15" s="80">
        <v>0</v>
      </c>
      <c r="HF15" s="80">
        <v>0</v>
      </c>
      <c r="HG15" s="80">
        <v>3.9060000000000001</v>
      </c>
      <c r="HH15" s="80">
        <v>0</v>
      </c>
      <c r="HI15" s="80">
        <v>0</v>
      </c>
      <c r="HJ15" s="80">
        <v>0</v>
      </c>
      <c r="HK15" s="80">
        <v>832.23199999999997</v>
      </c>
      <c r="HL15" s="80">
        <v>11.964</v>
      </c>
      <c r="HM15" s="80">
        <v>0</v>
      </c>
      <c r="HN15" s="80">
        <v>0</v>
      </c>
      <c r="HO15" s="80">
        <v>25.125</v>
      </c>
      <c r="HP15" s="80">
        <v>0</v>
      </c>
      <c r="HQ15" s="80">
        <v>0</v>
      </c>
      <c r="HR15" s="80">
        <v>0</v>
      </c>
      <c r="HS15" s="80">
        <v>0</v>
      </c>
      <c r="HT15" s="80">
        <v>0</v>
      </c>
      <c r="HU15" s="80">
        <v>8.5960000000000001</v>
      </c>
      <c r="HV15" s="80">
        <v>48.173000000000002</v>
      </c>
      <c r="HW15" s="80">
        <v>0</v>
      </c>
      <c r="HX15" s="80">
        <v>18.803000000000001</v>
      </c>
      <c r="HY15" s="80">
        <v>5.9080000000000004</v>
      </c>
      <c r="HZ15" s="80">
        <v>0</v>
      </c>
      <c r="IA15" s="80">
        <v>0</v>
      </c>
      <c r="IB15" s="80">
        <v>3.9060000000000001</v>
      </c>
      <c r="IC15" s="80">
        <v>0</v>
      </c>
      <c r="ID15" s="80">
        <v>0</v>
      </c>
      <c r="IE15" s="80">
        <v>0</v>
      </c>
      <c r="IF15" s="80">
        <v>832.23199999999997</v>
      </c>
      <c r="IG15" s="80">
        <v>11.964</v>
      </c>
      <c r="IH15" s="80">
        <v>0</v>
      </c>
      <c r="II15" s="80">
        <v>0</v>
      </c>
      <c r="IJ15" s="80">
        <v>25.125</v>
      </c>
      <c r="IK15" s="80">
        <v>0</v>
      </c>
      <c r="IL15" s="80">
        <v>0</v>
      </c>
      <c r="IM15" s="80">
        <v>0</v>
      </c>
      <c r="IN15" s="80">
        <v>0</v>
      </c>
      <c r="IO15" s="80">
        <v>0</v>
      </c>
      <c r="IP15" s="80">
        <v>8.5960000000000001</v>
      </c>
      <c r="IQ15" s="80">
        <v>48.173000000000002</v>
      </c>
      <c r="IR15" s="80">
        <v>0</v>
      </c>
      <c r="IS15" s="80">
        <v>18.803000000000001</v>
      </c>
      <c r="IT15" s="80">
        <v>5.9080000000000004</v>
      </c>
      <c r="IU15" s="80">
        <v>0</v>
      </c>
      <c r="IV15" s="81">
        <v>0</v>
      </c>
      <c r="IW15" s="78">
        <v>1</v>
      </c>
      <c r="IX15" s="78">
        <v>0</v>
      </c>
      <c r="IY15" s="78">
        <v>0</v>
      </c>
      <c r="IZ15" s="78">
        <v>0</v>
      </c>
      <c r="JA15" s="78">
        <v>0</v>
      </c>
      <c r="JB15" s="78">
        <v>0</v>
      </c>
      <c r="JC15" s="78">
        <v>0</v>
      </c>
      <c r="JD15" s="78">
        <v>0</v>
      </c>
      <c r="JE15" s="78">
        <v>5</v>
      </c>
      <c r="JF15" s="78">
        <v>1</v>
      </c>
      <c r="JG15" s="78">
        <v>1</v>
      </c>
      <c r="JH15" s="78">
        <v>1</v>
      </c>
      <c r="JI15" s="78">
        <v>0</v>
      </c>
      <c r="JJ15" s="78">
        <v>3</v>
      </c>
      <c r="JK15" s="78">
        <v>0</v>
      </c>
      <c r="JL15" s="78">
        <v>0</v>
      </c>
      <c r="JM15" s="78">
        <v>0</v>
      </c>
      <c r="JN15" s="78">
        <v>1</v>
      </c>
      <c r="JO15" s="78">
        <v>0</v>
      </c>
      <c r="JP15" s="78">
        <v>0</v>
      </c>
      <c r="JQ15" s="78">
        <v>0</v>
      </c>
      <c r="JR15" s="78">
        <v>2</v>
      </c>
      <c r="JS15" s="78">
        <v>1</v>
      </c>
      <c r="JT15" s="78">
        <v>1</v>
      </c>
      <c r="JU15" s="78">
        <v>0</v>
      </c>
      <c r="JV15" s="78">
        <v>0</v>
      </c>
      <c r="JW15" s="78">
        <v>0</v>
      </c>
      <c r="JX15" s="78">
        <v>7</v>
      </c>
      <c r="JY15" s="78">
        <v>1</v>
      </c>
      <c r="JZ15" s="78">
        <v>1</v>
      </c>
      <c r="KA15" s="78">
        <v>2</v>
      </c>
      <c r="KB15" s="78">
        <v>0</v>
      </c>
      <c r="KC15" s="78">
        <v>0</v>
      </c>
      <c r="KD15" s="78">
        <v>0</v>
      </c>
      <c r="KE15" s="78">
        <v>0</v>
      </c>
      <c r="KF15" s="78">
        <v>2</v>
      </c>
      <c r="KG15" s="78">
        <v>0</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4</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0</v>
      </c>
      <c r="LT15" s="78">
        <v>0</v>
      </c>
      <c r="LU15" s="78">
        <v>0</v>
      </c>
      <c r="LV15" s="78">
        <v>0</v>
      </c>
      <c r="LW15" s="78">
        <v>0</v>
      </c>
      <c r="LX15" s="78">
        <v>0</v>
      </c>
      <c r="LY15" s="78">
        <v>1</v>
      </c>
      <c r="LZ15" s="78">
        <v>0</v>
      </c>
      <c r="MA15" s="78">
        <v>7</v>
      </c>
      <c r="MB15" s="78">
        <v>0</v>
      </c>
      <c r="MC15" s="78">
        <v>0</v>
      </c>
      <c r="MD15" s="78">
        <v>0</v>
      </c>
      <c r="ME15" s="78">
        <v>0</v>
      </c>
      <c r="MF15" s="78">
        <v>2</v>
      </c>
      <c r="MG15" s="78">
        <v>0</v>
      </c>
      <c r="MH15" s="78">
        <v>0</v>
      </c>
      <c r="MI15" s="78">
        <v>0</v>
      </c>
      <c r="MJ15" s="78">
        <v>0</v>
      </c>
      <c r="MK15" s="78">
        <v>0</v>
      </c>
      <c r="ML15" s="78">
        <v>0</v>
      </c>
      <c r="MM15" s="78">
        <v>0</v>
      </c>
      <c r="MN15" s="78">
        <v>0</v>
      </c>
      <c r="MO15" s="78">
        <v>1</v>
      </c>
      <c r="MP15" s="78">
        <v>0</v>
      </c>
      <c r="MQ15" s="78">
        <v>0</v>
      </c>
      <c r="MR15" s="78">
        <v>0</v>
      </c>
      <c r="MS15" s="78">
        <v>0</v>
      </c>
      <c r="MT15" s="78">
        <v>0</v>
      </c>
      <c r="MU15" s="78">
        <v>0</v>
      </c>
      <c r="MV15" s="78">
        <v>0</v>
      </c>
      <c r="MW15" s="78">
        <v>0</v>
      </c>
      <c r="MX15" s="78">
        <v>1</v>
      </c>
      <c r="MY15" s="78">
        <v>0</v>
      </c>
      <c r="MZ15" s="78">
        <v>0</v>
      </c>
      <c r="NA15" s="78">
        <v>0</v>
      </c>
      <c r="NB15" s="78">
        <v>0</v>
      </c>
      <c r="NC15" s="78">
        <v>0</v>
      </c>
      <c r="ND15" s="78">
        <v>0</v>
      </c>
      <c r="NE15" s="78">
        <v>0</v>
      </c>
      <c r="NF15" s="78">
        <v>5</v>
      </c>
      <c r="NG15" s="78">
        <v>1</v>
      </c>
      <c r="NH15" s="78">
        <v>1</v>
      </c>
      <c r="NI15" s="78">
        <v>1</v>
      </c>
      <c r="NJ15" s="78">
        <v>0</v>
      </c>
      <c r="NK15" s="78">
        <v>3</v>
      </c>
      <c r="NL15" s="78">
        <v>0</v>
      </c>
      <c r="NM15" s="78">
        <v>0</v>
      </c>
      <c r="NN15" s="78">
        <v>0</v>
      </c>
      <c r="NO15" s="78">
        <v>1</v>
      </c>
      <c r="NP15" s="78">
        <v>0</v>
      </c>
      <c r="NQ15" s="78">
        <v>0</v>
      </c>
      <c r="NR15" s="78">
        <v>0</v>
      </c>
      <c r="NS15" s="78">
        <v>2</v>
      </c>
      <c r="NT15" s="78">
        <v>1</v>
      </c>
      <c r="NU15" s="78">
        <v>1</v>
      </c>
      <c r="NV15" s="78">
        <v>0</v>
      </c>
      <c r="NW15" s="78">
        <v>0</v>
      </c>
      <c r="NX15" s="78">
        <v>0</v>
      </c>
      <c r="NY15" s="78">
        <v>7</v>
      </c>
      <c r="NZ15" s="78">
        <v>1</v>
      </c>
      <c r="OA15" s="78">
        <v>1</v>
      </c>
      <c r="OB15" s="78">
        <v>2</v>
      </c>
      <c r="OC15" s="78">
        <v>0</v>
      </c>
      <c r="OD15" s="78">
        <v>0</v>
      </c>
      <c r="OE15" s="78">
        <v>0</v>
      </c>
      <c r="OF15" s="78">
        <v>0</v>
      </c>
      <c r="OG15" s="78">
        <v>2</v>
      </c>
      <c r="OH15" s="78">
        <v>0</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4</v>
      </c>
      <c r="PB15" s="78">
        <v>0</v>
      </c>
      <c r="PC15" s="78">
        <v>0</v>
      </c>
      <c r="PD15" s="78">
        <v>0</v>
      </c>
      <c r="PE15" s="78">
        <v>0</v>
      </c>
      <c r="PF15" s="78">
        <v>0</v>
      </c>
      <c r="PG15" s="78">
        <v>0</v>
      </c>
      <c r="PH15" s="78">
        <v>0</v>
      </c>
      <c r="PI15" s="78">
        <v>0</v>
      </c>
      <c r="PJ15" s="78">
        <v>0</v>
      </c>
      <c r="PK15" s="78">
        <v>0</v>
      </c>
      <c r="PL15" s="78">
        <v>0</v>
      </c>
      <c r="PM15" s="78">
        <v>0</v>
      </c>
      <c r="PN15" s="78">
        <v>0</v>
      </c>
      <c r="PO15" s="78">
        <v>0</v>
      </c>
      <c r="PP15" s="78">
        <v>0</v>
      </c>
      <c r="PQ15" s="78">
        <v>0</v>
      </c>
      <c r="PR15" s="78">
        <v>0</v>
      </c>
      <c r="PS15" s="78">
        <v>0</v>
      </c>
      <c r="PT15" s="78">
        <v>0</v>
      </c>
      <c r="PU15" s="78">
        <v>0</v>
      </c>
      <c r="PV15" s="78">
        <v>0</v>
      </c>
      <c r="PW15" s="78">
        <v>0</v>
      </c>
      <c r="PX15" s="78">
        <v>0</v>
      </c>
      <c r="PY15" s="78">
        <v>0</v>
      </c>
      <c r="PZ15" s="78">
        <v>1</v>
      </c>
      <c r="QA15" s="78">
        <v>0</v>
      </c>
      <c r="QB15" s="78">
        <v>7</v>
      </c>
      <c r="QC15" s="78">
        <v>0</v>
      </c>
      <c r="QD15" s="78">
        <v>0</v>
      </c>
      <c r="QE15" s="78">
        <v>0</v>
      </c>
      <c r="QF15" s="78">
        <v>0</v>
      </c>
      <c r="QG15" s="78">
        <v>2</v>
      </c>
      <c r="QH15" s="78">
        <v>0</v>
      </c>
      <c r="QI15" s="78">
        <v>0</v>
      </c>
      <c r="QJ15" s="78">
        <v>0</v>
      </c>
      <c r="QK15" s="78">
        <v>0</v>
      </c>
      <c r="QL15" s="78">
        <v>0</v>
      </c>
      <c r="QM15" s="78">
        <v>0</v>
      </c>
      <c r="QN15" s="78">
        <v>0</v>
      </c>
      <c r="QO15" s="78">
        <v>0</v>
      </c>
      <c r="QP15" s="78">
        <v>1</v>
      </c>
      <c r="QQ15" s="78">
        <v>0</v>
      </c>
      <c r="QR15" s="78">
        <v>0</v>
      </c>
      <c r="QS15" s="78">
        <v>0</v>
      </c>
      <c r="QT15" s="78">
        <v>1</v>
      </c>
      <c r="QU15" s="78">
        <v>0</v>
      </c>
      <c r="QV15" s="78">
        <v>0</v>
      </c>
      <c r="QW15" s="78">
        <v>0</v>
      </c>
      <c r="QX15" s="78">
        <v>27</v>
      </c>
      <c r="QY15" s="78">
        <v>2</v>
      </c>
      <c r="QZ15" s="78">
        <v>0</v>
      </c>
      <c r="RA15" s="78">
        <v>0</v>
      </c>
      <c r="RB15" s="78">
        <v>4</v>
      </c>
      <c r="RC15" s="78">
        <v>0</v>
      </c>
      <c r="RD15" s="78">
        <v>0</v>
      </c>
      <c r="RE15" s="78">
        <v>0</v>
      </c>
      <c r="RF15" s="78">
        <v>0</v>
      </c>
      <c r="RG15" s="78">
        <v>0</v>
      </c>
      <c r="RH15" s="78">
        <v>1</v>
      </c>
      <c r="RI15" s="78">
        <v>7</v>
      </c>
      <c r="RJ15" s="78">
        <v>0</v>
      </c>
      <c r="RK15" s="78">
        <v>2</v>
      </c>
      <c r="RL15" s="78">
        <v>1</v>
      </c>
      <c r="RM15" s="78">
        <v>0</v>
      </c>
      <c r="RN15" s="78">
        <v>0</v>
      </c>
      <c r="RO15" s="78">
        <v>1</v>
      </c>
      <c r="RP15" s="78">
        <v>0</v>
      </c>
      <c r="RQ15" s="78">
        <v>0</v>
      </c>
      <c r="RR15" s="78">
        <v>0</v>
      </c>
      <c r="RS15" s="78">
        <v>27</v>
      </c>
      <c r="RT15" s="78">
        <v>2</v>
      </c>
      <c r="RU15" s="78">
        <v>0</v>
      </c>
      <c r="RV15" s="78">
        <v>0</v>
      </c>
      <c r="RW15" s="78">
        <v>4</v>
      </c>
      <c r="RX15" s="78">
        <v>0</v>
      </c>
      <c r="RY15" s="78">
        <v>0</v>
      </c>
      <c r="RZ15" s="78">
        <v>0</v>
      </c>
      <c r="SA15" s="78">
        <v>0</v>
      </c>
      <c r="SB15" s="78">
        <v>0</v>
      </c>
      <c r="SC15" s="78">
        <v>1</v>
      </c>
      <c r="SD15" s="78">
        <v>7</v>
      </c>
      <c r="SE15" s="78">
        <v>0</v>
      </c>
      <c r="SF15" s="78">
        <v>2</v>
      </c>
      <c r="SG15" s="78">
        <v>1</v>
      </c>
      <c r="SH15" s="78">
        <v>0</v>
      </c>
    </row>
    <row r="16" spans="1:503">
      <c r="A16" s="17" t="s">
        <v>2209</v>
      </c>
      <c r="B16" s="77">
        <v>8</v>
      </c>
      <c r="C16" s="77">
        <v>8</v>
      </c>
      <c r="D16" s="77">
        <v>1</v>
      </c>
      <c r="E16" s="77">
        <v>2011</v>
      </c>
      <c r="F16" s="77" t="s">
        <v>179</v>
      </c>
      <c r="G16" s="1017" t="s">
        <v>1617</v>
      </c>
      <c r="H16" s="77" t="s">
        <v>1618</v>
      </c>
      <c r="I16" s="1018"/>
      <c r="J16" s="80">
        <v>0</v>
      </c>
      <c r="K16" s="80">
        <v>0</v>
      </c>
      <c r="L16" s="80">
        <v>0</v>
      </c>
      <c r="M16" s="80">
        <v>0</v>
      </c>
      <c r="N16" s="80">
        <v>0</v>
      </c>
      <c r="O16" s="80">
        <v>0</v>
      </c>
      <c r="P16" s="80">
        <v>0</v>
      </c>
      <c r="Q16" s="80">
        <v>0</v>
      </c>
      <c r="R16" s="80">
        <v>44.06</v>
      </c>
      <c r="S16" s="80">
        <v>11.685</v>
      </c>
      <c r="T16" s="80">
        <v>7.2060000000000004</v>
      </c>
      <c r="U16" s="80">
        <v>17.71</v>
      </c>
      <c r="V16" s="80">
        <v>0</v>
      </c>
      <c r="W16" s="80">
        <v>552.69799999999998</v>
      </c>
      <c r="X16" s="80">
        <v>0</v>
      </c>
      <c r="Y16" s="80">
        <v>0</v>
      </c>
      <c r="Z16" s="80">
        <v>0</v>
      </c>
      <c r="AA16" s="80">
        <v>8.2899999999999991</v>
      </c>
      <c r="AB16" s="80">
        <v>0</v>
      </c>
      <c r="AC16" s="80">
        <v>0</v>
      </c>
      <c r="AD16" s="80">
        <v>0</v>
      </c>
      <c r="AE16" s="80">
        <v>33.728999999999999</v>
      </c>
      <c r="AF16" s="80">
        <v>7.492</v>
      </c>
      <c r="AG16" s="80">
        <v>4.91</v>
      </c>
      <c r="AH16" s="80">
        <v>0</v>
      </c>
      <c r="AI16" s="80">
        <v>0</v>
      </c>
      <c r="AJ16" s="80">
        <v>0</v>
      </c>
      <c r="AK16" s="80">
        <v>219.41900000000001</v>
      </c>
      <c r="AL16" s="80">
        <v>29.606000000000002</v>
      </c>
      <c r="AM16" s="80">
        <v>0</v>
      </c>
      <c r="AN16" s="80">
        <v>18.535</v>
      </c>
      <c r="AO16" s="80">
        <v>0</v>
      </c>
      <c r="AP16" s="80">
        <v>0</v>
      </c>
      <c r="AQ16" s="80">
        <v>0</v>
      </c>
      <c r="AR16" s="80">
        <v>0</v>
      </c>
      <c r="AS16" s="80">
        <v>12.747999999999999</v>
      </c>
      <c r="AT16" s="80">
        <v>0</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30.402999999999999</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0</v>
      </c>
      <c r="CG16" s="80">
        <v>0</v>
      </c>
      <c r="CH16" s="80">
        <v>0</v>
      </c>
      <c r="CI16" s="80">
        <v>0</v>
      </c>
      <c r="CJ16" s="80">
        <v>0</v>
      </c>
      <c r="CK16" s="80">
        <v>0</v>
      </c>
      <c r="CL16" s="80">
        <v>9.3260000000000005</v>
      </c>
      <c r="CM16" s="80">
        <v>0</v>
      </c>
      <c r="CN16" s="80">
        <v>52.253999999999998</v>
      </c>
      <c r="CO16" s="80">
        <v>0</v>
      </c>
      <c r="CP16" s="80">
        <v>0</v>
      </c>
      <c r="CQ16" s="80">
        <v>0</v>
      </c>
      <c r="CR16" s="80">
        <v>0</v>
      </c>
      <c r="CS16" s="80">
        <v>42.154000000000003</v>
      </c>
      <c r="CT16" s="80">
        <v>0</v>
      </c>
      <c r="CU16" s="80">
        <v>0</v>
      </c>
      <c r="CV16" s="80">
        <v>0</v>
      </c>
      <c r="CW16" s="80">
        <v>0</v>
      </c>
      <c r="CX16" s="80">
        <v>0</v>
      </c>
      <c r="CY16" s="80">
        <v>0</v>
      </c>
      <c r="CZ16" s="80">
        <v>0</v>
      </c>
      <c r="DA16" s="80">
        <v>0</v>
      </c>
      <c r="DB16" s="80">
        <v>6.8730000000000002</v>
      </c>
      <c r="DC16" s="80">
        <v>0</v>
      </c>
      <c r="DD16" s="80">
        <v>0</v>
      </c>
      <c r="DE16" s="80">
        <v>0</v>
      </c>
      <c r="DF16" s="80">
        <v>0</v>
      </c>
      <c r="DG16" s="80">
        <v>0</v>
      </c>
      <c r="DH16" s="80">
        <v>0</v>
      </c>
      <c r="DI16" s="80">
        <v>0</v>
      </c>
      <c r="DJ16" s="80">
        <v>0</v>
      </c>
      <c r="DK16" s="80">
        <v>0</v>
      </c>
      <c r="DL16" s="80">
        <v>0</v>
      </c>
      <c r="DM16" s="80">
        <v>0</v>
      </c>
      <c r="DN16" s="80">
        <v>0</v>
      </c>
      <c r="DO16" s="80">
        <v>0</v>
      </c>
      <c r="DP16" s="80">
        <v>0</v>
      </c>
      <c r="DQ16" s="80">
        <v>0</v>
      </c>
      <c r="DR16" s="80">
        <v>0</v>
      </c>
      <c r="DS16" s="80">
        <v>44.06</v>
      </c>
      <c r="DT16" s="80">
        <v>11.685</v>
      </c>
      <c r="DU16" s="80">
        <v>7.2060000000000004</v>
      </c>
      <c r="DV16" s="80">
        <v>17.71</v>
      </c>
      <c r="DW16" s="80">
        <v>0</v>
      </c>
      <c r="DX16" s="80">
        <v>552.69799999999998</v>
      </c>
      <c r="DY16" s="80">
        <v>0</v>
      </c>
      <c r="DZ16" s="80">
        <v>0</v>
      </c>
      <c r="EA16" s="80">
        <v>0</v>
      </c>
      <c r="EB16" s="80">
        <v>8.2899999999999991</v>
      </c>
      <c r="EC16" s="80">
        <v>0</v>
      </c>
      <c r="ED16" s="80">
        <v>0</v>
      </c>
      <c r="EE16" s="80">
        <v>0</v>
      </c>
      <c r="EF16" s="80">
        <v>33.728999999999999</v>
      </c>
      <c r="EG16" s="80">
        <v>7.492</v>
      </c>
      <c r="EH16" s="80">
        <v>4.91</v>
      </c>
      <c r="EI16" s="80">
        <v>0</v>
      </c>
      <c r="EJ16" s="80">
        <v>0</v>
      </c>
      <c r="EK16" s="80">
        <v>0</v>
      </c>
      <c r="EL16" s="80">
        <v>219.41900000000001</v>
      </c>
      <c r="EM16" s="80">
        <v>29.606000000000002</v>
      </c>
      <c r="EN16" s="80">
        <v>0</v>
      </c>
      <c r="EO16" s="80">
        <v>18.535</v>
      </c>
      <c r="EP16" s="80">
        <v>0</v>
      </c>
      <c r="EQ16" s="80">
        <v>0</v>
      </c>
      <c r="ER16" s="80">
        <v>0</v>
      </c>
      <c r="ES16" s="80">
        <v>0</v>
      </c>
      <c r="ET16" s="80">
        <v>12.747999999999999</v>
      </c>
      <c r="EU16" s="80">
        <v>0</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30.402999999999999</v>
      </c>
      <c r="FO16" s="80">
        <v>0</v>
      </c>
      <c r="FP16" s="80">
        <v>0</v>
      </c>
      <c r="FQ16" s="80">
        <v>0</v>
      </c>
      <c r="FR16" s="80">
        <v>0</v>
      </c>
      <c r="FS16" s="80">
        <v>0</v>
      </c>
      <c r="FT16" s="80">
        <v>0</v>
      </c>
      <c r="FU16" s="80">
        <v>0</v>
      </c>
      <c r="FV16" s="80">
        <v>0</v>
      </c>
      <c r="FW16" s="80">
        <v>0</v>
      </c>
      <c r="FX16" s="80">
        <v>0</v>
      </c>
      <c r="FY16" s="80">
        <v>0</v>
      </c>
      <c r="FZ16" s="80">
        <v>0</v>
      </c>
      <c r="GA16" s="80">
        <v>0</v>
      </c>
      <c r="GB16" s="80">
        <v>0</v>
      </c>
      <c r="GC16" s="80">
        <v>0</v>
      </c>
      <c r="GD16" s="80">
        <v>0</v>
      </c>
      <c r="GE16" s="80">
        <v>0</v>
      </c>
      <c r="GF16" s="80">
        <v>0</v>
      </c>
      <c r="GG16" s="80">
        <v>0</v>
      </c>
      <c r="GH16" s="80">
        <v>0</v>
      </c>
      <c r="GI16" s="80">
        <v>0</v>
      </c>
      <c r="GJ16" s="80">
        <v>0</v>
      </c>
      <c r="GK16" s="80">
        <v>0</v>
      </c>
      <c r="GL16" s="80">
        <v>0</v>
      </c>
      <c r="GM16" s="80">
        <v>9.3260000000000005</v>
      </c>
      <c r="GN16" s="80">
        <v>0</v>
      </c>
      <c r="GO16" s="80">
        <v>52.253999999999998</v>
      </c>
      <c r="GP16" s="80">
        <v>0</v>
      </c>
      <c r="GQ16" s="80">
        <v>0</v>
      </c>
      <c r="GR16" s="80">
        <v>0</v>
      </c>
      <c r="GS16" s="80">
        <v>0</v>
      </c>
      <c r="GT16" s="80">
        <v>42.154000000000003</v>
      </c>
      <c r="GU16" s="80">
        <v>0</v>
      </c>
      <c r="GV16" s="80">
        <v>0</v>
      </c>
      <c r="GW16" s="80">
        <v>0</v>
      </c>
      <c r="GX16" s="80">
        <v>0</v>
      </c>
      <c r="GY16" s="80">
        <v>0</v>
      </c>
      <c r="GZ16" s="80">
        <v>0</v>
      </c>
      <c r="HA16" s="80">
        <v>0</v>
      </c>
      <c r="HB16" s="80">
        <v>0</v>
      </c>
      <c r="HC16" s="80">
        <v>6.8730000000000002</v>
      </c>
      <c r="HD16" s="80">
        <v>0</v>
      </c>
      <c r="HE16" s="80">
        <v>0</v>
      </c>
      <c r="HF16" s="80">
        <v>0</v>
      </c>
      <c r="HG16" s="80">
        <v>0</v>
      </c>
      <c r="HH16" s="80">
        <v>0</v>
      </c>
      <c r="HI16" s="80">
        <v>0</v>
      </c>
      <c r="HJ16" s="80">
        <v>0</v>
      </c>
      <c r="HK16" s="80">
        <v>955.34</v>
      </c>
      <c r="HL16" s="80">
        <v>12.747999999999999</v>
      </c>
      <c r="HM16" s="80">
        <v>0</v>
      </c>
      <c r="HN16" s="80">
        <v>0</v>
      </c>
      <c r="HO16" s="80">
        <v>30.402999999999999</v>
      </c>
      <c r="HP16" s="80">
        <v>0</v>
      </c>
      <c r="HQ16" s="80">
        <v>0</v>
      </c>
      <c r="HR16" s="80">
        <v>0</v>
      </c>
      <c r="HS16" s="80">
        <v>0</v>
      </c>
      <c r="HT16" s="80">
        <v>0</v>
      </c>
      <c r="HU16" s="80">
        <v>9.3260000000000005</v>
      </c>
      <c r="HV16" s="80">
        <v>52.253999999999998</v>
      </c>
      <c r="HW16" s="80">
        <v>0</v>
      </c>
      <c r="HX16" s="80">
        <v>42.154000000000003</v>
      </c>
      <c r="HY16" s="80">
        <v>6.8730000000000002</v>
      </c>
      <c r="HZ16" s="80">
        <v>0</v>
      </c>
      <c r="IA16" s="80">
        <v>0</v>
      </c>
      <c r="IB16" s="80">
        <v>0</v>
      </c>
      <c r="IC16" s="80">
        <v>0</v>
      </c>
      <c r="ID16" s="80">
        <v>0</v>
      </c>
      <c r="IE16" s="80">
        <v>0</v>
      </c>
      <c r="IF16" s="80">
        <v>955.34</v>
      </c>
      <c r="IG16" s="80">
        <v>12.747999999999999</v>
      </c>
      <c r="IH16" s="80">
        <v>0</v>
      </c>
      <c r="II16" s="80">
        <v>0</v>
      </c>
      <c r="IJ16" s="80">
        <v>30.402999999999999</v>
      </c>
      <c r="IK16" s="80">
        <v>0</v>
      </c>
      <c r="IL16" s="80">
        <v>0</v>
      </c>
      <c r="IM16" s="80">
        <v>0</v>
      </c>
      <c r="IN16" s="80">
        <v>0</v>
      </c>
      <c r="IO16" s="80">
        <v>0</v>
      </c>
      <c r="IP16" s="80">
        <v>9.3260000000000005</v>
      </c>
      <c r="IQ16" s="80">
        <v>52.253999999999998</v>
      </c>
      <c r="IR16" s="80">
        <v>0</v>
      </c>
      <c r="IS16" s="80">
        <v>42.154000000000003</v>
      </c>
      <c r="IT16" s="80">
        <v>6.8730000000000002</v>
      </c>
      <c r="IU16" s="80">
        <v>0</v>
      </c>
      <c r="IV16" s="81">
        <v>0</v>
      </c>
      <c r="IW16" s="78">
        <v>0</v>
      </c>
      <c r="IX16" s="78">
        <v>0</v>
      </c>
      <c r="IY16" s="78">
        <v>0</v>
      </c>
      <c r="IZ16" s="78">
        <v>0</v>
      </c>
      <c r="JA16" s="78">
        <v>0</v>
      </c>
      <c r="JB16" s="78">
        <v>0</v>
      </c>
      <c r="JC16" s="78">
        <v>0</v>
      </c>
      <c r="JD16" s="78">
        <v>0</v>
      </c>
      <c r="JE16" s="78">
        <v>5</v>
      </c>
      <c r="JF16" s="78">
        <v>1</v>
      </c>
      <c r="JG16" s="78">
        <v>1</v>
      </c>
      <c r="JH16" s="78">
        <v>1</v>
      </c>
      <c r="JI16" s="78">
        <v>0</v>
      </c>
      <c r="JJ16" s="78">
        <v>3</v>
      </c>
      <c r="JK16" s="78">
        <v>0</v>
      </c>
      <c r="JL16" s="78">
        <v>0</v>
      </c>
      <c r="JM16" s="78">
        <v>0</v>
      </c>
      <c r="JN16" s="78">
        <v>1</v>
      </c>
      <c r="JO16" s="78">
        <v>0</v>
      </c>
      <c r="JP16" s="78">
        <v>0</v>
      </c>
      <c r="JQ16" s="78">
        <v>0</v>
      </c>
      <c r="JR16" s="78">
        <v>2</v>
      </c>
      <c r="JS16" s="78">
        <v>1</v>
      </c>
      <c r="JT16" s="78">
        <v>1</v>
      </c>
      <c r="JU16" s="78">
        <v>0</v>
      </c>
      <c r="JV16" s="78">
        <v>0</v>
      </c>
      <c r="JW16" s="78">
        <v>0</v>
      </c>
      <c r="JX16" s="78">
        <v>8</v>
      </c>
      <c r="JY16" s="78">
        <v>1</v>
      </c>
      <c r="JZ16" s="78">
        <v>0</v>
      </c>
      <c r="KA16" s="78">
        <v>2</v>
      </c>
      <c r="KB16" s="78">
        <v>0</v>
      </c>
      <c r="KC16" s="78">
        <v>0</v>
      </c>
      <c r="KD16" s="78">
        <v>0</v>
      </c>
      <c r="KE16" s="78">
        <v>0</v>
      </c>
      <c r="KF16" s="78">
        <v>2</v>
      </c>
      <c r="KG16" s="78">
        <v>0</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5</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0</v>
      </c>
      <c r="LT16" s="78">
        <v>0</v>
      </c>
      <c r="LU16" s="78">
        <v>0</v>
      </c>
      <c r="LV16" s="78">
        <v>0</v>
      </c>
      <c r="LW16" s="78">
        <v>0</v>
      </c>
      <c r="LX16" s="78">
        <v>0</v>
      </c>
      <c r="LY16" s="78">
        <v>1</v>
      </c>
      <c r="LZ16" s="78">
        <v>0</v>
      </c>
      <c r="MA16" s="78">
        <v>7</v>
      </c>
      <c r="MB16" s="78">
        <v>0</v>
      </c>
      <c r="MC16" s="78">
        <v>0</v>
      </c>
      <c r="MD16" s="78">
        <v>0</v>
      </c>
      <c r="ME16" s="78">
        <v>0</v>
      </c>
      <c r="MF16" s="78">
        <v>3</v>
      </c>
      <c r="MG16" s="78">
        <v>0</v>
      </c>
      <c r="MH16" s="78">
        <v>0</v>
      </c>
      <c r="MI16" s="78">
        <v>0</v>
      </c>
      <c r="MJ16" s="78">
        <v>0</v>
      </c>
      <c r="MK16" s="78">
        <v>0</v>
      </c>
      <c r="ML16" s="78">
        <v>0</v>
      </c>
      <c r="MM16" s="78">
        <v>0</v>
      </c>
      <c r="MN16" s="78">
        <v>0</v>
      </c>
      <c r="MO16" s="78">
        <v>1</v>
      </c>
      <c r="MP16" s="78">
        <v>0</v>
      </c>
      <c r="MQ16" s="78">
        <v>0</v>
      </c>
      <c r="MR16" s="78">
        <v>0</v>
      </c>
      <c r="MS16" s="78">
        <v>0</v>
      </c>
      <c r="MT16" s="78">
        <v>0</v>
      </c>
      <c r="MU16" s="78">
        <v>0</v>
      </c>
      <c r="MV16" s="78">
        <v>0</v>
      </c>
      <c r="MW16" s="78">
        <v>0</v>
      </c>
      <c r="MX16" s="78">
        <v>0</v>
      </c>
      <c r="MY16" s="78">
        <v>0</v>
      </c>
      <c r="MZ16" s="78">
        <v>0</v>
      </c>
      <c r="NA16" s="78">
        <v>0</v>
      </c>
      <c r="NB16" s="78">
        <v>0</v>
      </c>
      <c r="NC16" s="78">
        <v>0</v>
      </c>
      <c r="ND16" s="78">
        <v>0</v>
      </c>
      <c r="NE16" s="78">
        <v>0</v>
      </c>
      <c r="NF16" s="78">
        <v>5</v>
      </c>
      <c r="NG16" s="78">
        <v>1</v>
      </c>
      <c r="NH16" s="78">
        <v>1</v>
      </c>
      <c r="NI16" s="78">
        <v>1</v>
      </c>
      <c r="NJ16" s="78">
        <v>0</v>
      </c>
      <c r="NK16" s="78">
        <v>3</v>
      </c>
      <c r="NL16" s="78">
        <v>0</v>
      </c>
      <c r="NM16" s="78">
        <v>0</v>
      </c>
      <c r="NN16" s="78">
        <v>0</v>
      </c>
      <c r="NO16" s="78">
        <v>1</v>
      </c>
      <c r="NP16" s="78">
        <v>0</v>
      </c>
      <c r="NQ16" s="78">
        <v>0</v>
      </c>
      <c r="NR16" s="78">
        <v>0</v>
      </c>
      <c r="NS16" s="78">
        <v>2</v>
      </c>
      <c r="NT16" s="78">
        <v>1</v>
      </c>
      <c r="NU16" s="78">
        <v>1</v>
      </c>
      <c r="NV16" s="78">
        <v>0</v>
      </c>
      <c r="NW16" s="78">
        <v>0</v>
      </c>
      <c r="NX16" s="78">
        <v>0</v>
      </c>
      <c r="NY16" s="78">
        <v>8</v>
      </c>
      <c r="NZ16" s="78">
        <v>1</v>
      </c>
      <c r="OA16" s="78">
        <v>0</v>
      </c>
      <c r="OB16" s="78">
        <v>2</v>
      </c>
      <c r="OC16" s="78">
        <v>0</v>
      </c>
      <c r="OD16" s="78">
        <v>0</v>
      </c>
      <c r="OE16" s="78">
        <v>0</v>
      </c>
      <c r="OF16" s="78">
        <v>0</v>
      </c>
      <c r="OG16" s="78">
        <v>2</v>
      </c>
      <c r="OH16" s="78">
        <v>0</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5</v>
      </c>
      <c r="PB16" s="78">
        <v>0</v>
      </c>
      <c r="PC16" s="78">
        <v>0</v>
      </c>
      <c r="PD16" s="78">
        <v>0</v>
      </c>
      <c r="PE16" s="78">
        <v>0</v>
      </c>
      <c r="PF16" s="78">
        <v>0</v>
      </c>
      <c r="PG16" s="78">
        <v>0</v>
      </c>
      <c r="PH16" s="78">
        <v>0</v>
      </c>
      <c r="PI16" s="78">
        <v>0</v>
      </c>
      <c r="PJ16" s="78">
        <v>0</v>
      </c>
      <c r="PK16" s="78">
        <v>0</v>
      </c>
      <c r="PL16" s="78">
        <v>0</v>
      </c>
      <c r="PM16" s="78">
        <v>0</v>
      </c>
      <c r="PN16" s="78">
        <v>0</v>
      </c>
      <c r="PO16" s="78">
        <v>0</v>
      </c>
      <c r="PP16" s="78">
        <v>0</v>
      </c>
      <c r="PQ16" s="78">
        <v>0</v>
      </c>
      <c r="PR16" s="78">
        <v>0</v>
      </c>
      <c r="PS16" s="78">
        <v>0</v>
      </c>
      <c r="PT16" s="78">
        <v>0</v>
      </c>
      <c r="PU16" s="78">
        <v>0</v>
      </c>
      <c r="PV16" s="78">
        <v>0</v>
      </c>
      <c r="PW16" s="78">
        <v>0</v>
      </c>
      <c r="PX16" s="78">
        <v>0</v>
      </c>
      <c r="PY16" s="78">
        <v>0</v>
      </c>
      <c r="PZ16" s="78">
        <v>1</v>
      </c>
      <c r="QA16" s="78">
        <v>0</v>
      </c>
      <c r="QB16" s="78">
        <v>7</v>
      </c>
      <c r="QC16" s="78">
        <v>0</v>
      </c>
      <c r="QD16" s="78">
        <v>0</v>
      </c>
      <c r="QE16" s="78">
        <v>0</v>
      </c>
      <c r="QF16" s="78">
        <v>0</v>
      </c>
      <c r="QG16" s="78">
        <v>3</v>
      </c>
      <c r="QH16" s="78">
        <v>0</v>
      </c>
      <c r="QI16" s="78">
        <v>0</v>
      </c>
      <c r="QJ16" s="78">
        <v>0</v>
      </c>
      <c r="QK16" s="78">
        <v>0</v>
      </c>
      <c r="QL16" s="78">
        <v>0</v>
      </c>
      <c r="QM16" s="78">
        <v>0</v>
      </c>
      <c r="QN16" s="78">
        <v>0</v>
      </c>
      <c r="QO16" s="78">
        <v>0</v>
      </c>
      <c r="QP16" s="78">
        <v>1</v>
      </c>
      <c r="QQ16" s="78">
        <v>0</v>
      </c>
      <c r="QR16" s="78">
        <v>0</v>
      </c>
      <c r="QS16" s="78">
        <v>0</v>
      </c>
      <c r="QT16" s="78">
        <v>0</v>
      </c>
      <c r="QU16" s="78">
        <v>0</v>
      </c>
      <c r="QV16" s="78">
        <v>0</v>
      </c>
      <c r="QW16" s="78">
        <v>0</v>
      </c>
      <c r="QX16" s="78">
        <v>27</v>
      </c>
      <c r="QY16" s="78">
        <v>2</v>
      </c>
      <c r="QZ16" s="78">
        <v>0</v>
      </c>
      <c r="RA16" s="78">
        <v>0</v>
      </c>
      <c r="RB16" s="78">
        <v>5</v>
      </c>
      <c r="RC16" s="78">
        <v>0</v>
      </c>
      <c r="RD16" s="78">
        <v>0</v>
      </c>
      <c r="RE16" s="78">
        <v>0</v>
      </c>
      <c r="RF16" s="78">
        <v>0</v>
      </c>
      <c r="RG16" s="78">
        <v>0</v>
      </c>
      <c r="RH16" s="78">
        <v>1</v>
      </c>
      <c r="RI16" s="78">
        <v>7</v>
      </c>
      <c r="RJ16" s="78">
        <v>0</v>
      </c>
      <c r="RK16" s="78">
        <v>3</v>
      </c>
      <c r="RL16" s="78">
        <v>1</v>
      </c>
      <c r="RM16" s="78">
        <v>0</v>
      </c>
      <c r="RN16" s="78">
        <v>0</v>
      </c>
      <c r="RO16" s="78">
        <v>0</v>
      </c>
      <c r="RP16" s="78">
        <v>0</v>
      </c>
      <c r="RQ16" s="78">
        <v>0</v>
      </c>
      <c r="RR16" s="78">
        <v>0</v>
      </c>
      <c r="RS16" s="78">
        <v>27</v>
      </c>
      <c r="RT16" s="78">
        <v>2</v>
      </c>
      <c r="RU16" s="78">
        <v>0</v>
      </c>
      <c r="RV16" s="78">
        <v>0</v>
      </c>
      <c r="RW16" s="78">
        <v>5</v>
      </c>
      <c r="RX16" s="78">
        <v>0</v>
      </c>
      <c r="RY16" s="78">
        <v>0</v>
      </c>
      <c r="RZ16" s="78">
        <v>0</v>
      </c>
      <c r="SA16" s="78">
        <v>0</v>
      </c>
      <c r="SB16" s="78">
        <v>0</v>
      </c>
      <c r="SC16" s="78">
        <v>1</v>
      </c>
      <c r="SD16" s="78">
        <v>7</v>
      </c>
      <c r="SE16" s="78">
        <v>0</v>
      </c>
      <c r="SF16" s="78">
        <v>3</v>
      </c>
      <c r="SG16" s="78">
        <v>1</v>
      </c>
      <c r="SH16" s="78">
        <v>0</v>
      </c>
    </row>
    <row r="17" spans="1:502">
      <c r="A17" s="17" t="s">
        <v>2210</v>
      </c>
      <c r="B17" s="77">
        <v>9</v>
      </c>
      <c r="C17" s="77">
        <v>9</v>
      </c>
      <c r="D17" s="77">
        <v>1</v>
      </c>
      <c r="E17" s="77">
        <v>2012</v>
      </c>
      <c r="F17" s="77" t="s">
        <v>180</v>
      </c>
      <c r="G17" s="1017" t="s">
        <v>1617</v>
      </c>
      <c r="H17" s="77" t="s">
        <v>1618</v>
      </c>
      <c r="I17" s="1018"/>
      <c r="J17" s="80">
        <v>0</v>
      </c>
      <c r="K17" s="80">
        <v>0</v>
      </c>
      <c r="L17" s="80">
        <v>0</v>
      </c>
      <c r="M17" s="80">
        <v>0</v>
      </c>
      <c r="N17" s="80">
        <v>0</v>
      </c>
      <c r="O17" s="80">
        <v>0</v>
      </c>
      <c r="P17" s="80">
        <v>0</v>
      </c>
      <c r="Q17" s="80">
        <v>0</v>
      </c>
      <c r="R17" s="80">
        <v>39.363999999999997</v>
      </c>
      <c r="S17" s="80">
        <v>19.785</v>
      </c>
      <c r="T17" s="80">
        <v>6.6070000000000002</v>
      </c>
      <c r="U17" s="80">
        <v>18.433</v>
      </c>
      <c r="V17" s="80">
        <v>0</v>
      </c>
      <c r="W17" s="80">
        <v>315.16300000000001</v>
      </c>
      <c r="X17" s="80">
        <v>0</v>
      </c>
      <c r="Y17" s="80">
        <v>0</v>
      </c>
      <c r="Z17" s="80">
        <v>0</v>
      </c>
      <c r="AA17" s="80">
        <v>7.782</v>
      </c>
      <c r="AB17" s="80">
        <v>0</v>
      </c>
      <c r="AC17" s="80">
        <v>0</v>
      </c>
      <c r="AD17" s="80">
        <v>0</v>
      </c>
      <c r="AE17" s="80">
        <v>31.25</v>
      </c>
      <c r="AF17" s="80">
        <v>7.0880000000000001</v>
      </c>
      <c r="AG17" s="80">
        <v>8.0069999999999997</v>
      </c>
      <c r="AH17" s="80">
        <v>0</v>
      </c>
      <c r="AI17" s="80">
        <v>0</v>
      </c>
      <c r="AJ17" s="80">
        <v>0</v>
      </c>
      <c r="AK17" s="80">
        <v>81.628</v>
      </c>
      <c r="AL17" s="80">
        <v>24.535</v>
      </c>
      <c r="AM17" s="80">
        <v>0</v>
      </c>
      <c r="AN17" s="80">
        <v>17.195</v>
      </c>
      <c r="AO17" s="80">
        <v>0</v>
      </c>
      <c r="AP17" s="80">
        <v>0</v>
      </c>
      <c r="AQ17" s="80">
        <v>0</v>
      </c>
      <c r="AR17" s="80">
        <v>0</v>
      </c>
      <c r="AS17" s="80">
        <v>16.579000000000001</v>
      </c>
      <c r="AT17" s="80">
        <v>0</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22.285</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0</v>
      </c>
      <c r="CG17" s="80">
        <v>0</v>
      </c>
      <c r="CH17" s="80">
        <v>0</v>
      </c>
      <c r="CI17" s="80">
        <v>0</v>
      </c>
      <c r="CJ17" s="80">
        <v>0</v>
      </c>
      <c r="CK17" s="80">
        <v>0</v>
      </c>
      <c r="CL17" s="80">
        <v>8.2899999999999991</v>
      </c>
      <c r="CM17" s="80">
        <v>0</v>
      </c>
      <c r="CN17" s="80">
        <v>39.298000000000002</v>
      </c>
      <c r="CO17" s="80">
        <v>0</v>
      </c>
      <c r="CP17" s="80">
        <v>0</v>
      </c>
      <c r="CQ17" s="80">
        <v>0</v>
      </c>
      <c r="CR17" s="80">
        <v>0</v>
      </c>
      <c r="CS17" s="80">
        <v>93.239000000000004</v>
      </c>
      <c r="CT17" s="80">
        <v>0</v>
      </c>
      <c r="CU17" s="80">
        <v>0</v>
      </c>
      <c r="CV17" s="80">
        <v>0</v>
      </c>
      <c r="CW17" s="80">
        <v>0</v>
      </c>
      <c r="CX17" s="80">
        <v>0</v>
      </c>
      <c r="CY17" s="80">
        <v>0</v>
      </c>
      <c r="CZ17" s="80">
        <v>0</v>
      </c>
      <c r="DA17" s="80">
        <v>0</v>
      </c>
      <c r="DB17" s="80">
        <v>6.49</v>
      </c>
      <c r="DC17" s="80">
        <v>0</v>
      </c>
      <c r="DD17" s="80">
        <v>0</v>
      </c>
      <c r="DE17" s="80">
        <v>0</v>
      </c>
      <c r="DF17" s="80">
        <v>0</v>
      </c>
      <c r="DG17" s="80">
        <v>0</v>
      </c>
      <c r="DH17" s="80">
        <v>0</v>
      </c>
      <c r="DI17" s="80">
        <v>0</v>
      </c>
      <c r="DJ17" s="80">
        <v>0</v>
      </c>
      <c r="DK17" s="80">
        <v>0</v>
      </c>
      <c r="DL17" s="80">
        <v>0</v>
      </c>
      <c r="DM17" s="80">
        <v>0</v>
      </c>
      <c r="DN17" s="80">
        <v>0</v>
      </c>
      <c r="DO17" s="80">
        <v>0</v>
      </c>
      <c r="DP17" s="80">
        <v>0</v>
      </c>
      <c r="DQ17" s="80">
        <v>0</v>
      </c>
      <c r="DR17" s="80">
        <v>0</v>
      </c>
      <c r="DS17" s="80">
        <v>39.363999999999997</v>
      </c>
      <c r="DT17" s="80">
        <v>19.785</v>
      </c>
      <c r="DU17" s="80">
        <v>6.6070000000000002</v>
      </c>
      <c r="DV17" s="80">
        <v>18.433</v>
      </c>
      <c r="DW17" s="80">
        <v>0</v>
      </c>
      <c r="DX17" s="80">
        <v>315.16300000000001</v>
      </c>
      <c r="DY17" s="80">
        <v>0</v>
      </c>
      <c r="DZ17" s="80">
        <v>0</v>
      </c>
      <c r="EA17" s="80">
        <v>0</v>
      </c>
      <c r="EB17" s="80">
        <v>7.782</v>
      </c>
      <c r="EC17" s="80">
        <v>0</v>
      </c>
      <c r="ED17" s="80">
        <v>0</v>
      </c>
      <c r="EE17" s="80">
        <v>0</v>
      </c>
      <c r="EF17" s="80">
        <v>31.25</v>
      </c>
      <c r="EG17" s="80">
        <v>7.0880000000000001</v>
      </c>
      <c r="EH17" s="80">
        <v>8.0069999999999997</v>
      </c>
      <c r="EI17" s="80">
        <v>0</v>
      </c>
      <c r="EJ17" s="80">
        <v>0</v>
      </c>
      <c r="EK17" s="80">
        <v>0</v>
      </c>
      <c r="EL17" s="80">
        <v>81.628</v>
      </c>
      <c r="EM17" s="80">
        <v>24.535</v>
      </c>
      <c r="EN17" s="80">
        <v>0</v>
      </c>
      <c r="EO17" s="80">
        <v>17.195</v>
      </c>
      <c r="EP17" s="80">
        <v>0</v>
      </c>
      <c r="EQ17" s="80">
        <v>0</v>
      </c>
      <c r="ER17" s="80">
        <v>0</v>
      </c>
      <c r="ES17" s="80">
        <v>0</v>
      </c>
      <c r="ET17" s="80">
        <v>16.579000000000001</v>
      </c>
      <c r="EU17" s="80">
        <v>0</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22.285</v>
      </c>
      <c r="FO17" s="80">
        <v>0</v>
      </c>
      <c r="FP17" s="80">
        <v>0</v>
      </c>
      <c r="FQ17" s="80">
        <v>0</v>
      </c>
      <c r="FR17" s="80">
        <v>0</v>
      </c>
      <c r="FS17" s="80">
        <v>0</v>
      </c>
      <c r="FT17" s="80">
        <v>0</v>
      </c>
      <c r="FU17" s="80">
        <v>0</v>
      </c>
      <c r="FV17" s="80">
        <v>0</v>
      </c>
      <c r="FW17" s="80">
        <v>0</v>
      </c>
      <c r="FX17" s="80">
        <v>0</v>
      </c>
      <c r="FY17" s="80">
        <v>0</v>
      </c>
      <c r="FZ17" s="80">
        <v>0</v>
      </c>
      <c r="GA17" s="80">
        <v>0</v>
      </c>
      <c r="GB17" s="80">
        <v>0</v>
      </c>
      <c r="GC17" s="80">
        <v>0</v>
      </c>
      <c r="GD17" s="80">
        <v>0</v>
      </c>
      <c r="GE17" s="80">
        <v>0</v>
      </c>
      <c r="GF17" s="80">
        <v>0</v>
      </c>
      <c r="GG17" s="80">
        <v>0</v>
      </c>
      <c r="GH17" s="80">
        <v>0</v>
      </c>
      <c r="GI17" s="80">
        <v>0</v>
      </c>
      <c r="GJ17" s="80">
        <v>0</v>
      </c>
      <c r="GK17" s="80">
        <v>0</v>
      </c>
      <c r="GL17" s="80">
        <v>0</v>
      </c>
      <c r="GM17" s="80">
        <v>8.2899999999999991</v>
      </c>
      <c r="GN17" s="80">
        <v>0</v>
      </c>
      <c r="GO17" s="80">
        <v>39.298000000000002</v>
      </c>
      <c r="GP17" s="80">
        <v>0</v>
      </c>
      <c r="GQ17" s="80">
        <v>0</v>
      </c>
      <c r="GR17" s="80">
        <v>0</v>
      </c>
      <c r="GS17" s="80">
        <v>0</v>
      </c>
      <c r="GT17" s="80">
        <v>93.239000000000004</v>
      </c>
      <c r="GU17" s="80">
        <v>0</v>
      </c>
      <c r="GV17" s="80">
        <v>0</v>
      </c>
      <c r="GW17" s="80">
        <v>0</v>
      </c>
      <c r="GX17" s="80">
        <v>0</v>
      </c>
      <c r="GY17" s="80">
        <v>0</v>
      </c>
      <c r="GZ17" s="80">
        <v>0</v>
      </c>
      <c r="HA17" s="80">
        <v>0</v>
      </c>
      <c r="HB17" s="80">
        <v>0</v>
      </c>
      <c r="HC17" s="80">
        <v>6.49</v>
      </c>
      <c r="HD17" s="80">
        <v>0</v>
      </c>
      <c r="HE17" s="80">
        <v>0</v>
      </c>
      <c r="HF17" s="80">
        <v>0</v>
      </c>
      <c r="HG17" s="80">
        <v>0</v>
      </c>
      <c r="HH17" s="80">
        <v>0</v>
      </c>
      <c r="HI17" s="80">
        <v>0</v>
      </c>
      <c r="HJ17" s="80">
        <v>0</v>
      </c>
      <c r="HK17" s="80">
        <v>576.83699999999999</v>
      </c>
      <c r="HL17" s="80">
        <v>16.579000000000001</v>
      </c>
      <c r="HM17" s="80">
        <v>0</v>
      </c>
      <c r="HN17" s="80">
        <v>0</v>
      </c>
      <c r="HO17" s="80">
        <v>22.285</v>
      </c>
      <c r="HP17" s="80">
        <v>0</v>
      </c>
      <c r="HQ17" s="80">
        <v>0</v>
      </c>
      <c r="HR17" s="80">
        <v>0</v>
      </c>
      <c r="HS17" s="80">
        <v>0</v>
      </c>
      <c r="HT17" s="80">
        <v>0</v>
      </c>
      <c r="HU17" s="80">
        <v>8.2899999999999991</v>
      </c>
      <c r="HV17" s="80">
        <v>39.298000000000002</v>
      </c>
      <c r="HW17" s="80">
        <v>0</v>
      </c>
      <c r="HX17" s="80">
        <v>93.239000000000004</v>
      </c>
      <c r="HY17" s="80">
        <v>6.49</v>
      </c>
      <c r="HZ17" s="80">
        <v>0</v>
      </c>
      <c r="IA17" s="80">
        <v>0</v>
      </c>
      <c r="IB17" s="80">
        <v>0</v>
      </c>
      <c r="IC17" s="80">
        <v>0</v>
      </c>
      <c r="ID17" s="80">
        <v>0</v>
      </c>
      <c r="IE17" s="80">
        <v>0</v>
      </c>
      <c r="IF17" s="80">
        <v>576.83699999999999</v>
      </c>
      <c r="IG17" s="80">
        <v>16.579000000000001</v>
      </c>
      <c r="IH17" s="80">
        <v>0</v>
      </c>
      <c r="II17" s="80">
        <v>0</v>
      </c>
      <c r="IJ17" s="80">
        <v>22.285</v>
      </c>
      <c r="IK17" s="80">
        <v>0</v>
      </c>
      <c r="IL17" s="80">
        <v>0</v>
      </c>
      <c r="IM17" s="80">
        <v>0</v>
      </c>
      <c r="IN17" s="80">
        <v>0</v>
      </c>
      <c r="IO17" s="80">
        <v>0</v>
      </c>
      <c r="IP17" s="80">
        <v>8.2899999999999991</v>
      </c>
      <c r="IQ17" s="80">
        <v>39.298000000000002</v>
      </c>
      <c r="IR17" s="80">
        <v>0</v>
      </c>
      <c r="IS17" s="80">
        <v>93.239000000000004</v>
      </c>
      <c r="IT17" s="80">
        <v>6.49</v>
      </c>
      <c r="IU17" s="80">
        <v>0</v>
      </c>
      <c r="IV17" s="81">
        <v>0</v>
      </c>
      <c r="IW17" s="78">
        <v>0</v>
      </c>
      <c r="IX17" s="78">
        <v>0</v>
      </c>
      <c r="IY17" s="78">
        <v>0</v>
      </c>
      <c r="IZ17" s="78">
        <v>0</v>
      </c>
      <c r="JA17" s="78">
        <v>0</v>
      </c>
      <c r="JB17" s="78">
        <v>0</v>
      </c>
      <c r="JC17" s="78">
        <v>0</v>
      </c>
      <c r="JD17" s="78">
        <v>0</v>
      </c>
      <c r="JE17" s="78">
        <v>5</v>
      </c>
      <c r="JF17" s="78">
        <v>2</v>
      </c>
      <c r="JG17" s="78">
        <v>1</v>
      </c>
      <c r="JH17" s="78">
        <v>1</v>
      </c>
      <c r="JI17" s="78">
        <v>0</v>
      </c>
      <c r="JJ17" s="78">
        <v>3</v>
      </c>
      <c r="JK17" s="78">
        <v>0</v>
      </c>
      <c r="JL17" s="78">
        <v>0</v>
      </c>
      <c r="JM17" s="78">
        <v>0</v>
      </c>
      <c r="JN17" s="78">
        <v>1</v>
      </c>
      <c r="JO17" s="78">
        <v>0</v>
      </c>
      <c r="JP17" s="78">
        <v>0</v>
      </c>
      <c r="JQ17" s="78">
        <v>0</v>
      </c>
      <c r="JR17" s="78">
        <v>2</v>
      </c>
      <c r="JS17" s="78">
        <v>1</v>
      </c>
      <c r="JT17" s="78">
        <v>2</v>
      </c>
      <c r="JU17" s="78">
        <v>0</v>
      </c>
      <c r="JV17" s="78">
        <v>0</v>
      </c>
      <c r="JW17" s="78">
        <v>0</v>
      </c>
      <c r="JX17" s="78">
        <v>5</v>
      </c>
      <c r="JY17" s="78">
        <v>1</v>
      </c>
      <c r="JZ17" s="78">
        <v>0</v>
      </c>
      <c r="KA17" s="78">
        <v>2</v>
      </c>
      <c r="KB17" s="78">
        <v>0</v>
      </c>
      <c r="KC17" s="78">
        <v>0</v>
      </c>
      <c r="KD17" s="78">
        <v>0</v>
      </c>
      <c r="KE17" s="78">
        <v>0</v>
      </c>
      <c r="KF17" s="78">
        <v>3</v>
      </c>
      <c r="KG17" s="78">
        <v>0</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4</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0</v>
      </c>
      <c r="LT17" s="78">
        <v>0</v>
      </c>
      <c r="LU17" s="78">
        <v>0</v>
      </c>
      <c r="LV17" s="78">
        <v>0</v>
      </c>
      <c r="LW17" s="78">
        <v>0</v>
      </c>
      <c r="LX17" s="78">
        <v>0</v>
      </c>
      <c r="LY17" s="78">
        <v>1</v>
      </c>
      <c r="LZ17" s="78">
        <v>0</v>
      </c>
      <c r="MA17" s="78">
        <v>5</v>
      </c>
      <c r="MB17" s="78">
        <v>0</v>
      </c>
      <c r="MC17" s="78">
        <v>0</v>
      </c>
      <c r="MD17" s="78">
        <v>0</v>
      </c>
      <c r="ME17" s="78">
        <v>0</v>
      </c>
      <c r="MF17" s="78">
        <v>5</v>
      </c>
      <c r="MG17" s="78">
        <v>0</v>
      </c>
      <c r="MH17" s="78">
        <v>0</v>
      </c>
      <c r="MI17" s="78">
        <v>0</v>
      </c>
      <c r="MJ17" s="78">
        <v>0</v>
      </c>
      <c r="MK17" s="78">
        <v>0</v>
      </c>
      <c r="ML17" s="78">
        <v>0</v>
      </c>
      <c r="MM17" s="78">
        <v>0</v>
      </c>
      <c r="MN17" s="78">
        <v>0</v>
      </c>
      <c r="MO17" s="78">
        <v>1</v>
      </c>
      <c r="MP17" s="78">
        <v>0</v>
      </c>
      <c r="MQ17" s="78">
        <v>0</v>
      </c>
      <c r="MR17" s="78">
        <v>0</v>
      </c>
      <c r="MS17" s="78">
        <v>0</v>
      </c>
      <c r="MT17" s="78">
        <v>0</v>
      </c>
      <c r="MU17" s="78">
        <v>0</v>
      </c>
      <c r="MV17" s="78">
        <v>0</v>
      </c>
      <c r="MW17" s="78">
        <v>0</v>
      </c>
      <c r="MX17" s="78">
        <v>0</v>
      </c>
      <c r="MY17" s="78">
        <v>0</v>
      </c>
      <c r="MZ17" s="78">
        <v>0</v>
      </c>
      <c r="NA17" s="78">
        <v>0</v>
      </c>
      <c r="NB17" s="78">
        <v>0</v>
      </c>
      <c r="NC17" s="78">
        <v>0</v>
      </c>
      <c r="ND17" s="78">
        <v>0</v>
      </c>
      <c r="NE17" s="78">
        <v>0</v>
      </c>
      <c r="NF17" s="78">
        <v>5</v>
      </c>
      <c r="NG17" s="78">
        <v>2</v>
      </c>
      <c r="NH17" s="78">
        <v>1</v>
      </c>
      <c r="NI17" s="78">
        <v>1</v>
      </c>
      <c r="NJ17" s="78">
        <v>0</v>
      </c>
      <c r="NK17" s="78">
        <v>3</v>
      </c>
      <c r="NL17" s="78">
        <v>0</v>
      </c>
      <c r="NM17" s="78">
        <v>0</v>
      </c>
      <c r="NN17" s="78">
        <v>0</v>
      </c>
      <c r="NO17" s="78">
        <v>1</v>
      </c>
      <c r="NP17" s="78">
        <v>0</v>
      </c>
      <c r="NQ17" s="78">
        <v>0</v>
      </c>
      <c r="NR17" s="78">
        <v>0</v>
      </c>
      <c r="NS17" s="78">
        <v>2</v>
      </c>
      <c r="NT17" s="78">
        <v>1</v>
      </c>
      <c r="NU17" s="78">
        <v>2</v>
      </c>
      <c r="NV17" s="78">
        <v>0</v>
      </c>
      <c r="NW17" s="78">
        <v>0</v>
      </c>
      <c r="NX17" s="78">
        <v>0</v>
      </c>
      <c r="NY17" s="78">
        <v>5</v>
      </c>
      <c r="NZ17" s="78">
        <v>1</v>
      </c>
      <c r="OA17" s="78">
        <v>0</v>
      </c>
      <c r="OB17" s="78">
        <v>2</v>
      </c>
      <c r="OC17" s="78">
        <v>0</v>
      </c>
      <c r="OD17" s="78">
        <v>0</v>
      </c>
      <c r="OE17" s="78">
        <v>0</v>
      </c>
      <c r="OF17" s="78">
        <v>0</v>
      </c>
      <c r="OG17" s="78">
        <v>3</v>
      </c>
      <c r="OH17" s="78">
        <v>0</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4</v>
      </c>
      <c r="PB17" s="78">
        <v>0</v>
      </c>
      <c r="PC17" s="78">
        <v>0</v>
      </c>
      <c r="PD17" s="78">
        <v>0</v>
      </c>
      <c r="PE17" s="78">
        <v>0</v>
      </c>
      <c r="PF17" s="78">
        <v>0</v>
      </c>
      <c r="PG17" s="78">
        <v>0</v>
      </c>
      <c r="PH17" s="78">
        <v>0</v>
      </c>
      <c r="PI17" s="78">
        <v>0</v>
      </c>
      <c r="PJ17" s="78">
        <v>0</v>
      </c>
      <c r="PK17" s="78">
        <v>0</v>
      </c>
      <c r="PL17" s="78">
        <v>0</v>
      </c>
      <c r="PM17" s="78">
        <v>0</v>
      </c>
      <c r="PN17" s="78">
        <v>0</v>
      </c>
      <c r="PO17" s="78">
        <v>0</v>
      </c>
      <c r="PP17" s="78">
        <v>0</v>
      </c>
      <c r="PQ17" s="78">
        <v>0</v>
      </c>
      <c r="PR17" s="78">
        <v>0</v>
      </c>
      <c r="PS17" s="78">
        <v>0</v>
      </c>
      <c r="PT17" s="78">
        <v>0</v>
      </c>
      <c r="PU17" s="78">
        <v>0</v>
      </c>
      <c r="PV17" s="78">
        <v>0</v>
      </c>
      <c r="PW17" s="78">
        <v>0</v>
      </c>
      <c r="PX17" s="78">
        <v>0</v>
      </c>
      <c r="PY17" s="78">
        <v>0</v>
      </c>
      <c r="PZ17" s="78">
        <v>1</v>
      </c>
      <c r="QA17" s="78">
        <v>0</v>
      </c>
      <c r="QB17" s="78">
        <v>5</v>
      </c>
      <c r="QC17" s="78">
        <v>0</v>
      </c>
      <c r="QD17" s="78">
        <v>0</v>
      </c>
      <c r="QE17" s="78">
        <v>0</v>
      </c>
      <c r="QF17" s="78">
        <v>0</v>
      </c>
      <c r="QG17" s="78">
        <v>5</v>
      </c>
      <c r="QH17" s="78">
        <v>0</v>
      </c>
      <c r="QI17" s="78">
        <v>0</v>
      </c>
      <c r="QJ17" s="78">
        <v>0</v>
      </c>
      <c r="QK17" s="78">
        <v>0</v>
      </c>
      <c r="QL17" s="78">
        <v>0</v>
      </c>
      <c r="QM17" s="78">
        <v>0</v>
      </c>
      <c r="QN17" s="78">
        <v>0</v>
      </c>
      <c r="QO17" s="78">
        <v>0</v>
      </c>
      <c r="QP17" s="78">
        <v>1</v>
      </c>
      <c r="QQ17" s="78">
        <v>0</v>
      </c>
      <c r="QR17" s="78">
        <v>0</v>
      </c>
      <c r="QS17" s="78">
        <v>0</v>
      </c>
      <c r="QT17" s="78">
        <v>0</v>
      </c>
      <c r="QU17" s="78">
        <v>0</v>
      </c>
      <c r="QV17" s="78">
        <v>0</v>
      </c>
      <c r="QW17" s="78">
        <v>0</v>
      </c>
      <c r="QX17" s="78">
        <v>26</v>
      </c>
      <c r="QY17" s="78">
        <v>3</v>
      </c>
      <c r="QZ17" s="78">
        <v>0</v>
      </c>
      <c r="RA17" s="78">
        <v>0</v>
      </c>
      <c r="RB17" s="78">
        <v>4</v>
      </c>
      <c r="RC17" s="78">
        <v>0</v>
      </c>
      <c r="RD17" s="78">
        <v>0</v>
      </c>
      <c r="RE17" s="78">
        <v>0</v>
      </c>
      <c r="RF17" s="78">
        <v>0</v>
      </c>
      <c r="RG17" s="78">
        <v>0</v>
      </c>
      <c r="RH17" s="78">
        <v>1</v>
      </c>
      <c r="RI17" s="78">
        <v>5</v>
      </c>
      <c r="RJ17" s="78">
        <v>0</v>
      </c>
      <c r="RK17" s="78">
        <v>5</v>
      </c>
      <c r="RL17" s="78">
        <v>1</v>
      </c>
      <c r="RM17" s="78">
        <v>0</v>
      </c>
      <c r="RN17" s="78">
        <v>0</v>
      </c>
      <c r="RO17" s="78">
        <v>0</v>
      </c>
      <c r="RP17" s="78">
        <v>0</v>
      </c>
      <c r="RQ17" s="78">
        <v>0</v>
      </c>
      <c r="RR17" s="78">
        <v>0</v>
      </c>
      <c r="RS17" s="78">
        <v>26</v>
      </c>
      <c r="RT17" s="78">
        <v>3</v>
      </c>
      <c r="RU17" s="78">
        <v>0</v>
      </c>
      <c r="RV17" s="78">
        <v>0</v>
      </c>
      <c r="RW17" s="78">
        <v>4</v>
      </c>
      <c r="RX17" s="78">
        <v>0</v>
      </c>
      <c r="RY17" s="78">
        <v>0</v>
      </c>
      <c r="RZ17" s="78">
        <v>0</v>
      </c>
      <c r="SA17" s="78">
        <v>0</v>
      </c>
      <c r="SB17" s="78">
        <v>0</v>
      </c>
      <c r="SC17" s="78">
        <v>1</v>
      </c>
      <c r="SD17" s="78">
        <v>5</v>
      </c>
      <c r="SE17" s="78">
        <v>0</v>
      </c>
      <c r="SF17" s="78">
        <v>5</v>
      </c>
      <c r="SG17" s="78">
        <v>1</v>
      </c>
      <c r="SH17" s="78">
        <v>0</v>
      </c>
    </row>
    <row r="18" spans="1:502">
      <c r="A18" s="17" t="s">
        <v>2211</v>
      </c>
      <c r="B18" s="77">
        <v>10</v>
      </c>
      <c r="C18" s="77">
        <v>10</v>
      </c>
      <c r="D18" s="77">
        <v>1</v>
      </c>
      <c r="E18" s="77">
        <v>2013</v>
      </c>
      <c r="F18" s="77" t="s">
        <v>181</v>
      </c>
      <c r="G18" s="1017" t="s">
        <v>1617</v>
      </c>
      <c r="H18" s="77" t="s">
        <v>1618</v>
      </c>
      <c r="I18" s="1018"/>
      <c r="J18" s="80">
        <v>0</v>
      </c>
      <c r="K18" s="80">
        <v>0</v>
      </c>
      <c r="L18" s="80">
        <v>0</v>
      </c>
      <c r="M18" s="80">
        <v>0</v>
      </c>
      <c r="N18" s="80">
        <v>0</v>
      </c>
      <c r="O18" s="80">
        <v>0</v>
      </c>
      <c r="P18" s="80">
        <v>0</v>
      </c>
      <c r="Q18" s="80">
        <v>0</v>
      </c>
      <c r="R18" s="80">
        <v>42.399000000000001</v>
      </c>
      <c r="S18" s="80">
        <v>23.216999999999999</v>
      </c>
      <c r="T18" s="80">
        <v>7.2050000000000001</v>
      </c>
      <c r="U18" s="80">
        <v>22.872</v>
      </c>
      <c r="V18" s="80">
        <v>0</v>
      </c>
      <c r="W18" s="80">
        <v>533.42399999999998</v>
      </c>
      <c r="X18" s="80">
        <v>0</v>
      </c>
      <c r="Y18" s="80">
        <v>0</v>
      </c>
      <c r="Z18" s="80">
        <v>0</v>
      </c>
      <c r="AA18" s="80">
        <v>7.3789999999999996</v>
      </c>
      <c r="AB18" s="80">
        <v>0</v>
      </c>
      <c r="AC18" s="80">
        <v>0</v>
      </c>
      <c r="AD18" s="80">
        <v>0</v>
      </c>
      <c r="AE18" s="80">
        <v>37.359000000000002</v>
      </c>
      <c r="AF18" s="80">
        <v>7.0949999999999998</v>
      </c>
      <c r="AG18" s="80">
        <v>10.811999999999999</v>
      </c>
      <c r="AH18" s="80">
        <v>0</v>
      </c>
      <c r="AI18" s="80">
        <v>0</v>
      </c>
      <c r="AJ18" s="80">
        <v>0</v>
      </c>
      <c r="AK18" s="80">
        <v>113.33499999999999</v>
      </c>
      <c r="AL18" s="80">
        <v>23.954000000000001</v>
      </c>
      <c r="AM18" s="80">
        <v>0</v>
      </c>
      <c r="AN18" s="80">
        <v>20.395</v>
      </c>
      <c r="AO18" s="80">
        <v>0</v>
      </c>
      <c r="AP18" s="80">
        <v>0</v>
      </c>
      <c r="AQ18" s="80">
        <v>0</v>
      </c>
      <c r="AR18" s="80">
        <v>0</v>
      </c>
      <c r="AS18" s="80">
        <v>21.972999999999999</v>
      </c>
      <c r="AT18" s="80">
        <v>0</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24.218</v>
      </c>
      <c r="BN18" s="80">
        <v>0</v>
      </c>
      <c r="BO18" s="80">
        <v>0</v>
      </c>
      <c r="BP18" s="80">
        <v>0</v>
      </c>
      <c r="BQ18" s="80">
        <v>0</v>
      </c>
      <c r="BR18" s="80">
        <v>0</v>
      </c>
      <c r="BS18" s="80">
        <v>0</v>
      </c>
      <c r="BT18" s="80">
        <v>0</v>
      </c>
      <c r="BU18" s="80">
        <v>0</v>
      </c>
      <c r="BV18" s="80">
        <v>0</v>
      </c>
      <c r="BW18" s="80">
        <v>0</v>
      </c>
      <c r="BX18" s="80">
        <v>0</v>
      </c>
      <c r="BY18" s="80">
        <v>0</v>
      </c>
      <c r="BZ18" s="80">
        <v>0</v>
      </c>
      <c r="CA18" s="80">
        <v>0</v>
      </c>
      <c r="CB18" s="80">
        <v>0</v>
      </c>
      <c r="CC18" s="80">
        <v>0</v>
      </c>
      <c r="CD18" s="80">
        <v>0</v>
      </c>
      <c r="CE18" s="80">
        <v>0</v>
      </c>
      <c r="CF18" s="80">
        <v>0</v>
      </c>
      <c r="CG18" s="80">
        <v>0</v>
      </c>
      <c r="CH18" s="80">
        <v>0</v>
      </c>
      <c r="CI18" s="80">
        <v>0</v>
      </c>
      <c r="CJ18" s="80">
        <v>0</v>
      </c>
      <c r="CK18" s="80">
        <v>0</v>
      </c>
      <c r="CL18" s="80">
        <v>8.4480000000000004</v>
      </c>
      <c r="CM18" s="80">
        <v>0</v>
      </c>
      <c r="CN18" s="80">
        <v>43.719000000000001</v>
      </c>
      <c r="CO18" s="80">
        <v>0</v>
      </c>
      <c r="CP18" s="80">
        <v>0</v>
      </c>
      <c r="CQ18" s="80">
        <v>0</v>
      </c>
      <c r="CR18" s="80">
        <v>0</v>
      </c>
      <c r="CS18" s="80">
        <v>62.036999999999999</v>
      </c>
      <c r="CT18" s="80">
        <v>0</v>
      </c>
      <c r="CU18" s="80">
        <v>0</v>
      </c>
      <c r="CV18" s="80">
        <v>0</v>
      </c>
      <c r="CW18" s="80">
        <v>0</v>
      </c>
      <c r="CX18" s="80">
        <v>0</v>
      </c>
      <c r="CY18" s="80">
        <v>0</v>
      </c>
      <c r="CZ18" s="80">
        <v>0</v>
      </c>
      <c r="DA18" s="80">
        <v>0</v>
      </c>
      <c r="DB18" s="80">
        <v>7.2279999999999998</v>
      </c>
      <c r="DC18" s="80">
        <v>0</v>
      </c>
      <c r="DD18" s="80">
        <v>0</v>
      </c>
      <c r="DE18" s="80">
        <v>0</v>
      </c>
      <c r="DF18" s="80">
        <v>0</v>
      </c>
      <c r="DG18" s="80">
        <v>0</v>
      </c>
      <c r="DH18" s="80">
        <v>0</v>
      </c>
      <c r="DI18" s="80">
        <v>0</v>
      </c>
      <c r="DJ18" s="80">
        <v>0</v>
      </c>
      <c r="DK18" s="80">
        <v>0</v>
      </c>
      <c r="DL18" s="80">
        <v>0</v>
      </c>
      <c r="DM18" s="80">
        <v>0</v>
      </c>
      <c r="DN18" s="80">
        <v>0</v>
      </c>
      <c r="DO18" s="80">
        <v>0</v>
      </c>
      <c r="DP18" s="80">
        <v>0</v>
      </c>
      <c r="DQ18" s="80">
        <v>0</v>
      </c>
      <c r="DR18" s="80">
        <v>0</v>
      </c>
      <c r="DS18" s="80">
        <v>42.399000000000001</v>
      </c>
      <c r="DT18" s="80">
        <v>23.216999999999999</v>
      </c>
      <c r="DU18" s="80">
        <v>7.2050000000000001</v>
      </c>
      <c r="DV18" s="80">
        <v>22.872</v>
      </c>
      <c r="DW18" s="80">
        <v>0</v>
      </c>
      <c r="DX18" s="80">
        <v>533.42399999999998</v>
      </c>
      <c r="DY18" s="80">
        <v>0</v>
      </c>
      <c r="DZ18" s="80">
        <v>0</v>
      </c>
      <c r="EA18" s="80">
        <v>0</v>
      </c>
      <c r="EB18" s="80">
        <v>7.3789999999999996</v>
      </c>
      <c r="EC18" s="80">
        <v>0</v>
      </c>
      <c r="ED18" s="80">
        <v>0</v>
      </c>
      <c r="EE18" s="80">
        <v>0</v>
      </c>
      <c r="EF18" s="80">
        <v>37.359000000000002</v>
      </c>
      <c r="EG18" s="80">
        <v>7.0949999999999998</v>
      </c>
      <c r="EH18" s="80">
        <v>10.811999999999999</v>
      </c>
      <c r="EI18" s="80">
        <v>0</v>
      </c>
      <c r="EJ18" s="80">
        <v>0</v>
      </c>
      <c r="EK18" s="80">
        <v>0</v>
      </c>
      <c r="EL18" s="80">
        <v>113.33499999999999</v>
      </c>
      <c r="EM18" s="80">
        <v>23.954000000000001</v>
      </c>
      <c r="EN18" s="80">
        <v>0</v>
      </c>
      <c r="EO18" s="80">
        <v>20.395</v>
      </c>
      <c r="EP18" s="80">
        <v>0</v>
      </c>
      <c r="EQ18" s="80">
        <v>0</v>
      </c>
      <c r="ER18" s="80">
        <v>0</v>
      </c>
      <c r="ES18" s="80">
        <v>0</v>
      </c>
      <c r="ET18" s="80">
        <v>21.972999999999999</v>
      </c>
      <c r="EU18" s="80">
        <v>0</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24.218</v>
      </c>
      <c r="FO18" s="80">
        <v>0</v>
      </c>
      <c r="FP18" s="80">
        <v>0</v>
      </c>
      <c r="FQ18" s="80">
        <v>0</v>
      </c>
      <c r="FR18" s="80">
        <v>0</v>
      </c>
      <c r="FS18" s="80">
        <v>0</v>
      </c>
      <c r="FT18" s="80">
        <v>0</v>
      </c>
      <c r="FU18" s="80">
        <v>0</v>
      </c>
      <c r="FV18" s="80">
        <v>0</v>
      </c>
      <c r="FW18" s="80">
        <v>0</v>
      </c>
      <c r="FX18" s="80">
        <v>0</v>
      </c>
      <c r="FY18" s="80">
        <v>0</v>
      </c>
      <c r="FZ18" s="80">
        <v>0</v>
      </c>
      <c r="GA18" s="80">
        <v>0</v>
      </c>
      <c r="GB18" s="80">
        <v>0</v>
      </c>
      <c r="GC18" s="80">
        <v>0</v>
      </c>
      <c r="GD18" s="80">
        <v>0</v>
      </c>
      <c r="GE18" s="80">
        <v>0</v>
      </c>
      <c r="GF18" s="80">
        <v>0</v>
      </c>
      <c r="GG18" s="80">
        <v>0</v>
      </c>
      <c r="GH18" s="80">
        <v>0</v>
      </c>
      <c r="GI18" s="80">
        <v>0</v>
      </c>
      <c r="GJ18" s="80">
        <v>0</v>
      </c>
      <c r="GK18" s="80">
        <v>0</v>
      </c>
      <c r="GL18" s="80">
        <v>0</v>
      </c>
      <c r="GM18" s="80">
        <v>8.4480000000000004</v>
      </c>
      <c r="GN18" s="80">
        <v>0</v>
      </c>
      <c r="GO18" s="80">
        <v>43.719000000000001</v>
      </c>
      <c r="GP18" s="80">
        <v>0</v>
      </c>
      <c r="GQ18" s="80">
        <v>0</v>
      </c>
      <c r="GR18" s="80">
        <v>0</v>
      </c>
      <c r="GS18" s="80">
        <v>0</v>
      </c>
      <c r="GT18" s="80">
        <v>62.036999999999999</v>
      </c>
      <c r="GU18" s="80">
        <v>0</v>
      </c>
      <c r="GV18" s="80">
        <v>0</v>
      </c>
      <c r="GW18" s="80">
        <v>0</v>
      </c>
      <c r="GX18" s="80">
        <v>0</v>
      </c>
      <c r="GY18" s="80">
        <v>0</v>
      </c>
      <c r="GZ18" s="80">
        <v>0</v>
      </c>
      <c r="HA18" s="80">
        <v>0</v>
      </c>
      <c r="HB18" s="80">
        <v>0</v>
      </c>
      <c r="HC18" s="80">
        <v>7.2279999999999998</v>
      </c>
      <c r="HD18" s="80">
        <v>0</v>
      </c>
      <c r="HE18" s="80">
        <v>0</v>
      </c>
      <c r="HF18" s="80">
        <v>0</v>
      </c>
      <c r="HG18" s="80">
        <v>0</v>
      </c>
      <c r="HH18" s="80">
        <v>0</v>
      </c>
      <c r="HI18" s="80">
        <v>0</v>
      </c>
      <c r="HJ18" s="80">
        <v>0</v>
      </c>
      <c r="HK18" s="80">
        <v>849.44600000000003</v>
      </c>
      <c r="HL18" s="80">
        <v>21.972999999999999</v>
      </c>
      <c r="HM18" s="80">
        <v>0</v>
      </c>
      <c r="HN18" s="80">
        <v>0</v>
      </c>
      <c r="HO18" s="80">
        <v>24.218</v>
      </c>
      <c r="HP18" s="80">
        <v>0</v>
      </c>
      <c r="HQ18" s="80">
        <v>0</v>
      </c>
      <c r="HR18" s="80">
        <v>0</v>
      </c>
      <c r="HS18" s="80">
        <v>0</v>
      </c>
      <c r="HT18" s="80">
        <v>0</v>
      </c>
      <c r="HU18" s="80">
        <v>8.4480000000000004</v>
      </c>
      <c r="HV18" s="80">
        <v>43.719000000000001</v>
      </c>
      <c r="HW18" s="80">
        <v>0</v>
      </c>
      <c r="HX18" s="80">
        <v>62.036999999999999</v>
      </c>
      <c r="HY18" s="80">
        <v>7.2279999999999998</v>
      </c>
      <c r="HZ18" s="80">
        <v>0</v>
      </c>
      <c r="IA18" s="80">
        <v>0</v>
      </c>
      <c r="IB18" s="80">
        <v>0</v>
      </c>
      <c r="IC18" s="80">
        <v>0</v>
      </c>
      <c r="ID18" s="80">
        <v>0</v>
      </c>
      <c r="IE18" s="80">
        <v>0</v>
      </c>
      <c r="IF18" s="80">
        <v>849.44600000000003</v>
      </c>
      <c r="IG18" s="80">
        <v>21.972999999999999</v>
      </c>
      <c r="IH18" s="80">
        <v>0</v>
      </c>
      <c r="II18" s="80">
        <v>0</v>
      </c>
      <c r="IJ18" s="80">
        <v>24.218</v>
      </c>
      <c r="IK18" s="80">
        <v>0</v>
      </c>
      <c r="IL18" s="80">
        <v>0</v>
      </c>
      <c r="IM18" s="80">
        <v>0</v>
      </c>
      <c r="IN18" s="80">
        <v>0</v>
      </c>
      <c r="IO18" s="80">
        <v>0</v>
      </c>
      <c r="IP18" s="80">
        <v>8.4480000000000004</v>
      </c>
      <c r="IQ18" s="80">
        <v>43.719000000000001</v>
      </c>
      <c r="IR18" s="80">
        <v>0</v>
      </c>
      <c r="IS18" s="80">
        <v>62.036999999999999</v>
      </c>
      <c r="IT18" s="80">
        <v>7.2279999999999998</v>
      </c>
      <c r="IU18" s="80">
        <v>0</v>
      </c>
      <c r="IV18" s="81">
        <v>0</v>
      </c>
      <c r="IW18" s="78">
        <v>0</v>
      </c>
      <c r="IX18" s="78">
        <v>0</v>
      </c>
      <c r="IY18" s="78">
        <v>0</v>
      </c>
      <c r="IZ18" s="78">
        <v>0</v>
      </c>
      <c r="JA18" s="78">
        <v>0</v>
      </c>
      <c r="JB18" s="78">
        <v>0</v>
      </c>
      <c r="JC18" s="78">
        <v>0</v>
      </c>
      <c r="JD18" s="78">
        <v>0</v>
      </c>
      <c r="JE18" s="78">
        <v>5</v>
      </c>
      <c r="JF18" s="78">
        <v>2</v>
      </c>
      <c r="JG18" s="78">
        <v>1</v>
      </c>
      <c r="JH18" s="78">
        <v>1</v>
      </c>
      <c r="JI18" s="78">
        <v>0</v>
      </c>
      <c r="JJ18" s="78">
        <v>3</v>
      </c>
      <c r="JK18" s="78">
        <v>0</v>
      </c>
      <c r="JL18" s="78">
        <v>0</v>
      </c>
      <c r="JM18" s="78">
        <v>0</v>
      </c>
      <c r="JN18" s="78">
        <v>1</v>
      </c>
      <c r="JO18" s="78">
        <v>0</v>
      </c>
      <c r="JP18" s="78">
        <v>0</v>
      </c>
      <c r="JQ18" s="78">
        <v>0</v>
      </c>
      <c r="JR18" s="78">
        <v>2</v>
      </c>
      <c r="JS18" s="78">
        <v>1</v>
      </c>
      <c r="JT18" s="78">
        <v>2</v>
      </c>
      <c r="JU18" s="78">
        <v>0</v>
      </c>
      <c r="JV18" s="78">
        <v>0</v>
      </c>
      <c r="JW18" s="78">
        <v>0</v>
      </c>
      <c r="JX18" s="78">
        <v>7</v>
      </c>
      <c r="JY18" s="78">
        <v>1</v>
      </c>
      <c r="JZ18" s="78">
        <v>0</v>
      </c>
      <c r="KA18" s="78">
        <v>2</v>
      </c>
      <c r="KB18" s="78">
        <v>0</v>
      </c>
      <c r="KC18" s="78">
        <v>0</v>
      </c>
      <c r="KD18" s="78">
        <v>0</v>
      </c>
      <c r="KE18" s="78">
        <v>0</v>
      </c>
      <c r="KF18" s="78">
        <v>3</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4</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0</v>
      </c>
      <c r="LT18" s="78">
        <v>0</v>
      </c>
      <c r="LU18" s="78">
        <v>0</v>
      </c>
      <c r="LV18" s="78">
        <v>0</v>
      </c>
      <c r="LW18" s="78">
        <v>0</v>
      </c>
      <c r="LX18" s="78">
        <v>0</v>
      </c>
      <c r="LY18" s="78">
        <v>1</v>
      </c>
      <c r="LZ18" s="78">
        <v>0</v>
      </c>
      <c r="MA18" s="78">
        <v>5</v>
      </c>
      <c r="MB18" s="78">
        <v>0</v>
      </c>
      <c r="MC18" s="78">
        <v>0</v>
      </c>
      <c r="MD18" s="78">
        <v>0</v>
      </c>
      <c r="ME18" s="78">
        <v>0</v>
      </c>
      <c r="MF18" s="78">
        <v>4</v>
      </c>
      <c r="MG18" s="78">
        <v>0</v>
      </c>
      <c r="MH18" s="78">
        <v>0</v>
      </c>
      <c r="MI18" s="78">
        <v>0</v>
      </c>
      <c r="MJ18" s="78">
        <v>0</v>
      </c>
      <c r="MK18" s="78">
        <v>0</v>
      </c>
      <c r="ML18" s="78">
        <v>0</v>
      </c>
      <c r="MM18" s="78">
        <v>0</v>
      </c>
      <c r="MN18" s="78">
        <v>0</v>
      </c>
      <c r="MO18" s="78">
        <v>1</v>
      </c>
      <c r="MP18" s="78">
        <v>0</v>
      </c>
      <c r="MQ18" s="78">
        <v>0</v>
      </c>
      <c r="MR18" s="78">
        <v>0</v>
      </c>
      <c r="MS18" s="78">
        <v>0</v>
      </c>
      <c r="MT18" s="78">
        <v>0</v>
      </c>
      <c r="MU18" s="78">
        <v>0</v>
      </c>
      <c r="MV18" s="78">
        <v>0</v>
      </c>
      <c r="MW18" s="78">
        <v>0</v>
      </c>
      <c r="MX18" s="78">
        <v>0</v>
      </c>
      <c r="MY18" s="78">
        <v>0</v>
      </c>
      <c r="MZ18" s="78">
        <v>0</v>
      </c>
      <c r="NA18" s="78">
        <v>0</v>
      </c>
      <c r="NB18" s="78">
        <v>0</v>
      </c>
      <c r="NC18" s="78">
        <v>0</v>
      </c>
      <c r="ND18" s="78">
        <v>0</v>
      </c>
      <c r="NE18" s="78">
        <v>0</v>
      </c>
      <c r="NF18" s="78">
        <v>5</v>
      </c>
      <c r="NG18" s="78">
        <v>2</v>
      </c>
      <c r="NH18" s="78">
        <v>1</v>
      </c>
      <c r="NI18" s="78">
        <v>1</v>
      </c>
      <c r="NJ18" s="78">
        <v>0</v>
      </c>
      <c r="NK18" s="78">
        <v>3</v>
      </c>
      <c r="NL18" s="78">
        <v>0</v>
      </c>
      <c r="NM18" s="78">
        <v>0</v>
      </c>
      <c r="NN18" s="78">
        <v>0</v>
      </c>
      <c r="NO18" s="78">
        <v>1</v>
      </c>
      <c r="NP18" s="78">
        <v>0</v>
      </c>
      <c r="NQ18" s="78">
        <v>0</v>
      </c>
      <c r="NR18" s="78">
        <v>0</v>
      </c>
      <c r="NS18" s="78">
        <v>2</v>
      </c>
      <c r="NT18" s="78">
        <v>1</v>
      </c>
      <c r="NU18" s="78">
        <v>2</v>
      </c>
      <c r="NV18" s="78">
        <v>0</v>
      </c>
      <c r="NW18" s="78">
        <v>0</v>
      </c>
      <c r="NX18" s="78">
        <v>0</v>
      </c>
      <c r="NY18" s="78">
        <v>7</v>
      </c>
      <c r="NZ18" s="78">
        <v>1</v>
      </c>
      <c r="OA18" s="78">
        <v>0</v>
      </c>
      <c r="OB18" s="78">
        <v>2</v>
      </c>
      <c r="OC18" s="78">
        <v>0</v>
      </c>
      <c r="OD18" s="78">
        <v>0</v>
      </c>
      <c r="OE18" s="78">
        <v>0</v>
      </c>
      <c r="OF18" s="78">
        <v>0</v>
      </c>
      <c r="OG18" s="78">
        <v>3</v>
      </c>
      <c r="OH18" s="78">
        <v>0</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4</v>
      </c>
      <c r="PB18" s="78">
        <v>0</v>
      </c>
      <c r="PC18" s="78">
        <v>0</v>
      </c>
      <c r="PD18" s="78">
        <v>0</v>
      </c>
      <c r="PE18" s="78">
        <v>0</v>
      </c>
      <c r="PF18" s="78">
        <v>0</v>
      </c>
      <c r="PG18" s="78">
        <v>0</v>
      </c>
      <c r="PH18" s="78">
        <v>0</v>
      </c>
      <c r="PI18" s="78">
        <v>0</v>
      </c>
      <c r="PJ18" s="78">
        <v>0</v>
      </c>
      <c r="PK18" s="78">
        <v>0</v>
      </c>
      <c r="PL18" s="78">
        <v>0</v>
      </c>
      <c r="PM18" s="78">
        <v>0</v>
      </c>
      <c r="PN18" s="78">
        <v>0</v>
      </c>
      <c r="PO18" s="78">
        <v>0</v>
      </c>
      <c r="PP18" s="78">
        <v>0</v>
      </c>
      <c r="PQ18" s="78">
        <v>0</v>
      </c>
      <c r="PR18" s="78">
        <v>0</v>
      </c>
      <c r="PS18" s="78">
        <v>0</v>
      </c>
      <c r="PT18" s="78">
        <v>0</v>
      </c>
      <c r="PU18" s="78">
        <v>0</v>
      </c>
      <c r="PV18" s="78">
        <v>0</v>
      </c>
      <c r="PW18" s="78">
        <v>0</v>
      </c>
      <c r="PX18" s="78">
        <v>0</v>
      </c>
      <c r="PY18" s="78">
        <v>0</v>
      </c>
      <c r="PZ18" s="78">
        <v>1</v>
      </c>
      <c r="QA18" s="78">
        <v>0</v>
      </c>
      <c r="QB18" s="78">
        <v>5</v>
      </c>
      <c r="QC18" s="78">
        <v>0</v>
      </c>
      <c r="QD18" s="78">
        <v>0</v>
      </c>
      <c r="QE18" s="78">
        <v>0</v>
      </c>
      <c r="QF18" s="78">
        <v>0</v>
      </c>
      <c r="QG18" s="78">
        <v>4</v>
      </c>
      <c r="QH18" s="78">
        <v>0</v>
      </c>
      <c r="QI18" s="78">
        <v>0</v>
      </c>
      <c r="QJ18" s="78">
        <v>0</v>
      </c>
      <c r="QK18" s="78">
        <v>0</v>
      </c>
      <c r="QL18" s="78">
        <v>0</v>
      </c>
      <c r="QM18" s="78">
        <v>0</v>
      </c>
      <c r="QN18" s="78">
        <v>0</v>
      </c>
      <c r="QO18" s="78">
        <v>0</v>
      </c>
      <c r="QP18" s="78">
        <v>1</v>
      </c>
      <c r="QQ18" s="78">
        <v>0</v>
      </c>
      <c r="QR18" s="78">
        <v>0</v>
      </c>
      <c r="QS18" s="78">
        <v>0</v>
      </c>
      <c r="QT18" s="78">
        <v>0</v>
      </c>
      <c r="QU18" s="78">
        <v>0</v>
      </c>
      <c r="QV18" s="78">
        <v>0</v>
      </c>
      <c r="QW18" s="78">
        <v>0</v>
      </c>
      <c r="QX18" s="78">
        <v>28</v>
      </c>
      <c r="QY18" s="78">
        <v>3</v>
      </c>
      <c r="QZ18" s="78">
        <v>0</v>
      </c>
      <c r="RA18" s="78">
        <v>0</v>
      </c>
      <c r="RB18" s="78">
        <v>4</v>
      </c>
      <c r="RC18" s="78">
        <v>0</v>
      </c>
      <c r="RD18" s="78">
        <v>0</v>
      </c>
      <c r="RE18" s="78">
        <v>0</v>
      </c>
      <c r="RF18" s="78">
        <v>0</v>
      </c>
      <c r="RG18" s="78">
        <v>0</v>
      </c>
      <c r="RH18" s="78">
        <v>1</v>
      </c>
      <c r="RI18" s="78">
        <v>5</v>
      </c>
      <c r="RJ18" s="78">
        <v>0</v>
      </c>
      <c r="RK18" s="78">
        <v>4</v>
      </c>
      <c r="RL18" s="78">
        <v>1</v>
      </c>
      <c r="RM18" s="78">
        <v>0</v>
      </c>
      <c r="RN18" s="78">
        <v>0</v>
      </c>
      <c r="RO18" s="78">
        <v>0</v>
      </c>
      <c r="RP18" s="78">
        <v>0</v>
      </c>
      <c r="RQ18" s="78">
        <v>0</v>
      </c>
      <c r="RR18" s="78">
        <v>0</v>
      </c>
      <c r="RS18" s="78">
        <v>28</v>
      </c>
      <c r="RT18" s="78">
        <v>3</v>
      </c>
      <c r="RU18" s="78">
        <v>0</v>
      </c>
      <c r="RV18" s="78">
        <v>0</v>
      </c>
      <c r="RW18" s="78">
        <v>4</v>
      </c>
      <c r="RX18" s="78">
        <v>0</v>
      </c>
      <c r="RY18" s="78">
        <v>0</v>
      </c>
      <c r="RZ18" s="78">
        <v>0</v>
      </c>
      <c r="SA18" s="78">
        <v>0</v>
      </c>
      <c r="SB18" s="78">
        <v>0</v>
      </c>
      <c r="SC18" s="78">
        <v>1</v>
      </c>
      <c r="SD18" s="78">
        <v>5</v>
      </c>
      <c r="SE18" s="78">
        <v>0</v>
      </c>
      <c r="SF18" s="78">
        <v>4</v>
      </c>
      <c r="SG18" s="78">
        <v>1</v>
      </c>
      <c r="SH18" s="78">
        <v>0</v>
      </c>
    </row>
    <row r="19" spans="1:502">
      <c r="A19" s="17" t="s">
        <v>2212</v>
      </c>
      <c r="B19" s="77">
        <v>11</v>
      </c>
      <c r="C19" s="77">
        <v>11</v>
      </c>
      <c r="D19" s="77">
        <v>1</v>
      </c>
      <c r="E19" s="77">
        <v>2014</v>
      </c>
      <c r="F19" s="77" t="s">
        <v>182</v>
      </c>
      <c r="G19" s="1017" t="s">
        <v>1617</v>
      </c>
      <c r="H19" s="77" t="s">
        <v>1618</v>
      </c>
      <c r="I19" s="1018"/>
      <c r="J19" s="80">
        <v>0</v>
      </c>
      <c r="K19" s="80">
        <v>0</v>
      </c>
      <c r="L19" s="80">
        <v>0</v>
      </c>
      <c r="M19" s="80">
        <v>0</v>
      </c>
      <c r="N19" s="80">
        <v>0</v>
      </c>
      <c r="O19" s="80">
        <v>0</v>
      </c>
      <c r="P19" s="80">
        <v>0</v>
      </c>
      <c r="Q19" s="80">
        <v>0</v>
      </c>
      <c r="R19" s="80">
        <v>39.993000000000002</v>
      </c>
      <c r="S19" s="80">
        <v>21.26</v>
      </c>
      <c r="T19" s="80">
        <v>7.23</v>
      </c>
      <c r="U19" s="80">
        <v>20.853999999999999</v>
      </c>
      <c r="V19" s="80">
        <v>0</v>
      </c>
      <c r="W19" s="80">
        <v>416.27600000000001</v>
      </c>
      <c r="X19" s="80">
        <v>0</v>
      </c>
      <c r="Y19" s="80">
        <v>0</v>
      </c>
      <c r="Z19" s="80">
        <v>0</v>
      </c>
      <c r="AA19" s="80">
        <v>6.625</v>
      </c>
      <c r="AB19" s="80">
        <v>0</v>
      </c>
      <c r="AC19" s="80">
        <v>0</v>
      </c>
      <c r="AD19" s="80">
        <v>0</v>
      </c>
      <c r="AE19" s="80">
        <v>37.411000000000001</v>
      </c>
      <c r="AF19" s="80">
        <v>7.3369999999999997</v>
      </c>
      <c r="AG19" s="80">
        <v>10.401999999999999</v>
      </c>
      <c r="AH19" s="80">
        <v>0</v>
      </c>
      <c r="AI19" s="80">
        <v>0</v>
      </c>
      <c r="AJ19" s="80">
        <v>0</v>
      </c>
      <c r="AK19" s="80">
        <v>191.79400000000001</v>
      </c>
      <c r="AL19" s="80">
        <v>21.872</v>
      </c>
      <c r="AM19" s="80">
        <v>0</v>
      </c>
      <c r="AN19" s="80">
        <v>20.146999999999998</v>
      </c>
      <c r="AO19" s="80">
        <v>0</v>
      </c>
      <c r="AP19" s="80">
        <v>0</v>
      </c>
      <c r="AQ19" s="80">
        <v>0</v>
      </c>
      <c r="AR19" s="80">
        <v>0</v>
      </c>
      <c r="AS19" s="80">
        <v>17.012</v>
      </c>
      <c r="AT19" s="80">
        <v>0</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21.998999999999999</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0</v>
      </c>
      <c r="CG19" s="80">
        <v>0</v>
      </c>
      <c r="CH19" s="80">
        <v>0</v>
      </c>
      <c r="CI19" s="80">
        <v>4.2830000000000004</v>
      </c>
      <c r="CJ19" s="80">
        <v>0</v>
      </c>
      <c r="CK19" s="80">
        <v>0</v>
      </c>
      <c r="CL19" s="80">
        <v>7.9960000000000004</v>
      </c>
      <c r="CM19" s="80">
        <v>0</v>
      </c>
      <c r="CN19" s="80">
        <v>52.082000000000001</v>
      </c>
      <c r="CO19" s="80">
        <v>0</v>
      </c>
      <c r="CP19" s="80">
        <v>0</v>
      </c>
      <c r="CQ19" s="80">
        <v>0</v>
      </c>
      <c r="CR19" s="80">
        <v>0</v>
      </c>
      <c r="CS19" s="80">
        <v>60.009</v>
      </c>
      <c r="CT19" s="80">
        <v>0</v>
      </c>
      <c r="CU19" s="80">
        <v>0</v>
      </c>
      <c r="CV19" s="80">
        <v>0</v>
      </c>
      <c r="CW19" s="80">
        <v>0</v>
      </c>
      <c r="CX19" s="80">
        <v>0</v>
      </c>
      <c r="CY19" s="80">
        <v>0</v>
      </c>
      <c r="CZ19" s="80">
        <v>0</v>
      </c>
      <c r="DA19" s="80">
        <v>0</v>
      </c>
      <c r="DB19" s="80">
        <v>7.1120000000000001</v>
      </c>
      <c r="DC19" s="80">
        <v>0</v>
      </c>
      <c r="DD19" s="80">
        <v>0</v>
      </c>
      <c r="DE19" s="80">
        <v>0</v>
      </c>
      <c r="DF19" s="80">
        <v>0</v>
      </c>
      <c r="DG19" s="80">
        <v>0</v>
      </c>
      <c r="DH19" s="80">
        <v>0</v>
      </c>
      <c r="DI19" s="80">
        <v>0</v>
      </c>
      <c r="DJ19" s="80">
        <v>0</v>
      </c>
      <c r="DK19" s="80">
        <v>0</v>
      </c>
      <c r="DL19" s="80">
        <v>0</v>
      </c>
      <c r="DM19" s="80">
        <v>0</v>
      </c>
      <c r="DN19" s="80">
        <v>0</v>
      </c>
      <c r="DO19" s="80">
        <v>0</v>
      </c>
      <c r="DP19" s="80">
        <v>0</v>
      </c>
      <c r="DQ19" s="80">
        <v>0</v>
      </c>
      <c r="DR19" s="80">
        <v>0</v>
      </c>
      <c r="DS19" s="80">
        <v>39.993000000000002</v>
      </c>
      <c r="DT19" s="80">
        <v>21.26</v>
      </c>
      <c r="DU19" s="80">
        <v>7.23</v>
      </c>
      <c r="DV19" s="80">
        <v>20.853999999999999</v>
      </c>
      <c r="DW19" s="80">
        <v>0</v>
      </c>
      <c r="DX19" s="80">
        <v>416.27600000000001</v>
      </c>
      <c r="DY19" s="80">
        <v>0</v>
      </c>
      <c r="DZ19" s="80">
        <v>0</v>
      </c>
      <c r="EA19" s="80">
        <v>0</v>
      </c>
      <c r="EB19" s="80">
        <v>6.625</v>
      </c>
      <c r="EC19" s="80">
        <v>0</v>
      </c>
      <c r="ED19" s="80">
        <v>0</v>
      </c>
      <c r="EE19" s="80">
        <v>0</v>
      </c>
      <c r="EF19" s="80">
        <v>37.411000000000001</v>
      </c>
      <c r="EG19" s="80">
        <v>7.3369999999999997</v>
      </c>
      <c r="EH19" s="80">
        <v>10.401999999999999</v>
      </c>
      <c r="EI19" s="80">
        <v>0</v>
      </c>
      <c r="EJ19" s="80">
        <v>0</v>
      </c>
      <c r="EK19" s="80">
        <v>0</v>
      </c>
      <c r="EL19" s="80">
        <v>191.79400000000001</v>
      </c>
      <c r="EM19" s="80">
        <v>21.872</v>
      </c>
      <c r="EN19" s="80">
        <v>0</v>
      </c>
      <c r="EO19" s="80">
        <v>20.146999999999998</v>
      </c>
      <c r="EP19" s="80">
        <v>0</v>
      </c>
      <c r="EQ19" s="80">
        <v>0</v>
      </c>
      <c r="ER19" s="80">
        <v>0</v>
      </c>
      <c r="ES19" s="80">
        <v>0</v>
      </c>
      <c r="ET19" s="80">
        <v>17.012</v>
      </c>
      <c r="EU19" s="80">
        <v>0</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21.998999999999999</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0</v>
      </c>
      <c r="GH19" s="80">
        <v>0</v>
      </c>
      <c r="GI19" s="80">
        <v>0</v>
      </c>
      <c r="GJ19" s="80">
        <v>4.2830000000000004</v>
      </c>
      <c r="GK19" s="80">
        <v>0</v>
      </c>
      <c r="GL19" s="80">
        <v>0</v>
      </c>
      <c r="GM19" s="80">
        <v>7.9960000000000004</v>
      </c>
      <c r="GN19" s="80">
        <v>0</v>
      </c>
      <c r="GO19" s="80">
        <v>52.082000000000001</v>
      </c>
      <c r="GP19" s="80">
        <v>0</v>
      </c>
      <c r="GQ19" s="80">
        <v>0</v>
      </c>
      <c r="GR19" s="80">
        <v>0</v>
      </c>
      <c r="GS19" s="80">
        <v>0</v>
      </c>
      <c r="GT19" s="80">
        <v>60.009</v>
      </c>
      <c r="GU19" s="80">
        <v>0</v>
      </c>
      <c r="GV19" s="80">
        <v>0</v>
      </c>
      <c r="GW19" s="80">
        <v>0</v>
      </c>
      <c r="GX19" s="80">
        <v>0</v>
      </c>
      <c r="GY19" s="80">
        <v>0</v>
      </c>
      <c r="GZ19" s="80">
        <v>0</v>
      </c>
      <c r="HA19" s="80">
        <v>0</v>
      </c>
      <c r="HB19" s="80">
        <v>0</v>
      </c>
      <c r="HC19" s="80">
        <v>7.1120000000000001</v>
      </c>
      <c r="HD19" s="80">
        <v>0</v>
      </c>
      <c r="HE19" s="80">
        <v>0</v>
      </c>
      <c r="HF19" s="80">
        <v>0</v>
      </c>
      <c r="HG19" s="80">
        <v>0</v>
      </c>
      <c r="HH19" s="80">
        <v>0</v>
      </c>
      <c r="HI19" s="80">
        <v>0</v>
      </c>
      <c r="HJ19" s="80">
        <v>0</v>
      </c>
      <c r="HK19" s="80">
        <v>801.20100000000002</v>
      </c>
      <c r="HL19" s="80">
        <v>17.012</v>
      </c>
      <c r="HM19" s="80">
        <v>0</v>
      </c>
      <c r="HN19" s="80">
        <v>0</v>
      </c>
      <c r="HO19" s="80">
        <v>21.998999999999999</v>
      </c>
      <c r="HP19" s="80">
        <v>0</v>
      </c>
      <c r="HQ19" s="80">
        <v>0</v>
      </c>
      <c r="HR19" s="80">
        <v>0</v>
      </c>
      <c r="HS19" s="80">
        <v>0</v>
      </c>
      <c r="HT19" s="80">
        <v>4.2830000000000004</v>
      </c>
      <c r="HU19" s="80">
        <v>7.9960000000000004</v>
      </c>
      <c r="HV19" s="80">
        <v>52.082000000000001</v>
      </c>
      <c r="HW19" s="80">
        <v>0</v>
      </c>
      <c r="HX19" s="80">
        <v>60.009</v>
      </c>
      <c r="HY19" s="80">
        <v>7.1120000000000001</v>
      </c>
      <c r="HZ19" s="80">
        <v>0</v>
      </c>
      <c r="IA19" s="80">
        <v>0</v>
      </c>
      <c r="IB19" s="80">
        <v>0</v>
      </c>
      <c r="IC19" s="80">
        <v>0</v>
      </c>
      <c r="ID19" s="80">
        <v>0</v>
      </c>
      <c r="IE19" s="80">
        <v>0</v>
      </c>
      <c r="IF19" s="80">
        <v>801.20100000000002</v>
      </c>
      <c r="IG19" s="80">
        <v>17.012</v>
      </c>
      <c r="IH19" s="80">
        <v>0</v>
      </c>
      <c r="II19" s="80">
        <v>0</v>
      </c>
      <c r="IJ19" s="80">
        <v>21.998999999999999</v>
      </c>
      <c r="IK19" s="80">
        <v>0</v>
      </c>
      <c r="IL19" s="80">
        <v>0</v>
      </c>
      <c r="IM19" s="80">
        <v>0</v>
      </c>
      <c r="IN19" s="80">
        <v>0</v>
      </c>
      <c r="IO19" s="80">
        <v>4.2830000000000004</v>
      </c>
      <c r="IP19" s="80">
        <v>7.9960000000000004</v>
      </c>
      <c r="IQ19" s="80">
        <v>52.082000000000001</v>
      </c>
      <c r="IR19" s="80">
        <v>0</v>
      </c>
      <c r="IS19" s="80">
        <v>60.009</v>
      </c>
      <c r="IT19" s="80">
        <v>7.1120000000000001</v>
      </c>
      <c r="IU19" s="80">
        <v>0</v>
      </c>
      <c r="IV19" s="81">
        <v>0</v>
      </c>
      <c r="IW19" s="78">
        <v>0</v>
      </c>
      <c r="IX19" s="78">
        <v>0</v>
      </c>
      <c r="IY19" s="78">
        <v>0</v>
      </c>
      <c r="IZ19" s="78">
        <v>0</v>
      </c>
      <c r="JA19" s="78">
        <v>0</v>
      </c>
      <c r="JB19" s="78">
        <v>0</v>
      </c>
      <c r="JC19" s="78">
        <v>0</v>
      </c>
      <c r="JD19" s="78">
        <v>0</v>
      </c>
      <c r="JE19" s="78">
        <v>5</v>
      </c>
      <c r="JF19" s="78">
        <v>2</v>
      </c>
      <c r="JG19" s="78">
        <v>1</v>
      </c>
      <c r="JH19" s="78">
        <v>1</v>
      </c>
      <c r="JI19" s="78">
        <v>0</v>
      </c>
      <c r="JJ19" s="78">
        <v>2</v>
      </c>
      <c r="JK19" s="78">
        <v>0</v>
      </c>
      <c r="JL19" s="78">
        <v>0</v>
      </c>
      <c r="JM19" s="78">
        <v>0</v>
      </c>
      <c r="JN19" s="78">
        <v>1</v>
      </c>
      <c r="JO19" s="78">
        <v>0</v>
      </c>
      <c r="JP19" s="78">
        <v>0</v>
      </c>
      <c r="JQ19" s="78">
        <v>0</v>
      </c>
      <c r="JR19" s="78">
        <v>2</v>
      </c>
      <c r="JS19" s="78">
        <v>1</v>
      </c>
      <c r="JT19" s="78">
        <v>2</v>
      </c>
      <c r="JU19" s="78">
        <v>0</v>
      </c>
      <c r="JV19" s="78">
        <v>0</v>
      </c>
      <c r="JW19" s="78">
        <v>0</v>
      </c>
      <c r="JX19" s="78">
        <v>7</v>
      </c>
      <c r="JY19" s="78">
        <v>1</v>
      </c>
      <c r="JZ19" s="78">
        <v>0</v>
      </c>
      <c r="KA19" s="78">
        <v>2</v>
      </c>
      <c r="KB19" s="78">
        <v>0</v>
      </c>
      <c r="KC19" s="78">
        <v>0</v>
      </c>
      <c r="KD19" s="78">
        <v>0</v>
      </c>
      <c r="KE19" s="78">
        <v>0</v>
      </c>
      <c r="KF19" s="78">
        <v>3</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4</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0</v>
      </c>
      <c r="LT19" s="78">
        <v>0</v>
      </c>
      <c r="LU19" s="78">
        <v>0</v>
      </c>
      <c r="LV19" s="78">
        <v>1</v>
      </c>
      <c r="LW19" s="78">
        <v>0</v>
      </c>
      <c r="LX19" s="78">
        <v>0</v>
      </c>
      <c r="LY19" s="78">
        <v>1</v>
      </c>
      <c r="LZ19" s="78">
        <v>0</v>
      </c>
      <c r="MA19" s="78">
        <v>7</v>
      </c>
      <c r="MB19" s="78">
        <v>0</v>
      </c>
      <c r="MC19" s="78">
        <v>0</v>
      </c>
      <c r="MD19" s="78">
        <v>0</v>
      </c>
      <c r="ME19" s="78">
        <v>0</v>
      </c>
      <c r="MF19" s="78">
        <v>4</v>
      </c>
      <c r="MG19" s="78">
        <v>0</v>
      </c>
      <c r="MH19" s="78">
        <v>0</v>
      </c>
      <c r="MI19" s="78">
        <v>0</v>
      </c>
      <c r="MJ19" s="78">
        <v>0</v>
      </c>
      <c r="MK19" s="78">
        <v>0</v>
      </c>
      <c r="ML19" s="78">
        <v>0</v>
      </c>
      <c r="MM19" s="78">
        <v>0</v>
      </c>
      <c r="MN19" s="78">
        <v>0</v>
      </c>
      <c r="MO19" s="78">
        <v>1</v>
      </c>
      <c r="MP19" s="78">
        <v>0</v>
      </c>
      <c r="MQ19" s="78">
        <v>0</v>
      </c>
      <c r="MR19" s="78">
        <v>0</v>
      </c>
      <c r="MS19" s="78">
        <v>0</v>
      </c>
      <c r="MT19" s="78">
        <v>0</v>
      </c>
      <c r="MU19" s="78">
        <v>0</v>
      </c>
      <c r="MV19" s="78">
        <v>0</v>
      </c>
      <c r="MW19" s="78">
        <v>0</v>
      </c>
      <c r="MX19" s="78">
        <v>0</v>
      </c>
      <c r="MY19" s="78">
        <v>0</v>
      </c>
      <c r="MZ19" s="78">
        <v>0</v>
      </c>
      <c r="NA19" s="78">
        <v>0</v>
      </c>
      <c r="NB19" s="78">
        <v>0</v>
      </c>
      <c r="NC19" s="78">
        <v>0</v>
      </c>
      <c r="ND19" s="78">
        <v>0</v>
      </c>
      <c r="NE19" s="78">
        <v>0</v>
      </c>
      <c r="NF19" s="78">
        <v>5</v>
      </c>
      <c r="NG19" s="78">
        <v>2</v>
      </c>
      <c r="NH19" s="78">
        <v>1</v>
      </c>
      <c r="NI19" s="78">
        <v>1</v>
      </c>
      <c r="NJ19" s="78">
        <v>0</v>
      </c>
      <c r="NK19" s="78">
        <v>2</v>
      </c>
      <c r="NL19" s="78">
        <v>0</v>
      </c>
      <c r="NM19" s="78">
        <v>0</v>
      </c>
      <c r="NN19" s="78">
        <v>0</v>
      </c>
      <c r="NO19" s="78">
        <v>1</v>
      </c>
      <c r="NP19" s="78">
        <v>0</v>
      </c>
      <c r="NQ19" s="78">
        <v>0</v>
      </c>
      <c r="NR19" s="78">
        <v>0</v>
      </c>
      <c r="NS19" s="78">
        <v>2</v>
      </c>
      <c r="NT19" s="78">
        <v>1</v>
      </c>
      <c r="NU19" s="78">
        <v>2</v>
      </c>
      <c r="NV19" s="78">
        <v>0</v>
      </c>
      <c r="NW19" s="78">
        <v>0</v>
      </c>
      <c r="NX19" s="78">
        <v>0</v>
      </c>
      <c r="NY19" s="78">
        <v>7</v>
      </c>
      <c r="NZ19" s="78">
        <v>1</v>
      </c>
      <c r="OA19" s="78">
        <v>0</v>
      </c>
      <c r="OB19" s="78">
        <v>2</v>
      </c>
      <c r="OC19" s="78">
        <v>0</v>
      </c>
      <c r="OD19" s="78">
        <v>0</v>
      </c>
      <c r="OE19" s="78">
        <v>0</v>
      </c>
      <c r="OF19" s="78">
        <v>0</v>
      </c>
      <c r="OG19" s="78">
        <v>3</v>
      </c>
      <c r="OH19" s="78">
        <v>0</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4</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0</v>
      </c>
      <c r="PU19" s="78">
        <v>0</v>
      </c>
      <c r="PV19" s="78">
        <v>0</v>
      </c>
      <c r="PW19" s="78">
        <v>1</v>
      </c>
      <c r="PX19" s="78">
        <v>0</v>
      </c>
      <c r="PY19" s="78">
        <v>0</v>
      </c>
      <c r="PZ19" s="78">
        <v>1</v>
      </c>
      <c r="QA19" s="78">
        <v>0</v>
      </c>
      <c r="QB19" s="78">
        <v>7</v>
      </c>
      <c r="QC19" s="78">
        <v>0</v>
      </c>
      <c r="QD19" s="78">
        <v>0</v>
      </c>
      <c r="QE19" s="78">
        <v>0</v>
      </c>
      <c r="QF19" s="78">
        <v>0</v>
      </c>
      <c r="QG19" s="78">
        <v>4</v>
      </c>
      <c r="QH19" s="78">
        <v>0</v>
      </c>
      <c r="QI19" s="78">
        <v>0</v>
      </c>
      <c r="QJ19" s="78">
        <v>0</v>
      </c>
      <c r="QK19" s="78">
        <v>0</v>
      </c>
      <c r="QL19" s="78">
        <v>0</v>
      </c>
      <c r="QM19" s="78">
        <v>0</v>
      </c>
      <c r="QN19" s="78">
        <v>0</v>
      </c>
      <c r="QO19" s="78">
        <v>0</v>
      </c>
      <c r="QP19" s="78">
        <v>1</v>
      </c>
      <c r="QQ19" s="78">
        <v>0</v>
      </c>
      <c r="QR19" s="78">
        <v>0</v>
      </c>
      <c r="QS19" s="78">
        <v>0</v>
      </c>
      <c r="QT19" s="78">
        <v>0</v>
      </c>
      <c r="QU19" s="78">
        <v>0</v>
      </c>
      <c r="QV19" s="78">
        <v>0</v>
      </c>
      <c r="QW19" s="78">
        <v>0</v>
      </c>
      <c r="QX19" s="78">
        <v>27</v>
      </c>
      <c r="QY19" s="78">
        <v>3</v>
      </c>
      <c r="QZ19" s="78">
        <v>0</v>
      </c>
      <c r="RA19" s="78">
        <v>0</v>
      </c>
      <c r="RB19" s="78">
        <v>4</v>
      </c>
      <c r="RC19" s="78">
        <v>0</v>
      </c>
      <c r="RD19" s="78">
        <v>0</v>
      </c>
      <c r="RE19" s="78">
        <v>0</v>
      </c>
      <c r="RF19" s="78">
        <v>0</v>
      </c>
      <c r="RG19" s="78">
        <v>1</v>
      </c>
      <c r="RH19" s="78">
        <v>1</v>
      </c>
      <c r="RI19" s="78">
        <v>7</v>
      </c>
      <c r="RJ19" s="78">
        <v>0</v>
      </c>
      <c r="RK19" s="78">
        <v>4</v>
      </c>
      <c r="RL19" s="78">
        <v>1</v>
      </c>
      <c r="RM19" s="78">
        <v>0</v>
      </c>
      <c r="RN19" s="78">
        <v>0</v>
      </c>
      <c r="RO19" s="78">
        <v>0</v>
      </c>
      <c r="RP19" s="78">
        <v>0</v>
      </c>
      <c r="RQ19" s="78">
        <v>0</v>
      </c>
      <c r="RR19" s="78">
        <v>0</v>
      </c>
      <c r="RS19" s="78">
        <v>27</v>
      </c>
      <c r="RT19" s="78">
        <v>3</v>
      </c>
      <c r="RU19" s="78">
        <v>0</v>
      </c>
      <c r="RV19" s="78">
        <v>0</v>
      </c>
      <c r="RW19" s="78">
        <v>4</v>
      </c>
      <c r="RX19" s="78">
        <v>0</v>
      </c>
      <c r="RY19" s="78">
        <v>0</v>
      </c>
      <c r="RZ19" s="78">
        <v>0</v>
      </c>
      <c r="SA19" s="78">
        <v>0</v>
      </c>
      <c r="SB19" s="78">
        <v>1</v>
      </c>
      <c r="SC19" s="78">
        <v>1</v>
      </c>
      <c r="SD19" s="78">
        <v>7</v>
      </c>
      <c r="SE19" s="78">
        <v>0</v>
      </c>
      <c r="SF19" s="78">
        <v>4</v>
      </c>
      <c r="SG19" s="78">
        <v>1</v>
      </c>
      <c r="SH19" s="78">
        <v>0</v>
      </c>
    </row>
    <row r="20" spans="1:502">
      <c r="A20" s="17" t="s">
        <v>2213</v>
      </c>
      <c r="B20" s="77">
        <v>12</v>
      </c>
      <c r="C20" s="77">
        <v>12</v>
      </c>
      <c r="D20" s="77">
        <v>1</v>
      </c>
      <c r="E20" s="77">
        <v>2015</v>
      </c>
      <c r="F20" s="77" t="s">
        <v>183</v>
      </c>
      <c r="G20" s="1017" t="s">
        <v>1617</v>
      </c>
      <c r="H20" s="77" t="s">
        <v>1618</v>
      </c>
      <c r="I20" s="1018"/>
      <c r="J20" s="80">
        <v>0</v>
      </c>
      <c r="K20" s="80">
        <v>0</v>
      </c>
      <c r="L20" s="80">
        <v>0</v>
      </c>
      <c r="M20" s="80">
        <v>0</v>
      </c>
      <c r="N20" s="80">
        <v>0</v>
      </c>
      <c r="O20" s="80">
        <v>0</v>
      </c>
      <c r="P20" s="80">
        <v>0</v>
      </c>
      <c r="Q20" s="80">
        <v>0</v>
      </c>
      <c r="R20" s="80">
        <v>35.232999999999997</v>
      </c>
      <c r="S20" s="80">
        <v>10.84</v>
      </c>
      <c r="T20" s="80">
        <v>7.1429999999999998</v>
      </c>
      <c r="U20" s="80">
        <v>20.858000000000001</v>
      </c>
      <c r="V20" s="80">
        <v>0</v>
      </c>
      <c r="W20" s="80">
        <v>500.47</v>
      </c>
      <c r="X20" s="80">
        <v>0</v>
      </c>
      <c r="Y20" s="80">
        <v>0</v>
      </c>
      <c r="Z20" s="80">
        <v>0</v>
      </c>
      <c r="AA20" s="80">
        <v>5.9809999999999999</v>
      </c>
      <c r="AB20" s="80">
        <v>0</v>
      </c>
      <c r="AC20" s="80">
        <v>0</v>
      </c>
      <c r="AD20" s="80">
        <v>0</v>
      </c>
      <c r="AE20" s="80">
        <v>37.606999999999999</v>
      </c>
      <c r="AF20" s="80">
        <v>7.6580000000000004</v>
      </c>
      <c r="AG20" s="80">
        <v>9.2539999999999996</v>
      </c>
      <c r="AH20" s="80">
        <v>0</v>
      </c>
      <c r="AI20" s="80">
        <v>0</v>
      </c>
      <c r="AJ20" s="80">
        <v>0</v>
      </c>
      <c r="AK20" s="80">
        <v>187.761</v>
      </c>
      <c r="AL20" s="80">
        <v>20.125</v>
      </c>
      <c r="AM20" s="80">
        <v>0</v>
      </c>
      <c r="AN20" s="80">
        <v>19.684000000000001</v>
      </c>
      <c r="AO20" s="80">
        <v>0</v>
      </c>
      <c r="AP20" s="80">
        <v>0</v>
      </c>
      <c r="AQ20" s="80">
        <v>0</v>
      </c>
      <c r="AR20" s="80">
        <v>0</v>
      </c>
      <c r="AS20" s="80">
        <v>16.867000000000001</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20.655999999999999</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0</v>
      </c>
      <c r="CG20" s="80">
        <v>0</v>
      </c>
      <c r="CH20" s="80">
        <v>0</v>
      </c>
      <c r="CI20" s="80">
        <v>4.2949999999999999</v>
      </c>
      <c r="CJ20" s="80">
        <v>0</v>
      </c>
      <c r="CK20" s="80">
        <v>0</v>
      </c>
      <c r="CL20" s="80">
        <v>7.3819999999999997</v>
      </c>
      <c r="CM20" s="80">
        <v>0</v>
      </c>
      <c r="CN20" s="80">
        <v>50.655999999999999</v>
      </c>
      <c r="CO20" s="80">
        <v>0</v>
      </c>
      <c r="CP20" s="80">
        <v>0</v>
      </c>
      <c r="CQ20" s="80">
        <v>0</v>
      </c>
      <c r="CR20" s="80">
        <v>0</v>
      </c>
      <c r="CS20" s="80">
        <v>90.92</v>
      </c>
      <c r="CT20" s="80">
        <v>0</v>
      </c>
      <c r="CU20" s="80">
        <v>0</v>
      </c>
      <c r="CV20" s="80">
        <v>0</v>
      </c>
      <c r="CW20" s="80">
        <v>0</v>
      </c>
      <c r="CX20" s="80">
        <v>0</v>
      </c>
      <c r="CY20" s="80">
        <v>0</v>
      </c>
      <c r="CZ20" s="80">
        <v>0</v>
      </c>
      <c r="DA20" s="80">
        <v>0</v>
      </c>
      <c r="DB20" s="80">
        <v>6.2249999999999996</v>
      </c>
      <c r="DC20" s="80">
        <v>0</v>
      </c>
      <c r="DD20" s="80">
        <v>0</v>
      </c>
      <c r="DE20" s="80">
        <v>0</v>
      </c>
      <c r="DF20" s="80">
        <v>0</v>
      </c>
      <c r="DG20" s="80">
        <v>0</v>
      </c>
      <c r="DH20" s="80">
        <v>0</v>
      </c>
      <c r="DI20" s="80">
        <v>0</v>
      </c>
      <c r="DJ20" s="80">
        <v>0</v>
      </c>
      <c r="DK20" s="80">
        <v>0</v>
      </c>
      <c r="DL20" s="80">
        <v>0</v>
      </c>
      <c r="DM20" s="80">
        <v>0</v>
      </c>
      <c r="DN20" s="80">
        <v>0</v>
      </c>
      <c r="DO20" s="80">
        <v>0</v>
      </c>
      <c r="DP20" s="80">
        <v>0</v>
      </c>
      <c r="DQ20" s="80">
        <v>0</v>
      </c>
      <c r="DR20" s="80">
        <v>0</v>
      </c>
      <c r="DS20" s="80">
        <v>35.232999999999997</v>
      </c>
      <c r="DT20" s="80">
        <v>10.84</v>
      </c>
      <c r="DU20" s="80">
        <v>7.1429999999999998</v>
      </c>
      <c r="DV20" s="80">
        <v>20.858000000000001</v>
      </c>
      <c r="DW20" s="80">
        <v>0</v>
      </c>
      <c r="DX20" s="80">
        <v>500.47</v>
      </c>
      <c r="DY20" s="80">
        <v>0</v>
      </c>
      <c r="DZ20" s="80">
        <v>0</v>
      </c>
      <c r="EA20" s="80">
        <v>0</v>
      </c>
      <c r="EB20" s="80">
        <v>5.9809999999999999</v>
      </c>
      <c r="EC20" s="80">
        <v>0</v>
      </c>
      <c r="ED20" s="80">
        <v>0</v>
      </c>
      <c r="EE20" s="80">
        <v>0</v>
      </c>
      <c r="EF20" s="80">
        <v>37.606999999999999</v>
      </c>
      <c r="EG20" s="80">
        <v>7.6580000000000004</v>
      </c>
      <c r="EH20" s="80">
        <v>9.2539999999999996</v>
      </c>
      <c r="EI20" s="80">
        <v>0</v>
      </c>
      <c r="EJ20" s="80">
        <v>0</v>
      </c>
      <c r="EK20" s="80">
        <v>0</v>
      </c>
      <c r="EL20" s="80">
        <v>187.761</v>
      </c>
      <c r="EM20" s="80">
        <v>20.125</v>
      </c>
      <c r="EN20" s="80">
        <v>0</v>
      </c>
      <c r="EO20" s="80">
        <v>19.684000000000001</v>
      </c>
      <c r="EP20" s="80">
        <v>0</v>
      </c>
      <c r="EQ20" s="80">
        <v>0</v>
      </c>
      <c r="ER20" s="80">
        <v>0</v>
      </c>
      <c r="ES20" s="80">
        <v>0</v>
      </c>
      <c r="ET20" s="80">
        <v>16.867000000000001</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20.655999999999999</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0</v>
      </c>
      <c r="GH20" s="80">
        <v>0</v>
      </c>
      <c r="GI20" s="80">
        <v>0</v>
      </c>
      <c r="GJ20" s="80">
        <v>4.2949999999999999</v>
      </c>
      <c r="GK20" s="80">
        <v>0</v>
      </c>
      <c r="GL20" s="80">
        <v>0</v>
      </c>
      <c r="GM20" s="80">
        <v>7.3819999999999997</v>
      </c>
      <c r="GN20" s="80">
        <v>0</v>
      </c>
      <c r="GO20" s="80">
        <v>50.655999999999999</v>
      </c>
      <c r="GP20" s="80">
        <v>0</v>
      </c>
      <c r="GQ20" s="80">
        <v>0</v>
      </c>
      <c r="GR20" s="80">
        <v>0</v>
      </c>
      <c r="GS20" s="80">
        <v>0</v>
      </c>
      <c r="GT20" s="80">
        <v>90.92</v>
      </c>
      <c r="GU20" s="80">
        <v>0</v>
      </c>
      <c r="GV20" s="80">
        <v>0</v>
      </c>
      <c r="GW20" s="80">
        <v>0</v>
      </c>
      <c r="GX20" s="80">
        <v>0</v>
      </c>
      <c r="GY20" s="80">
        <v>0</v>
      </c>
      <c r="GZ20" s="80">
        <v>0</v>
      </c>
      <c r="HA20" s="80">
        <v>0</v>
      </c>
      <c r="HB20" s="80">
        <v>0</v>
      </c>
      <c r="HC20" s="80">
        <v>6.2249999999999996</v>
      </c>
      <c r="HD20" s="80">
        <v>0</v>
      </c>
      <c r="HE20" s="80">
        <v>0</v>
      </c>
      <c r="HF20" s="80">
        <v>0</v>
      </c>
      <c r="HG20" s="80">
        <v>0</v>
      </c>
      <c r="HH20" s="80">
        <v>0</v>
      </c>
      <c r="HI20" s="80">
        <v>0</v>
      </c>
      <c r="HJ20" s="80">
        <v>0</v>
      </c>
      <c r="HK20" s="80">
        <v>862.61400000000003</v>
      </c>
      <c r="HL20" s="80">
        <v>16.867000000000001</v>
      </c>
      <c r="HM20" s="80">
        <v>0</v>
      </c>
      <c r="HN20" s="80">
        <v>0</v>
      </c>
      <c r="HO20" s="80">
        <v>20.655999999999999</v>
      </c>
      <c r="HP20" s="80">
        <v>0</v>
      </c>
      <c r="HQ20" s="80">
        <v>0</v>
      </c>
      <c r="HR20" s="80">
        <v>0</v>
      </c>
      <c r="HS20" s="80">
        <v>0</v>
      </c>
      <c r="HT20" s="80">
        <v>4.2949999999999999</v>
      </c>
      <c r="HU20" s="80">
        <v>7.3819999999999997</v>
      </c>
      <c r="HV20" s="80">
        <v>50.655999999999999</v>
      </c>
      <c r="HW20" s="80">
        <v>0</v>
      </c>
      <c r="HX20" s="80">
        <v>90.92</v>
      </c>
      <c r="HY20" s="80">
        <v>6.2249999999999996</v>
      </c>
      <c r="HZ20" s="80">
        <v>0</v>
      </c>
      <c r="IA20" s="80">
        <v>0</v>
      </c>
      <c r="IB20" s="80">
        <v>0</v>
      </c>
      <c r="IC20" s="80">
        <v>0</v>
      </c>
      <c r="ID20" s="80">
        <v>0</v>
      </c>
      <c r="IE20" s="80">
        <v>0</v>
      </c>
      <c r="IF20" s="80">
        <v>862.61400000000003</v>
      </c>
      <c r="IG20" s="80">
        <v>16.867000000000001</v>
      </c>
      <c r="IH20" s="80">
        <v>0</v>
      </c>
      <c r="II20" s="80">
        <v>0</v>
      </c>
      <c r="IJ20" s="80">
        <v>20.655999999999999</v>
      </c>
      <c r="IK20" s="80">
        <v>0</v>
      </c>
      <c r="IL20" s="80">
        <v>0</v>
      </c>
      <c r="IM20" s="80">
        <v>0</v>
      </c>
      <c r="IN20" s="80">
        <v>0</v>
      </c>
      <c r="IO20" s="80">
        <v>4.2949999999999999</v>
      </c>
      <c r="IP20" s="80">
        <v>7.3819999999999997</v>
      </c>
      <c r="IQ20" s="80">
        <v>50.655999999999999</v>
      </c>
      <c r="IR20" s="80">
        <v>0</v>
      </c>
      <c r="IS20" s="80">
        <v>90.92</v>
      </c>
      <c r="IT20" s="80">
        <v>6.2249999999999996</v>
      </c>
      <c r="IU20" s="80">
        <v>0</v>
      </c>
      <c r="IV20" s="81">
        <v>0</v>
      </c>
      <c r="IW20" s="78">
        <v>0</v>
      </c>
      <c r="IX20" s="78">
        <v>0</v>
      </c>
      <c r="IY20" s="78">
        <v>0</v>
      </c>
      <c r="IZ20" s="78">
        <v>0</v>
      </c>
      <c r="JA20" s="78">
        <v>0</v>
      </c>
      <c r="JB20" s="78">
        <v>0</v>
      </c>
      <c r="JC20" s="78">
        <v>0</v>
      </c>
      <c r="JD20" s="78">
        <v>0</v>
      </c>
      <c r="JE20" s="78">
        <v>4</v>
      </c>
      <c r="JF20" s="78">
        <v>1</v>
      </c>
      <c r="JG20" s="78">
        <v>1</v>
      </c>
      <c r="JH20" s="78">
        <v>1</v>
      </c>
      <c r="JI20" s="78">
        <v>0</v>
      </c>
      <c r="JJ20" s="78">
        <v>3</v>
      </c>
      <c r="JK20" s="78">
        <v>0</v>
      </c>
      <c r="JL20" s="78">
        <v>0</v>
      </c>
      <c r="JM20" s="78">
        <v>0</v>
      </c>
      <c r="JN20" s="78">
        <v>1</v>
      </c>
      <c r="JO20" s="78">
        <v>0</v>
      </c>
      <c r="JP20" s="78">
        <v>0</v>
      </c>
      <c r="JQ20" s="78">
        <v>0</v>
      </c>
      <c r="JR20" s="78">
        <v>2</v>
      </c>
      <c r="JS20" s="78">
        <v>1</v>
      </c>
      <c r="JT20" s="78">
        <v>2</v>
      </c>
      <c r="JU20" s="78">
        <v>0</v>
      </c>
      <c r="JV20" s="78">
        <v>0</v>
      </c>
      <c r="JW20" s="78">
        <v>0</v>
      </c>
      <c r="JX20" s="78">
        <v>7</v>
      </c>
      <c r="JY20" s="78">
        <v>1</v>
      </c>
      <c r="JZ20" s="78">
        <v>0</v>
      </c>
      <c r="KA20" s="78">
        <v>2</v>
      </c>
      <c r="KB20" s="78">
        <v>0</v>
      </c>
      <c r="KC20" s="78">
        <v>0</v>
      </c>
      <c r="KD20" s="78">
        <v>0</v>
      </c>
      <c r="KE20" s="78">
        <v>0</v>
      </c>
      <c r="KF20" s="78">
        <v>3</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4</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0</v>
      </c>
      <c r="LT20" s="78">
        <v>0</v>
      </c>
      <c r="LU20" s="78">
        <v>0</v>
      </c>
      <c r="LV20" s="78">
        <v>1</v>
      </c>
      <c r="LW20" s="78">
        <v>0</v>
      </c>
      <c r="LX20" s="78">
        <v>0</v>
      </c>
      <c r="LY20" s="78">
        <v>1</v>
      </c>
      <c r="LZ20" s="78">
        <v>0</v>
      </c>
      <c r="MA20" s="78">
        <v>7</v>
      </c>
      <c r="MB20" s="78">
        <v>0</v>
      </c>
      <c r="MC20" s="78">
        <v>0</v>
      </c>
      <c r="MD20" s="78">
        <v>0</v>
      </c>
      <c r="ME20" s="78">
        <v>0</v>
      </c>
      <c r="MF20" s="78">
        <v>5</v>
      </c>
      <c r="MG20" s="78">
        <v>0</v>
      </c>
      <c r="MH20" s="78">
        <v>0</v>
      </c>
      <c r="MI20" s="78">
        <v>0</v>
      </c>
      <c r="MJ20" s="78">
        <v>0</v>
      </c>
      <c r="MK20" s="78">
        <v>0</v>
      </c>
      <c r="ML20" s="78">
        <v>0</v>
      </c>
      <c r="MM20" s="78">
        <v>0</v>
      </c>
      <c r="MN20" s="78">
        <v>0</v>
      </c>
      <c r="MO20" s="78">
        <v>1</v>
      </c>
      <c r="MP20" s="78">
        <v>0</v>
      </c>
      <c r="MQ20" s="78">
        <v>0</v>
      </c>
      <c r="MR20" s="78">
        <v>0</v>
      </c>
      <c r="MS20" s="78">
        <v>0</v>
      </c>
      <c r="MT20" s="78">
        <v>0</v>
      </c>
      <c r="MU20" s="78">
        <v>0</v>
      </c>
      <c r="MV20" s="78">
        <v>0</v>
      </c>
      <c r="MW20" s="78">
        <v>0</v>
      </c>
      <c r="MX20" s="78">
        <v>0</v>
      </c>
      <c r="MY20" s="78">
        <v>0</v>
      </c>
      <c r="MZ20" s="78">
        <v>0</v>
      </c>
      <c r="NA20" s="78">
        <v>0</v>
      </c>
      <c r="NB20" s="78">
        <v>0</v>
      </c>
      <c r="NC20" s="78">
        <v>0</v>
      </c>
      <c r="ND20" s="78">
        <v>0</v>
      </c>
      <c r="NE20" s="78">
        <v>0</v>
      </c>
      <c r="NF20" s="78">
        <v>4</v>
      </c>
      <c r="NG20" s="78">
        <v>1</v>
      </c>
      <c r="NH20" s="78">
        <v>1</v>
      </c>
      <c r="NI20" s="78">
        <v>1</v>
      </c>
      <c r="NJ20" s="78">
        <v>0</v>
      </c>
      <c r="NK20" s="78">
        <v>3</v>
      </c>
      <c r="NL20" s="78">
        <v>0</v>
      </c>
      <c r="NM20" s="78">
        <v>0</v>
      </c>
      <c r="NN20" s="78">
        <v>0</v>
      </c>
      <c r="NO20" s="78">
        <v>1</v>
      </c>
      <c r="NP20" s="78">
        <v>0</v>
      </c>
      <c r="NQ20" s="78">
        <v>0</v>
      </c>
      <c r="NR20" s="78">
        <v>0</v>
      </c>
      <c r="NS20" s="78">
        <v>2</v>
      </c>
      <c r="NT20" s="78">
        <v>1</v>
      </c>
      <c r="NU20" s="78">
        <v>2</v>
      </c>
      <c r="NV20" s="78">
        <v>0</v>
      </c>
      <c r="NW20" s="78">
        <v>0</v>
      </c>
      <c r="NX20" s="78">
        <v>0</v>
      </c>
      <c r="NY20" s="78">
        <v>7</v>
      </c>
      <c r="NZ20" s="78">
        <v>1</v>
      </c>
      <c r="OA20" s="78">
        <v>0</v>
      </c>
      <c r="OB20" s="78">
        <v>2</v>
      </c>
      <c r="OC20" s="78">
        <v>0</v>
      </c>
      <c r="OD20" s="78">
        <v>0</v>
      </c>
      <c r="OE20" s="78">
        <v>0</v>
      </c>
      <c r="OF20" s="78">
        <v>0</v>
      </c>
      <c r="OG20" s="78">
        <v>3</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4</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0</v>
      </c>
      <c r="PU20" s="78">
        <v>0</v>
      </c>
      <c r="PV20" s="78">
        <v>0</v>
      </c>
      <c r="PW20" s="78">
        <v>1</v>
      </c>
      <c r="PX20" s="78">
        <v>0</v>
      </c>
      <c r="PY20" s="78">
        <v>0</v>
      </c>
      <c r="PZ20" s="78">
        <v>1</v>
      </c>
      <c r="QA20" s="78">
        <v>0</v>
      </c>
      <c r="QB20" s="78">
        <v>7</v>
      </c>
      <c r="QC20" s="78">
        <v>0</v>
      </c>
      <c r="QD20" s="78">
        <v>0</v>
      </c>
      <c r="QE20" s="78">
        <v>0</v>
      </c>
      <c r="QF20" s="78">
        <v>0</v>
      </c>
      <c r="QG20" s="78">
        <v>5</v>
      </c>
      <c r="QH20" s="78">
        <v>0</v>
      </c>
      <c r="QI20" s="78">
        <v>0</v>
      </c>
      <c r="QJ20" s="78">
        <v>0</v>
      </c>
      <c r="QK20" s="78">
        <v>0</v>
      </c>
      <c r="QL20" s="78">
        <v>0</v>
      </c>
      <c r="QM20" s="78">
        <v>0</v>
      </c>
      <c r="QN20" s="78">
        <v>0</v>
      </c>
      <c r="QO20" s="78">
        <v>0</v>
      </c>
      <c r="QP20" s="78">
        <v>1</v>
      </c>
      <c r="QQ20" s="78">
        <v>0</v>
      </c>
      <c r="QR20" s="78">
        <v>0</v>
      </c>
      <c r="QS20" s="78">
        <v>0</v>
      </c>
      <c r="QT20" s="78">
        <v>0</v>
      </c>
      <c r="QU20" s="78">
        <v>0</v>
      </c>
      <c r="QV20" s="78">
        <v>0</v>
      </c>
      <c r="QW20" s="78">
        <v>0</v>
      </c>
      <c r="QX20" s="78">
        <v>26</v>
      </c>
      <c r="QY20" s="78">
        <v>3</v>
      </c>
      <c r="QZ20" s="78">
        <v>0</v>
      </c>
      <c r="RA20" s="78">
        <v>0</v>
      </c>
      <c r="RB20" s="78">
        <v>4</v>
      </c>
      <c r="RC20" s="78">
        <v>0</v>
      </c>
      <c r="RD20" s="78">
        <v>0</v>
      </c>
      <c r="RE20" s="78">
        <v>0</v>
      </c>
      <c r="RF20" s="78">
        <v>0</v>
      </c>
      <c r="RG20" s="78">
        <v>1</v>
      </c>
      <c r="RH20" s="78">
        <v>1</v>
      </c>
      <c r="RI20" s="78">
        <v>7</v>
      </c>
      <c r="RJ20" s="78">
        <v>0</v>
      </c>
      <c r="RK20" s="78">
        <v>5</v>
      </c>
      <c r="RL20" s="78">
        <v>1</v>
      </c>
      <c r="RM20" s="78">
        <v>0</v>
      </c>
      <c r="RN20" s="78">
        <v>0</v>
      </c>
      <c r="RO20" s="78">
        <v>0</v>
      </c>
      <c r="RP20" s="78">
        <v>0</v>
      </c>
      <c r="RQ20" s="78">
        <v>0</v>
      </c>
      <c r="RR20" s="78">
        <v>0</v>
      </c>
      <c r="RS20" s="78">
        <v>26</v>
      </c>
      <c r="RT20" s="78">
        <v>3</v>
      </c>
      <c r="RU20" s="78">
        <v>0</v>
      </c>
      <c r="RV20" s="78">
        <v>0</v>
      </c>
      <c r="RW20" s="78">
        <v>4</v>
      </c>
      <c r="RX20" s="78">
        <v>0</v>
      </c>
      <c r="RY20" s="78">
        <v>0</v>
      </c>
      <c r="RZ20" s="78">
        <v>0</v>
      </c>
      <c r="SA20" s="78">
        <v>0</v>
      </c>
      <c r="SB20" s="78">
        <v>1</v>
      </c>
      <c r="SC20" s="78">
        <v>1</v>
      </c>
      <c r="SD20" s="78">
        <v>7</v>
      </c>
      <c r="SE20" s="78">
        <v>0</v>
      </c>
      <c r="SF20" s="78">
        <v>5</v>
      </c>
      <c r="SG20" s="78">
        <v>1</v>
      </c>
      <c r="SH20" s="78">
        <v>0</v>
      </c>
    </row>
    <row r="21" spans="1:502">
      <c r="A21" s="17" t="s">
        <v>2214</v>
      </c>
      <c r="B21" s="77">
        <v>13</v>
      </c>
      <c r="C21" s="77">
        <v>13</v>
      </c>
      <c r="D21" s="77">
        <v>1</v>
      </c>
      <c r="E21" s="77">
        <v>2016</v>
      </c>
      <c r="F21" s="77" t="s">
        <v>156</v>
      </c>
      <c r="G21" s="1017" t="s">
        <v>1617</v>
      </c>
      <c r="H21" s="77" t="s">
        <v>1618</v>
      </c>
      <c r="I21" s="1018"/>
      <c r="J21" s="80">
        <v>0</v>
      </c>
      <c r="K21" s="80">
        <v>0</v>
      </c>
      <c r="L21" s="80">
        <v>0</v>
      </c>
      <c r="M21" s="80">
        <v>0</v>
      </c>
      <c r="N21" s="80">
        <v>0</v>
      </c>
      <c r="O21" s="80">
        <v>0</v>
      </c>
      <c r="P21" s="80">
        <v>0</v>
      </c>
      <c r="Q21" s="80">
        <v>0</v>
      </c>
      <c r="R21" s="80">
        <v>39.78</v>
      </c>
      <c r="S21" s="80">
        <v>13.337</v>
      </c>
      <c r="T21" s="80">
        <v>6.5270000000000001</v>
      </c>
      <c r="U21" s="80">
        <v>20.335999999999999</v>
      </c>
      <c r="V21" s="80">
        <v>0</v>
      </c>
      <c r="W21" s="80">
        <v>518.15499999999997</v>
      </c>
      <c r="X21" s="80">
        <v>0</v>
      </c>
      <c r="Y21" s="80">
        <v>0</v>
      </c>
      <c r="Z21" s="80">
        <v>0</v>
      </c>
      <c r="AA21" s="80">
        <v>6.0910000000000002</v>
      </c>
      <c r="AB21" s="80">
        <v>0</v>
      </c>
      <c r="AC21" s="80">
        <v>0</v>
      </c>
      <c r="AD21" s="80">
        <v>0</v>
      </c>
      <c r="AE21" s="80">
        <v>36.042999999999999</v>
      </c>
      <c r="AF21" s="80">
        <v>7.8810000000000002</v>
      </c>
      <c r="AG21" s="80">
        <v>5.1779999999999999</v>
      </c>
      <c r="AH21" s="80">
        <v>0</v>
      </c>
      <c r="AI21" s="80">
        <v>0</v>
      </c>
      <c r="AJ21" s="80">
        <v>0</v>
      </c>
      <c r="AK21" s="80">
        <v>191.01400000000001</v>
      </c>
      <c r="AL21" s="80">
        <v>8.7720000000000002</v>
      </c>
      <c r="AM21" s="80">
        <v>0</v>
      </c>
      <c r="AN21" s="80">
        <v>21.350999999999999</v>
      </c>
      <c r="AO21" s="80">
        <v>0</v>
      </c>
      <c r="AP21" s="80">
        <v>0</v>
      </c>
      <c r="AQ21" s="80">
        <v>0</v>
      </c>
      <c r="AR21" s="80">
        <v>0</v>
      </c>
      <c r="AS21" s="80">
        <v>16.827999999999999</v>
      </c>
      <c r="AT21" s="80">
        <v>0</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20.736999999999998</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0</v>
      </c>
      <c r="CG21" s="80">
        <v>0</v>
      </c>
      <c r="CH21" s="80">
        <v>0</v>
      </c>
      <c r="CI21" s="80">
        <v>4.4809999999999999</v>
      </c>
      <c r="CJ21" s="80">
        <v>0</v>
      </c>
      <c r="CK21" s="80">
        <v>0</v>
      </c>
      <c r="CL21" s="80">
        <v>7.4779999999999998</v>
      </c>
      <c r="CM21" s="80">
        <v>0</v>
      </c>
      <c r="CN21" s="80">
        <v>51.893999999999998</v>
      </c>
      <c r="CO21" s="80">
        <v>0</v>
      </c>
      <c r="CP21" s="80">
        <v>0</v>
      </c>
      <c r="CQ21" s="80">
        <v>0</v>
      </c>
      <c r="CR21" s="80">
        <v>0</v>
      </c>
      <c r="CS21" s="80">
        <v>76.341999999999999</v>
      </c>
      <c r="CT21" s="80">
        <v>0</v>
      </c>
      <c r="CU21" s="80">
        <v>0</v>
      </c>
      <c r="CV21" s="80">
        <v>0</v>
      </c>
      <c r="CW21" s="80">
        <v>0</v>
      </c>
      <c r="CX21" s="80">
        <v>0</v>
      </c>
      <c r="CY21" s="80">
        <v>0</v>
      </c>
      <c r="CZ21" s="80">
        <v>0</v>
      </c>
      <c r="DA21" s="80">
        <v>0</v>
      </c>
      <c r="DB21" s="80">
        <v>13.401</v>
      </c>
      <c r="DC21" s="80">
        <v>0</v>
      </c>
      <c r="DD21" s="80">
        <v>0</v>
      </c>
      <c r="DE21" s="80">
        <v>0</v>
      </c>
      <c r="DF21" s="80">
        <v>0</v>
      </c>
      <c r="DG21" s="80">
        <v>0</v>
      </c>
      <c r="DH21" s="80">
        <v>0</v>
      </c>
      <c r="DI21" s="80">
        <v>0</v>
      </c>
      <c r="DJ21" s="80">
        <v>0</v>
      </c>
      <c r="DK21" s="80">
        <v>0</v>
      </c>
      <c r="DL21" s="80">
        <v>0</v>
      </c>
      <c r="DM21" s="80">
        <v>0</v>
      </c>
      <c r="DN21" s="80">
        <v>0</v>
      </c>
      <c r="DO21" s="80">
        <v>0</v>
      </c>
      <c r="DP21" s="80">
        <v>0</v>
      </c>
      <c r="DQ21" s="80">
        <v>0</v>
      </c>
      <c r="DR21" s="80">
        <v>0</v>
      </c>
      <c r="DS21" s="80">
        <v>39.78</v>
      </c>
      <c r="DT21" s="80">
        <v>13.337</v>
      </c>
      <c r="DU21" s="80">
        <v>6.5270000000000001</v>
      </c>
      <c r="DV21" s="80">
        <v>20.335999999999999</v>
      </c>
      <c r="DW21" s="80">
        <v>0</v>
      </c>
      <c r="DX21" s="80">
        <v>518.15499999999997</v>
      </c>
      <c r="DY21" s="80">
        <v>0</v>
      </c>
      <c r="DZ21" s="80">
        <v>0</v>
      </c>
      <c r="EA21" s="80">
        <v>0</v>
      </c>
      <c r="EB21" s="80">
        <v>6.0910000000000002</v>
      </c>
      <c r="EC21" s="80">
        <v>0</v>
      </c>
      <c r="ED21" s="80">
        <v>0</v>
      </c>
      <c r="EE21" s="80">
        <v>0</v>
      </c>
      <c r="EF21" s="80">
        <v>36.042999999999999</v>
      </c>
      <c r="EG21" s="80">
        <v>7.8810000000000002</v>
      </c>
      <c r="EH21" s="80">
        <v>5.1779999999999999</v>
      </c>
      <c r="EI21" s="80">
        <v>0</v>
      </c>
      <c r="EJ21" s="80">
        <v>0</v>
      </c>
      <c r="EK21" s="80">
        <v>0</v>
      </c>
      <c r="EL21" s="80">
        <v>191.01400000000001</v>
      </c>
      <c r="EM21" s="80">
        <v>8.7720000000000002</v>
      </c>
      <c r="EN21" s="80">
        <v>0</v>
      </c>
      <c r="EO21" s="80">
        <v>21.350999999999999</v>
      </c>
      <c r="EP21" s="80">
        <v>0</v>
      </c>
      <c r="EQ21" s="80">
        <v>0</v>
      </c>
      <c r="ER21" s="80">
        <v>0</v>
      </c>
      <c r="ES21" s="80">
        <v>0</v>
      </c>
      <c r="ET21" s="80">
        <v>16.827999999999999</v>
      </c>
      <c r="EU21" s="80">
        <v>0</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20.736999999999998</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0</v>
      </c>
      <c r="GH21" s="80">
        <v>0</v>
      </c>
      <c r="GI21" s="80">
        <v>0</v>
      </c>
      <c r="GJ21" s="80">
        <v>4.4809999999999999</v>
      </c>
      <c r="GK21" s="80">
        <v>0</v>
      </c>
      <c r="GL21" s="80">
        <v>0</v>
      </c>
      <c r="GM21" s="80">
        <v>7.4779999999999998</v>
      </c>
      <c r="GN21" s="80">
        <v>0</v>
      </c>
      <c r="GO21" s="80">
        <v>51.893999999999998</v>
      </c>
      <c r="GP21" s="80">
        <v>0</v>
      </c>
      <c r="GQ21" s="80">
        <v>0</v>
      </c>
      <c r="GR21" s="80">
        <v>0</v>
      </c>
      <c r="GS21" s="80">
        <v>0</v>
      </c>
      <c r="GT21" s="80">
        <v>76.341999999999999</v>
      </c>
      <c r="GU21" s="80">
        <v>0</v>
      </c>
      <c r="GV21" s="80">
        <v>0</v>
      </c>
      <c r="GW21" s="80">
        <v>0</v>
      </c>
      <c r="GX21" s="80">
        <v>0</v>
      </c>
      <c r="GY21" s="80">
        <v>0</v>
      </c>
      <c r="GZ21" s="80">
        <v>0</v>
      </c>
      <c r="HA21" s="80">
        <v>0</v>
      </c>
      <c r="HB21" s="80">
        <v>0</v>
      </c>
      <c r="HC21" s="80">
        <v>13.401</v>
      </c>
      <c r="HD21" s="80">
        <v>0</v>
      </c>
      <c r="HE21" s="80">
        <v>0</v>
      </c>
      <c r="HF21" s="80">
        <v>0</v>
      </c>
      <c r="HG21" s="80">
        <v>0</v>
      </c>
      <c r="HH21" s="80">
        <v>0</v>
      </c>
      <c r="HI21" s="80">
        <v>0</v>
      </c>
      <c r="HJ21" s="80">
        <v>0</v>
      </c>
      <c r="HK21" s="80">
        <v>874.46500000000003</v>
      </c>
      <c r="HL21" s="80">
        <v>16.827999999999999</v>
      </c>
      <c r="HM21" s="80">
        <v>0</v>
      </c>
      <c r="HN21" s="80">
        <v>0</v>
      </c>
      <c r="HO21" s="80">
        <v>20.736999999999998</v>
      </c>
      <c r="HP21" s="80">
        <v>0</v>
      </c>
      <c r="HQ21" s="80">
        <v>0</v>
      </c>
      <c r="HR21" s="80">
        <v>0</v>
      </c>
      <c r="HS21" s="80">
        <v>0</v>
      </c>
      <c r="HT21" s="80">
        <v>4.4809999999999999</v>
      </c>
      <c r="HU21" s="80">
        <v>7.4779999999999998</v>
      </c>
      <c r="HV21" s="80">
        <v>51.893999999999998</v>
      </c>
      <c r="HW21" s="80">
        <v>0</v>
      </c>
      <c r="HX21" s="80">
        <v>76.341999999999999</v>
      </c>
      <c r="HY21" s="80">
        <v>13.401</v>
      </c>
      <c r="HZ21" s="80">
        <v>0</v>
      </c>
      <c r="IA21" s="80">
        <v>0</v>
      </c>
      <c r="IB21" s="80">
        <v>0</v>
      </c>
      <c r="IC21" s="80">
        <v>0</v>
      </c>
      <c r="ID21" s="80">
        <v>0</v>
      </c>
      <c r="IE21" s="80">
        <v>0</v>
      </c>
      <c r="IF21" s="80">
        <v>874.46500000000003</v>
      </c>
      <c r="IG21" s="80">
        <v>16.827999999999999</v>
      </c>
      <c r="IH21" s="80">
        <v>0</v>
      </c>
      <c r="II21" s="80">
        <v>0</v>
      </c>
      <c r="IJ21" s="80">
        <v>20.736999999999998</v>
      </c>
      <c r="IK21" s="80">
        <v>0</v>
      </c>
      <c r="IL21" s="80">
        <v>0</v>
      </c>
      <c r="IM21" s="80">
        <v>0</v>
      </c>
      <c r="IN21" s="80">
        <v>0</v>
      </c>
      <c r="IO21" s="80">
        <v>4.4809999999999999</v>
      </c>
      <c r="IP21" s="80">
        <v>7.4779999999999998</v>
      </c>
      <c r="IQ21" s="80">
        <v>51.893999999999998</v>
      </c>
      <c r="IR21" s="80">
        <v>0</v>
      </c>
      <c r="IS21" s="80">
        <v>76.341999999999999</v>
      </c>
      <c r="IT21" s="80">
        <v>13.401</v>
      </c>
      <c r="IU21" s="80">
        <v>0</v>
      </c>
      <c r="IV21" s="81">
        <v>0</v>
      </c>
      <c r="IW21" s="78">
        <v>0</v>
      </c>
      <c r="IX21" s="78">
        <v>0</v>
      </c>
      <c r="IY21" s="78">
        <v>0</v>
      </c>
      <c r="IZ21" s="78">
        <v>0</v>
      </c>
      <c r="JA21" s="78">
        <v>0</v>
      </c>
      <c r="JB21" s="78">
        <v>0</v>
      </c>
      <c r="JC21" s="78">
        <v>0</v>
      </c>
      <c r="JD21" s="78">
        <v>0</v>
      </c>
      <c r="JE21" s="78">
        <v>5</v>
      </c>
      <c r="JF21" s="78">
        <v>2</v>
      </c>
      <c r="JG21" s="78">
        <v>1</v>
      </c>
      <c r="JH21" s="78">
        <v>1</v>
      </c>
      <c r="JI21" s="78">
        <v>0</v>
      </c>
      <c r="JJ21" s="78">
        <v>3</v>
      </c>
      <c r="JK21" s="78">
        <v>0</v>
      </c>
      <c r="JL21" s="78">
        <v>0</v>
      </c>
      <c r="JM21" s="78">
        <v>0</v>
      </c>
      <c r="JN21" s="78">
        <v>1</v>
      </c>
      <c r="JO21" s="78">
        <v>0</v>
      </c>
      <c r="JP21" s="78">
        <v>0</v>
      </c>
      <c r="JQ21" s="78">
        <v>0</v>
      </c>
      <c r="JR21" s="78">
        <v>2</v>
      </c>
      <c r="JS21" s="78">
        <v>1</v>
      </c>
      <c r="JT21" s="78">
        <v>1</v>
      </c>
      <c r="JU21" s="78">
        <v>0</v>
      </c>
      <c r="JV21" s="78">
        <v>0</v>
      </c>
      <c r="JW21" s="78">
        <v>0</v>
      </c>
      <c r="JX21" s="78">
        <v>7</v>
      </c>
      <c r="JY21" s="78">
        <v>1</v>
      </c>
      <c r="JZ21" s="78">
        <v>0</v>
      </c>
      <c r="KA21" s="78">
        <v>2</v>
      </c>
      <c r="KB21" s="78">
        <v>0</v>
      </c>
      <c r="KC21" s="78">
        <v>0</v>
      </c>
      <c r="KD21" s="78">
        <v>0</v>
      </c>
      <c r="KE21" s="78">
        <v>0</v>
      </c>
      <c r="KF21" s="78">
        <v>3</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4</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0</v>
      </c>
      <c r="LT21" s="78">
        <v>0</v>
      </c>
      <c r="LU21" s="78">
        <v>0</v>
      </c>
      <c r="LV21" s="78">
        <v>1</v>
      </c>
      <c r="LW21" s="78">
        <v>0</v>
      </c>
      <c r="LX21" s="78">
        <v>0</v>
      </c>
      <c r="LY21" s="78">
        <v>1</v>
      </c>
      <c r="LZ21" s="78">
        <v>0</v>
      </c>
      <c r="MA21" s="78">
        <v>7</v>
      </c>
      <c r="MB21" s="78">
        <v>0</v>
      </c>
      <c r="MC21" s="78">
        <v>0</v>
      </c>
      <c r="MD21" s="78">
        <v>0</v>
      </c>
      <c r="ME21" s="78">
        <v>0</v>
      </c>
      <c r="MF21" s="78">
        <v>4</v>
      </c>
      <c r="MG21" s="78">
        <v>0</v>
      </c>
      <c r="MH21" s="78">
        <v>0</v>
      </c>
      <c r="MI21" s="78">
        <v>0</v>
      </c>
      <c r="MJ21" s="78">
        <v>0</v>
      </c>
      <c r="MK21" s="78">
        <v>0</v>
      </c>
      <c r="ML21" s="78">
        <v>0</v>
      </c>
      <c r="MM21" s="78">
        <v>0</v>
      </c>
      <c r="MN21" s="78">
        <v>0</v>
      </c>
      <c r="MO21" s="78">
        <v>2</v>
      </c>
      <c r="MP21" s="78">
        <v>0</v>
      </c>
      <c r="MQ21" s="78">
        <v>0</v>
      </c>
      <c r="MR21" s="78">
        <v>0</v>
      </c>
      <c r="MS21" s="78">
        <v>0</v>
      </c>
      <c r="MT21" s="78">
        <v>0</v>
      </c>
      <c r="MU21" s="78">
        <v>0</v>
      </c>
      <c r="MV21" s="78">
        <v>0</v>
      </c>
      <c r="MW21" s="78">
        <v>0</v>
      </c>
      <c r="MX21" s="78">
        <v>0</v>
      </c>
      <c r="MY21" s="78">
        <v>0</v>
      </c>
      <c r="MZ21" s="78">
        <v>0</v>
      </c>
      <c r="NA21" s="78">
        <v>0</v>
      </c>
      <c r="NB21" s="78">
        <v>0</v>
      </c>
      <c r="NC21" s="78">
        <v>0</v>
      </c>
      <c r="ND21" s="78">
        <v>0</v>
      </c>
      <c r="NE21" s="78">
        <v>0</v>
      </c>
      <c r="NF21" s="78">
        <v>5</v>
      </c>
      <c r="NG21" s="78">
        <v>2</v>
      </c>
      <c r="NH21" s="78">
        <v>1</v>
      </c>
      <c r="NI21" s="78">
        <v>1</v>
      </c>
      <c r="NJ21" s="78">
        <v>0</v>
      </c>
      <c r="NK21" s="78">
        <v>3</v>
      </c>
      <c r="NL21" s="78">
        <v>0</v>
      </c>
      <c r="NM21" s="78">
        <v>0</v>
      </c>
      <c r="NN21" s="78">
        <v>0</v>
      </c>
      <c r="NO21" s="78">
        <v>1</v>
      </c>
      <c r="NP21" s="78">
        <v>0</v>
      </c>
      <c r="NQ21" s="78">
        <v>0</v>
      </c>
      <c r="NR21" s="78">
        <v>0</v>
      </c>
      <c r="NS21" s="78">
        <v>2</v>
      </c>
      <c r="NT21" s="78">
        <v>1</v>
      </c>
      <c r="NU21" s="78">
        <v>1</v>
      </c>
      <c r="NV21" s="78">
        <v>0</v>
      </c>
      <c r="NW21" s="78">
        <v>0</v>
      </c>
      <c r="NX21" s="78">
        <v>0</v>
      </c>
      <c r="NY21" s="78">
        <v>7</v>
      </c>
      <c r="NZ21" s="78">
        <v>1</v>
      </c>
      <c r="OA21" s="78">
        <v>0</v>
      </c>
      <c r="OB21" s="78">
        <v>2</v>
      </c>
      <c r="OC21" s="78">
        <v>0</v>
      </c>
      <c r="OD21" s="78">
        <v>0</v>
      </c>
      <c r="OE21" s="78">
        <v>0</v>
      </c>
      <c r="OF21" s="78">
        <v>0</v>
      </c>
      <c r="OG21" s="78">
        <v>3</v>
      </c>
      <c r="OH21" s="78">
        <v>0</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4</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0</v>
      </c>
      <c r="PU21" s="78">
        <v>0</v>
      </c>
      <c r="PV21" s="78">
        <v>0</v>
      </c>
      <c r="PW21" s="78">
        <v>1</v>
      </c>
      <c r="PX21" s="78">
        <v>0</v>
      </c>
      <c r="PY21" s="78">
        <v>0</v>
      </c>
      <c r="PZ21" s="78">
        <v>1</v>
      </c>
      <c r="QA21" s="78">
        <v>0</v>
      </c>
      <c r="QB21" s="78">
        <v>7</v>
      </c>
      <c r="QC21" s="78">
        <v>0</v>
      </c>
      <c r="QD21" s="78">
        <v>0</v>
      </c>
      <c r="QE21" s="78">
        <v>0</v>
      </c>
      <c r="QF21" s="78">
        <v>0</v>
      </c>
      <c r="QG21" s="78">
        <v>4</v>
      </c>
      <c r="QH21" s="78">
        <v>0</v>
      </c>
      <c r="QI21" s="78">
        <v>0</v>
      </c>
      <c r="QJ21" s="78">
        <v>0</v>
      </c>
      <c r="QK21" s="78">
        <v>0</v>
      </c>
      <c r="QL21" s="78">
        <v>0</v>
      </c>
      <c r="QM21" s="78">
        <v>0</v>
      </c>
      <c r="QN21" s="78">
        <v>0</v>
      </c>
      <c r="QO21" s="78">
        <v>0</v>
      </c>
      <c r="QP21" s="78">
        <v>2</v>
      </c>
      <c r="QQ21" s="78">
        <v>0</v>
      </c>
      <c r="QR21" s="78">
        <v>0</v>
      </c>
      <c r="QS21" s="78">
        <v>0</v>
      </c>
      <c r="QT21" s="78">
        <v>0</v>
      </c>
      <c r="QU21" s="78">
        <v>0</v>
      </c>
      <c r="QV21" s="78">
        <v>0</v>
      </c>
      <c r="QW21" s="78">
        <v>0</v>
      </c>
      <c r="QX21" s="78">
        <v>27</v>
      </c>
      <c r="QY21" s="78">
        <v>3</v>
      </c>
      <c r="QZ21" s="78">
        <v>0</v>
      </c>
      <c r="RA21" s="78">
        <v>0</v>
      </c>
      <c r="RB21" s="78">
        <v>4</v>
      </c>
      <c r="RC21" s="78">
        <v>0</v>
      </c>
      <c r="RD21" s="78">
        <v>0</v>
      </c>
      <c r="RE21" s="78">
        <v>0</v>
      </c>
      <c r="RF21" s="78">
        <v>0</v>
      </c>
      <c r="RG21" s="78">
        <v>1</v>
      </c>
      <c r="RH21" s="78">
        <v>1</v>
      </c>
      <c r="RI21" s="78">
        <v>7</v>
      </c>
      <c r="RJ21" s="78">
        <v>0</v>
      </c>
      <c r="RK21" s="78">
        <v>4</v>
      </c>
      <c r="RL21" s="78">
        <v>2</v>
      </c>
      <c r="RM21" s="78">
        <v>0</v>
      </c>
      <c r="RN21" s="78">
        <v>0</v>
      </c>
      <c r="RO21" s="78">
        <v>0</v>
      </c>
      <c r="RP21" s="78">
        <v>0</v>
      </c>
      <c r="RQ21" s="78">
        <v>0</v>
      </c>
      <c r="RR21" s="78">
        <v>0</v>
      </c>
      <c r="RS21" s="78">
        <v>27</v>
      </c>
      <c r="RT21" s="78">
        <v>3</v>
      </c>
      <c r="RU21" s="78">
        <v>0</v>
      </c>
      <c r="RV21" s="78">
        <v>0</v>
      </c>
      <c r="RW21" s="78">
        <v>4</v>
      </c>
      <c r="RX21" s="78">
        <v>0</v>
      </c>
      <c r="RY21" s="78">
        <v>0</v>
      </c>
      <c r="RZ21" s="78">
        <v>0</v>
      </c>
      <c r="SA21" s="78">
        <v>0</v>
      </c>
      <c r="SB21" s="78">
        <v>1</v>
      </c>
      <c r="SC21" s="78">
        <v>1</v>
      </c>
      <c r="SD21" s="78">
        <v>7</v>
      </c>
      <c r="SE21" s="78">
        <v>0</v>
      </c>
      <c r="SF21" s="78">
        <v>4</v>
      </c>
      <c r="SG21" s="78">
        <v>2</v>
      </c>
      <c r="SH21" s="78">
        <v>0</v>
      </c>
    </row>
    <row r="22" spans="1:502">
      <c r="A22" s="17" t="s">
        <v>2215</v>
      </c>
      <c r="B22" s="77">
        <v>14</v>
      </c>
      <c r="C22" s="77">
        <v>14</v>
      </c>
      <c r="D22" s="77">
        <v>1</v>
      </c>
      <c r="E22" s="77">
        <v>2017</v>
      </c>
      <c r="F22" s="77" t="s">
        <v>157</v>
      </c>
      <c r="G22" s="1017" t="s">
        <v>1617</v>
      </c>
      <c r="H22" s="77" t="s">
        <v>1618</v>
      </c>
      <c r="I22" s="1018"/>
      <c r="J22" s="80">
        <v>0</v>
      </c>
      <c r="K22" s="80">
        <v>0</v>
      </c>
      <c r="L22" s="80">
        <v>0</v>
      </c>
      <c r="M22" s="80">
        <v>0</v>
      </c>
      <c r="N22" s="80">
        <v>0</v>
      </c>
      <c r="O22" s="80">
        <v>0</v>
      </c>
      <c r="P22" s="80">
        <v>0</v>
      </c>
      <c r="Q22" s="80">
        <v>0</v>
      </c>
      <c r="R22" s="80">
        <v>39.338999999999999</v>
      </c>
      <c r="S22" s="80">
        <v>18.556999999999999</v>
      </c>
      <c r="T22" s="80">
        <v>6.38</v>
      </c>
      <c r="U22" s="80">
        <v>19.273</v>
      </c>
      <c r="V22" s="80">
        <v>0</v>
      </c>
      <c r="W22" s="80">
        <v>516.77099999999996</v>
      </c>
      <c r="X22" s="80">
        <v>0</v>
      </c>
      <c r="Y22" s="80">
        <v>5.3090000000000002</v>
      </c>
      <c r="Z22" s="80">
        <v>0</v>
      </c>
      <c r="AA22" s="80">
        <v>6.8609999999999998</v>
      </c>
      <c r="AB22" s="80">
        <v>0</v>
      </c>
      <c r="AC22" s="80">
        <v>0</v>
      </c>
      <c r="AD22" s="80">
        <v>0</v>
      </c>
      <c r="AE22" s="80">
        <v>35.875999999999998</v>
      </c>
      <c r="AF22" s="80">
        <v>7.54</v>
      </c>
      <c r="AG22" s="80">
        <v>4.6180000000000003</v>
      </c>
      <c r="AH22" s="80">
        <v>0</v>
      </c>
      <c r="AI22" s="80">
        <v>0</v>
      </c>
      <c r="AJ22" s="80">
        <v>0</v>
      </c>
      <c r="AK22" s="80">
        <v>177.81899999999999</v>
      </c>
      <c r="AL22" s="80">
        <v>16.876999999999999</v>
      </c>
      <c r="AM22" s="80">
        <v>0</v>
      </c>
      <c r="AN22" s="80">
        <v>28.93</v>
      </c>
      <c r="AO22" s="80">
        <v>0</v>
      </c>
      <c r="AP22" s="80">
        <v>0</v>
      </c>
      <c r="AQ22" s="80">
        <v>0</v>
      </c>
      <c r="AR22" s="80">
        <v>0</v>
      </c>
      <c r="AS22" s="80">
        <v>16.725000000000001</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19.273</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0</v>
      </c>
      <c r="CG22" s="80">
        <v>0</v>
      </c>
      <c r="CH22" s="80">
        <v>0</v>
      </c>
      <c r="CI22" s="80">
        <v>4.4669999999999996</v>
      </c>
      <c r="CJ22" s="80">
        <v>0</v>
      </c>
      <c r="CK22" s="80">
        <v>0</v>
      </c>
      <c r="CL22" s="80">
        <v>7.44</v>
      </c>
      <c r="CM22" s="80">
        <v>0</v>
      </c>
      <c r="CN22" s="80">
        <v>51.725000000000001</v>
      </c>
      <c r="CO22" s="80">
        <v>0</v>
      </c>
      <c r="CP22" s="80">
        <v>0</v>
      </c>
      <c r="CQ22" s="80">
        <v>0</v>
      </c>
      <c r="CR22" s="80">
        <v>0</v>
      </c>
      <c r="CS22" s="80">
        <v>89.668000000000006</v>
      </c>
      <c r="CT22" s="80">
        <v>0</v>
      </c>
      <c r="CU22" s="80">
        <v>0</v>
      </c>
      <c r="CV22" s="80">
        <v>0</v>
      </c>
      <c r="CW22" s="80">
        <v>0</v>
      </c>
      <c r="CX22" s="80">
        <v>0</v>
      </c>
      <c r="CY22" s="80">
        <v>0</v>
      </c>
      <c r="CZ22" s="80">
        <v>0</v>
      </c>
      <c r="DA22" s="80">
        <v>0</v>
      </c>
      <c r="DB22" s="80">
        <v>15.311</v>
      </c>
      <c r="DC22" s="80">
        <v>0</v>
      </c>
      <c r="DD22" s="80">
        <v>0</v>
      </c>
      <c r="DE22" s="80">
        <v>0</v>
      </c>
      <c r="DF22" s="80">
        <v>0</v>
      </c>
      <c r="DG22" s="80">
        <v>0</v>
      </c>
      <c r="DH22" s="80">
        <v>0</v>
      </c>
      <c r="DI22" s="80">
        <v>0</v>
      </c>
      <c r="DJ22" s="80">
        <v>0</v>
      </c>
      <c r="DK22" s="80">
        <v>0</v>
      </c>
      <c r="DL22" s="80">
        <v>0</v>
      </c>
      <c r="DM22" s="80">
        <v>0</v>
      </c>
      <c r="DN22" s="80">
        <v>0</v>
      </c>
      <c r="DO22" s="80">
        <v>0</v>
      </c>
      <c r="DP22" s="80">
        <v>0</v>
      </c>
      <c r="DQ22" s="80">
        <v>0</v>
      </c>
      <c r="DR22" s="80">
        <v>0</v>
      </c>
      <c r="DS22" s="80">
        <v>39.338999999999999</v>
      </c>
      <c r="DT22" s="80">
        <v>18.556999999999999</v>
      </c>
      <c r="DU22" s="80">
        <v>6.38</v>
      </c>
      <c r="DV22" s="80">
        <v>19.273</v>
      </c>
      <c r="DW22" s="80">
        <v>0</v>
      </c>
      <c r="DX22" s="80">
        <v>516.77099999999996</v>
      </c>
      <c r="DY22" s="80">
        <v>0</v>
      </c>
      <c r="DZ22" s="80">
        <v>5.3090000000000002</v>
      </c>
      <c r="EA22" s="80">
        <v>0</v>
      </c>
      <c r="EB22" s="80">
        <v>6.8609999999999998</v>
      </c>
      <c r="EC22" s="80">
        <v>0</v>
      </c>
      <c r="ED22" s="80">
        <v>0</v>
      </c>
      <c r="EE22" s="80">
        <v>0</v>
      </c>
      <c r="EF22" s="80">
        <v>35.875999999999998</v>
      </c>
      <c r="EG22" s="80">
        <v>7.54</v>
      </c>
      <c r="EH22" s="80">
        <v>4.6180000000000003</v>
      </c>
      <c r="EI22" s="80">
        <v>0</v>
      </c>
      <c r="EJ22" s="80">
        <v>0</v>
      </c>
      <c r="EK22" s="80">
        <v>0</v>
      </c>
      <c r="EL22" s="80">
        <v>177.81899999999999</v>
      </c>
      <c r="EM22" s="80">
        <v>16.876999999999999</v>
      </c>
      <c r="EN22" s="80">
        <v>0</v>
      </c>
      <c r="EO22" s="80">
        <v>28.93</v>
      </c>
      <c r="EP22" s="80">
        <v>0</v>
      </c>
      <c r="EQ22" s="80">
        <v>0</v>
      </c>
      <c r="ER22" s="80">
        <v>0</v>
      </c>
      <c r="ES22" s="80">
        <v>0</v>
      </c>
      <c r="ET22" s="80">
        <v>16.725000000000001</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19.273</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0</v>
      </c>
      <c r="GH22" s="80">
        <v>0</v>
      </c>
      <c r="GI22" s="80">
        <v>0</v>
      </c>
      <c r="GJ22" s="80">
        <v>4.4669999999999996</v>
      </c>
      <c r="GK22" s="80">
        <v>0</v>
      </c>
      <c r="GL22" s="80">
        <v>0</v>
      </c>
      <c r="GM22" s="80">
        <v>7.44</v>
      </c>
      <c r="GN22" s="80">
        <v>0</v>
      </c>
      <c r="GO22" s="80">
        <v>51.725000000000001</v>
      </c>
      <c r="GP22" s="80">
        <v>0</v>
      </c>
      <c r="GQ22" s="80">
        <v>0</v>
      </c>
      <c r="GR22" s="80">
        <v>0</v>
      </c>
      <c r="GS22" s="80">
        <v>0</v>
      </c>
      <c r="GT22" s="80">
        <v>89.668000000000006</v>
      </c>
      <c r="GU22" s="80">
        <v>0</v>
      </c>
      <c r="GV22" s="80">
        <v>0</v>
      </c>
      <c r="GW22" s="80">
        <v>0</v>
      </c>
      <c r="GX22" s="80">
        <v>0</v>
      </c>
      <c r="GY22" s="80">
        <v>0</v>
      </c>
      <c r="GZ22" s="80">
        <v>0</v>
      </c>
      <c r="HA22" s="80">
        <v>0</v>
      </c>
      <c r="HB22" s="80">
        <v>0</v>
      </c>
      <c r="HC22" s="80">
        <v>15.311</v>
      </c>
      <c r="HD22" s="80">
        <v>0</v>
      </c>
      <c r="HE22" s="80">
        <v>0</v>
      </c>
      <c r="HF22" s="80">
        <v>0</v>
      </c>
      <c r="HG22" s="80">
        <v>0</v>
      </c>
      <c r="HH22" s="80">
        <v>0</v>
      </c>
      <c r="HI22" s="80">
        <v>0</v>
      </c>
      <c r="HJ22" s="80">
        <v>0</v>
      </c>
      <c r="HK22" s="80">
        <v>884.15</v>
      </c>
      <c r="HL22" s="80">
        <v>16.725000000000001</v>
      </c>
      <c r="HM22" s="80">
        <v>0</v>
      </c>
      <c r="HN22" s="80">
        <v>0</v>
      </c>
      <c r="HO22" s="80">
        <v>19.273</v>
      </c>
      <c r="HP22" s="80">
        <v>0</v>
      </c>
      <c r="HQ22" s="80">
        <v>0</v>
      </c>
      <c r="HR22" s="80">
        <v>0</v>
      </c>
      <c r="HS22" s="80">
        <v>0</v>
      </c>
      <c r="HT22" s="80">
        <v>4.4669999999999996</v>
      </c>
      <c r="HU22" s="80">
        <v>7.44</v>
      </c>
      <c r="HV22" s="80">
        <v>51.725000000000001</v>
      </c>
      <c r="HW22" s="80">
        <v>0</v>
      </c>
      <c r="HX22" s="80">
        <v>89.668000000000006</v>
      </c>
      <c r="HY22" s="80">
        <v>15.311</v>
      </c>
      <c r="HZ22" s="80">
        <v>0</v>
      </c>
      <c r="IA22" s="80">
        <v>0</v>
      </c>
      <c r="IB22" s="80">
        <v>0</v>
      </c>
      <c r="IC22" s="80">
        <v>0</v>
      </c>
      <c r="ID22" s="80">
        <v>0</v>
      </c>
      <c r="IE22" s="80">
        <v>0</v>
      </c>
      <c r="IF22" s="80">
        <v>884.15</v>
      </c>
      <c r="IG22" s="80">
        <v>16.725000000000001</v>
      </c>
      <c r="IH22" s="80">
        <v>0</v>
      </c>
      <c r="II22" s="80">
        <v>0</v>
      </c>
      <c r="IJ22" s="80">
        <v>19.273</v>
      </c>
      <c r="IK22" s="80">
        <v>0</v>
      </c>
      <c r="IL22" s="80">
        <v>0</v>
      </c>
      <c r="IM22" s="80">
        <v>0</v>
      </c>
      <c r="IN22" s="80">
        <v>0</v>
      </c>
      <c r="IO22" s="80">
        <v>4.4669999999999996</v>
      </c>
      <c r="IP22" s="80">
        <v>7.44</v>
      </c>
      <c r="IQ22" s="80">
        <v>51.725000000000001</v>
      </c>
      <c r="IR22" s="80">
        <v>0</v>
      </c>
      <c r="IS22" s="80">
        <v>89.668000000000006</v>
      </c>
      <c r="IT22" s="80">
        <v>15.311</v>
      </c>
      <c r="IU22" s="80">
        <v>0</v>
      </c>
      <c r="IV22" s="81">
        <v>0</v>
      </c>
      <c r="IW22" s="78">
        <v>0</v>
      </c>
      <c r="IX22" s="78">
        <v>0</v>
      </c>
      <c r="IY22" s="78">
        <v>0</v>
      </c>
      <c r="IZ22" s="78">
        <v>0</v>
      </c>
      <c r="JA22" s="78">
        <v>0</v>
      </c>
      <c r="JB22" s="78">
        <v>0</v>
      </c>
      <c r="JC22" s="78">
        <v>0</v>
      </c>
      <c r="JD22" s="78">
        <v>0</v>
      </c>
      <c r="JE22" s="78">
        <v>5</v>
      </c>
      <c r="JF22" s="78">
        <v>1</v>
      </c>
      <c r="JG22" s="78">
        <v>1</v>
      </c>
      <c r="JH22" s="78">
        <v>1</v>
      </c>
      <c r="JI22" s="78">
        <v>0</v>
      </c>
      <c r="JJ22" s="78">
        <v>3</v>
      </c>
      <c r="JK22" s="78">
        <v>0</v>
      </c>
      <c r="JL22" s="78">
        <v>1</v>
      </c>
      <c r="JM22" s="78">
        <v>0</v>
      </c>
      <c r="JN22" s="78">
        <v>1</v>
      </c>
      <c r="JO22" s="78">
        <v>0</v>
      </c>
      <c r="JP22" s="78">
        <v>0</v>
      </c>
      <c r="JQ22" s="78">
        <v>0</v>
      </c>
      <c r="JR22" s="78">
        <v>2</v>
      </c>
      <c r="JS22" s="78">
        <v>1</v>
      </c>
      <c r="JT22" s="78">
        <v>1</v>
      </c>
      <c r="JU22" s="78">
        <v>0</v>
      </c>
      <c r="JV22" s="78">
        <v>0</v>
      </c>
      <c r="JW22" s="78">
        <v>0</v>
      </c>
      <c r="JX22" s="78">
        <v>8</v>
      </c>
      <c r="JY22" s="78">
        <v>1</v>
      </c>
      <c r="JZ22" s="78">
        <v>0</v>
      </c>
      <c r="KA22" s="78">
        <v>2</v>
      </c>
      <c r="KB22" s="78">
        <v>0</v>
      </c>
      <c r="KC22" s="78">
        <v>0</v>
      </c>
      <c r="KD22" s="78">
        <v>0</v>
      </c>
      <c r="KE22" s="78">
        <v>0</v>
      </c>
      <c r="KF22" s="78">
        <v>3</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4</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0</v>
      </c>
      <c r="LT22" s="78">
        <v>0</v>
      </c>
      <c r="LU22" s="78">
        <v>0</v>
      </c>
      <c r="LV22" s="78">
        <v>1</v>
      </c>
      <c r="LW22" s="78">
        <v>0</v>
      </c>
      <c r="LX22" s="78">
        <v>0</v>
      </c>
      <c r="LY22" s="78">
        <v>1</v>
      </c>
      <c r="LZ22" s="78">
        <v>0</v>
      </c>
      <c r="MA22" s="78">
        <v>7</v>
      </c>
      <c r="MB22" s="78">
        <v>0</v>
      </c>
      <c r="MC22" s="78">
        <v>0</v>
      </c>
      <c r="MD22" s="78">
        <v>0</v>
      </c>
      <c r="ME22" s="78">
        <v>0</v>
      </c>
      <c r="MF22" s="78">
        <v>5</v>
      </c>
      <c r="MG22" s="78">
        <v>0</v>
      </c>
      <c r="MH22" s="78">
        <v>0</v>
      </c>
      <c r="MI22" s="78">
        <v>0</v>
      </c>
      <c r="MJ22" s="78">
        <v>0</v>
      </c>
      <c r="MK22" s="78">
        <v>0</v>
      </c>
      <c r="ML22" s="78">
        <v>0</v>
      </c>
      <c r="MM22" s="78">
        <v>0</v>
      </c>
      <c r="MN22" s="78">
        <v>0</v>
      </c>
      <c r="MO22" s="78">
        <v>2</v>
      </c>
      <c r="MP22" s="78">
        <v>0</v>
      </c>
      <c r="MQ22" s="78">
        <v>0</v>
      </c>
      <c r="MR22" s="78">
        <v>0</v>
      </c>
      <c r="MS22" s="78">
        <v>0</v>
      </c>
      <c r="MT22" s="78">
        <v>0</v>
      </c>
      <c r="MU22" s="78">
        <v>0</v>
      </c>
      <c r="MV22" s="78">
        <v>0</v>
      </c>
      <c r="MW22" s="78">
        <v>0</v>
      </c>
      <c r="MX22" s="78">
        <v>0</v>
      </c>
      <c r="MY22" s="78">
        <v>0</v>
      </c>
      <c r="MZ22" s="78">
        <v>0</v>
      </c>
      <c r="NA22" s="78">
        <v>0</v>
      </c>
      <c r="NB22" s="78">
        <v>0</v>
      </c>
      <c r="NC22" s="78">
        <v>0</v>
      </c>
      <c r="ND22" s="78">
        <v>0</v>
      </c>
      <c r="NE22" s="78">
        <v>0</v>
      </c>
      <c r="NF22" s="78">
        <v>5</v>
      </c>
      <c r="NG22" s="78">
        <v>1</v>
      </c>
      <c r="NH22" s="78">
        <v>1</v>
      </c>
      <c r="NI22" s="78">
        <v>1</v>
      </c>
      <c r="NJ22" s="78">
        <v>0</v>
      </c>
      <c r="NK22" s="78">
        <v>3</v>
      </c>
      <c r="NL22" s="78">
        <v>0</v>
      </c>
      <c r="NM22" s="78">
        <v>1</v>
      </c>
      <c r="NN22" s="78">
        <v>0</v>
      </c>
      <c r="NO22" s="78">
        <v>1</v>
      </c>
      <c r="NP22" s="78">
        <v>0</v>
      </c>
      <c r="NQ22" s="78">
        <v>0</v>
      </c>
      <c r="NR22" s="78">
        <v>0</v>
      </c>
      <c r="NS22" s="78">
        <v>2</v>
      </c>
      <c r="NT22" s="78">
        <v>1</v>
      </c>
      <c r="NU22" s="78">
        <v>1</v>
      </c>
      <c r="NV22" s="78">
        <v>0</v>
      </c>
      <c r="NW22" s="78">
        <v>0</v>
      </c>
      <c r="NX22" s="78">
        <v>0</v>
      </c>
      <c r="NY22" s="78">
        <v>8</v>
      </c>
      <c r="NZ22" s="78">
        <v>1</v>
      </c>
      <c r="OA22" s="78">
        <v>0</v>
      </c>
      <c r="OB22" s="78">
        <v>2</v>
      </c>
      <c r="OC22" s="78">
        <v>0</v>
      </c>
      <c r="OD22" s="78">
        <v>0</v>
      </c>
      <c r="OE22" s="78">
        <v>0</v>
      </c>
      <c r="OF22" s="78">
        <v>0</v>
      </c>
      <c r="OG22" s="78">
        <v>3</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4</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0</v>
      </c>
      <c r="PU22" s="78">
        <v>0</v>
      </c>
      <c r="PV22" s="78">
        <v>0</v>
      </c>
      <c r="PW22" s="78">
        <v>1</v>
      </c>
      <c r="PX22" s="78">
        <v>0</v>
      </c>
      <c r="PY22" s="78">
        <v>0</v>
      </c>
      <c r="PZ22" s="78">
        <v>1</v>
      </c>
      <c r="QA22" s="78">
        <v>0</v>
      </c>
      <c r="QB22" s="78">
        <v>7</v>
      </c>
      <c r="QC22" s="78">
        <v>0</v>
      </c>
      <c r="QD22" s="78">
        <v>0</v>
      </c>
      <c r="QE22" s="78">
        <v>0</v>
      </c>
      <c r="QF22" s="78">
        <v>0</v>
      </c>
      <c r="QG22" s="78">
        <v>5</v>
      </c>
      <c r="QH22" s="78">
        <v>0</v>
      </c>
      <c r="QI22" s="78">
        <v>0</v>
      </c>
      <c r="QJ22" s="78">
        <v>0</v>
      </c>
      <c r="QK22" s="78">
        <v>0</v>
      </c>
      <c r="QL22" s="78">
        <v>0</v>
      </c>
      <c r="QM22" s="78">
        <v>0</v>
      </c>
      <c r="QN22" s="78">
        <v>0</v>
      </c>
      <c r="QO22" s="78">
        <v>0</v>
      </c>
      <c r="QP22" s="78">
        <v>2</v>
      </c>
      <c r="QQ22" s="78">
        <v>0</v>
      </c>
      <c r="QR22" s="78">
        <v>0</v>
      </c>
      <c r="QS22" s="78">
        <v>0</v>
      </c>
      <c r="QT22" s="78">
        <v>0</v>
      </c>
      <c r="QU22" s="78">
        <v>0</v>
      </c>
      <c r="QV22" s="78">
        <v>0</v>
      </c>
      <c r="QW22" s="78">
        <v>0</v>
      </c>
      <c r="QX22" s="78">
        <v>28</v>
      </c>
      <c r="QY22" s="78">
        <v>3</v>
      </c>
      <c r="QZ22" s="78">
        <v>0</v>
      </c>
      <c r="RA22" s="78">
        <v>0</v>
      </c>
      <c r="RB22" s="78">
        <v>4</v>
      </c>
      <c r="RC22" s="78">
        <v>0</v>
      </c>
      <c r="RD22" s="78">
        <v>0</v>
      </c>
      <c r="RE22" s="78">
        <v>0</v>
      </c>
      <c r="RF22" s="78">
        <v>0</v>
      </c>
      <c r="RG22" s="78">
        <v>1</v>
      </c>
      <c r="RH22" s="78">
        <v>1</v>
      </c>
      <c r="RI22" s="78">
        <v>7</v>
      </c>
      <c r="RJ22" s="78">
        <v>0</v>
      </c>
      <c r="RK22" s="78">
        <v>5</v>
      </c>
      <c r="RL22" s="78">
        <v>2</v>
      </c>
      <c r="RM22" s="78">
        <v>0</v>
      </c>
      <c r="RN22" s="78">
        <v>0</v>
      </c>
      <c r="RO22" s="78">
        <v>0</v>
      </c>
      <c r="RP22" s="78">
        <v>0</v>
      </c>
      <c r="RQ22" s="78">
        <v>0</v>
      </c>
      <c r="RR22" s="78">
        <v>0</v>
      </c>
      <c r="RS22" s="78">
        <v>28</v>
      </c>
      <c r="RT22" s="78">
        <v>3</v>
      </c>
      <c r="RU22" s="78">
        <v>0</v>
      </c>
      <c r="RV22" s="78">
        <v>0</v>
      </c>
      <c r="RW22" s="78">
        <v>4</v>
      </c>
      <c r="RX22" s="78">
        <v>0</v>
      </c>
      <c r="RY22" s="78">
        <v>0</v>
      </c>
      <c r="RZ22" s="78">
        <v>0</v>
      </c>
      <c r="SA22" s="78">
        <v>0</v>
      </c>
      <c r="SB22" s="78">
        <v>1</v>
      </c>
      <c r="SC22" s="78">
        <v>1</v>
      </c>
      <c r="SD22" s="78">
        <v>7</v>
      </c>
      <c r="SE22" s="78">
        <v>0</v>
      </c>
      <c r="SF22" s="78">
        <v>5</v>
      </c>
      <c r="SG22" s="78">
        <v>2</v>
      </c>
      <c r="SH22" s="78">
        <v>0</v>
      </c>
    </row>
    <row r="23" spans="1:502">
      <c r="A23" s="17" t="s">
        <v>2216</v>
      </c>
      <c r="B23" s="77">
        <v>15</v>
      </c>
      <c r="C23" s="77">
        <v>15</v>
      </c>
      <c r="D23" s="77">
        <v>1</v>
      </c>
      <c r="E23" s="77">
        <v>2018</v>
      </c>
      <c r="F23" s="77" t="s">
        <v>184</v>
      </c>
      <c r="G23" s="1017" t="s">
        <v>1617</v>
      </c>
      <c r="H23" s="77" t="s">
        <v>1618</v>
      </c>
      <c r="I23" s="1018"/>
      <c r="J23" s="80">
        <v>0</v>
      </c>
      <c r="K23" s="80">
        <v>0</v>
      </c>
      <c r="L23" s="80">
        <v>0</v>
      </c>
      <c r="M23" s="80">
        <v>0</v>
      </c>
      <c r="N23" s="80">
        <v>0</v>
      </c>
      <c r="O23" s="80">
        <v>0</v>
      </c>
      <c r="P23" s="80">
        <v>0</v>
      </c>
      <c r="Q23" s="80">
        <v>0</v>
      </c>
      <c r="R23" s="80">
        <v>30.95</v>
      </c>
      <c r="S23" s="80">
        <v>21.628</v>
      </c>
      <c r="T23" s="80">
        <v>6.2779999999999996</v>
      </c>
      <c r="U23" s="80">
        <v>20.210999999999999</v>
      </c>
      <c r="V23" s="80">
        <v>0</v>
      </c>
      <c r="W23" s="80">
        <v>481.27699999999999</v>
      </c>
      <c r="X23" s="80">
        <v>0</v>
      </c>
      <c r="Y23" s="80">
        <v>5.3630000000000004</v>
      </c>
      <c r="Z23" s="80">
        <v>0</v>
      </c>
      <c r="AA23" s="80">
        <v>9.9629999999999992</v>
      </c>
      <c r="AB23" s="80">
        <v>0</v>
      </c>
      <c r="AC23" s="80">
        <v>0</v>
      </c>
      <c r="AD23" s="80">
        <v>0</v>
      </c>
      <c r="AE23" s="80">
        <v>34.200000000000003</v>
      </c>
      <c r="AF23" s="80">
        <v>8.032</v>
      </c>
      <c r="AG23" s="80">
        <v>4.2949999999999999</v>
      </c>
      <c r="AH23" s="80">
        <v>0</v>
      </c>
      <c r="AI23" s="80">
        <v>0</v>
      </c>
      <c r="AJ23" s="80">
        <v>0</v>
      </c>
      <c r="AK23" s="80">
        <v>173.46299999999999</v>
      </c>
      <c r="AL23" s="80">
        <v>13.917</v>
      </c>
      <c r="AM23" s="80">
        <v>0</v>
      </c>
      <c r="AN23" s="80">
        <v>34.161999999999999</v>
      </c>
      <c r="AO23" s="80">
        <v>0</v>
      </c>
      <c r="AP23" s="80">
        <v>0</v>
      </c>
      <c r="AQ23" s="80">
        <v>0</v>
      </c>
      <c r="AR23" s="80">
        <v>0</v>
      </c>
      <c r="AS23" s="80">
        <v>16.004000000000001</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14.676</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4.101</v>
      </c>
      <c r="CJ23" s="80">
        <v>0</v>
      </c>
      <c r="CK23" s="80">
        <v>0</v>
      </c>
      <c r="CL23" s="80">
        <v>5.2009999999999996</v>
      </c>
      <c r="CM23" s="80">
        <v>0</v>
      </c>
      <c r="CN23" s="80">
        <v>45.552</v>
      </c>
      <c r="CO23" s="80">
        <v>0</v>
      </c>
      <c r="CP23" s="80">
        <v>0</v>
      </c>
      <c r="CQ23" s="80">
        <v>0</v>
      </c>
      <c r="CR23" s="80">
        <v>0</v>
      </c>
      <c r="CS23" s="80">
        <v>92.712999999999994</v>
      </c>
      <c r="CT23" s="80">
        <v>0</v>
      </c>
      <c r="CU23" s="80">
        <v>0</v>
      </c>
      <c r="CV23" s="80">
        <v>0</v>
      </c>
      <c r="CW23" s="80">
        <v>0</v>
      </c>
      <c r="CX23" s="80">
        <v>0</v>
      </c>
      <c r="CY23" s="80">
        <v>0</v>
      </c>
      <c r="CZ23" s="80">
        <v>0</v>
      </c>
      <c r="DA23" s="80">
        <v>0</v>
      </c>
      <c r="DB23" s="80">
        <v>14.005000000000001</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30.95</v>
      </c>
      <c r="DT23" s="80">
        <v>21.628</v>
      </c>
      <c r="DU23" s="80">
        <v>6.2779999999999996</v>
      </c>
      <c r="DV23" s="80">
        <v>20.210999999999999</v>
      </c>
      <c r="DW23" s="80">
        <v>0</v>
      </c>
      <c r="DX23" s="80">
        <v>481.27699999999999</v>
      </c>
      <c r="DY23" s="80">
        <v>0</v>
      </c>
      <c r="DZ23" s="80">
        <v>5.3630000000000004</v>
      </c>
      <c r="EA23" s="80">
        <v>0</v>
      </c>
      <c r="EB23" s="80">
        <v>9.9629999999999992</v>
      </c>
      <c r="EC23" s="80">
        <v>0</v>
      </c>
      <c r="ED23" s="80">
        <v>0</v>
      </c>
      <c r="EE23" s="80">
        <v>0</v>
      </c>
      <c r="EF23" s="80">
        <v>34.200000000000003</v>
      </c>
      <c r="EG23" s="80">
        <v>8.032</v>
      </c>
      <c r="EH23" s="80">
        <v>4.2949999999999999</v>
      </c>
      <c r="EI23" s="80">
        <v>0</v>
      </c>
      <c r="EJ23" s="80">
        <v>0</v>
      </c>
      <c r="EK23" s="80">
        <v>0</v>
      </c>
      <c r="EL23" s="80">
        <v>173.46299999999999</v>
      </c>
      <c r="EM23" s="80">
        <v>13.917</v>
      </c>
      <c r="EN23" s="80">
        <v>0</v>
      </c>
      <c r="EO23" s="80">
        <v>34.161999999999999</v>
      </c>
      <c r="EP23" s="80">
        <v>0</v>
      </c>
      <c r="EQ23" s="80">
        <v>0</v>
      </c>
      <c r="ER23" s="80">
        <v>0</v>
      </c>
      <c r="ES23" s="80">
        <v>0</v>
      </c>
      <c r="ET23" s="80">
        <v>16.004000000000001</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14.676</v>
      </c>
      <c r="FO23" s="80">
        <v>0</v>
      </c>
      <c r="FP23" s="80">
        <v>0</v>
      </c>
      <c r="FQ23" s="80">
        <v>0</v>
      </c>
      <c r="FR23" s="80">
        <v>0</v>
      </c>
      <c r="FS23" s="80">
        <v>0</v>
      </c>
      <c r="FT23" s="80">
        <v>0</v>
      </c>
      <c r="FU23" s="80">
        <v>0</v>
      </c>
      <c r="FV23" s="80">
        <v>0</v>
      </c>
      <c r="FW23" s="80">
        <v>0</v>
      </c>
      <c r="FX23" s="80">
        <v>0</v>
      </c>
      <c r="FY23" s="80">
        <v>0</v>
      </c>
      <c r="FZ23" s="80">
        <v>0</v>
      </c>
      <c r="GA23" s="80">
        <v>0</v>
      </c>
      <c r="GB23" s="80">
        <v>0</v>
      </c>
      <c r="GC23" s="80">
        <v>0</v>
      </c>
      <c r="GD23" s="80">
        <v>0</v>
      </c>
      <c r="GE23" s="80">
        <v>0</v>
      </c>
      <c r="GF23" s="80">
        <v>0</v>
      </c>
      <c r="GG23" s="80">
        <v>0</v>
      </c>
      <c r="GH23" s="80">
        <v>0</v>
      </c>
      <c r="GI23" s="80">
        <v>0</v>
      </c>
      <c r="GJ23" s="80">
        <v>4.101</v>
      </c>
      <c r="GK23" s="80">
        <v>0</v>
      </c>
      <c r="GL23" s="80">
        <v>0</v>
      </c>
      <c r="GM23" s="80">
        <v>5.2009999999999996</v>
      </c>
      <c r="GN23" s="80">
        <v>0</v>
      </c>
      <c r="GO23" s="80">
        <v>45.552</v>
      </c>
      <c r="GP23" s="80">
        <v>0</v>
      </c>
      <c r="GQ23" s="80">
        <v>0</v>
      </c>
      <c r="GR23" s="80">
        <v>0</v>
      </c>
      <c r="GS23" s="80">
        <v>0</v>
      </c>
      <c r="GT23" s="80">
        <v>92.712999999999994</v>
      </c>
      <c r="GU23" s="80">
        <v>0</v>
      </c>
      <c r="GV23" s="80">
        <v>0</v>
      </c>
      <c r="GW23" s="80">
        <v>0</v>
      </c>
      <c r="GX23" s="80">
        <v>0</v>
      </c>
      <c r="GY23" s="80">
        <v>0</v>
      </c>
      <c r="GZ23" s="80">
        <v>0</v>
      </c>
      <c r="HA23" s="80">
        <v>0</v>
      </c>
      <c r="HB23" s="80">
        <v>0</v>
      </c>
      <c r="HC23" s="80">
        <v>14.005000000000001</v>
      </c>
      <c r="HD23" s="80">
        <v>0</v>
      </c>
      <c r="HE23" s="80">
        <v>0</v>
      </c>
      <c r="HF23" s="80">
        <v>0</v>
      </c>
      <c r="HG23" s="80">
        <v>0</v>
      </c>
      <c r="HH23" s="80">
        <v>0</v>
      </c>
      <c r="HI23" s="80">
        <v>0</v>
      </c>
      <c r="HJ23" s="80">
        <v>0</v>
      </c>
      <c r="HK23" s="80">
        <v>843.73900000000003</v>
      </c>
      <c r="HL23" s="80">
        <v>16.004000000000001</v>
      </c>
      <c r="HM23" s="80">
        <v>0</v>
      </c>
      <c r="HN23" s="80">
        <v>0</v>
      </c>
      <c r="HO23" s="80">
        <v>14.676</v>
      </c>
      <c r="HP23" s="80">
        <v>0</v>
      </c>
      <c r="HQ23" s="80">
        <v>0</v>
      </c>
      <c r="HR23" s="80">
        <v>0</v>
      </c>
      <c r="HS23" s="80">
        <v>0</v>
      </c>
      <c r="HT23" s="80">
        <v>4.101</v>
      </c>
      <c r="HU23" s="80">
        <v>5.2009999999999996</v>
      </c>
      <c r="HV23" s="80">
        <v>45.552</v>
      </c>
      <c r="HW23" s="80">
        <v>0</v>
      </c>
      <c r="HX23" s="80">
        <v>92.712999999999994</v>
      </c>
      <c r="HY23" s="80">
        <v>14.005000000000001</v>
      </c>
      <c r="HZ23" s="80">
        <v>0</v>
      </c>
      <c r="IA23" s="80">
        <v>0</v>
      </c>
      <c r="IB23" s="80">
        <v>0</v>
      </c>
      <c r="IC23" s="80">
        <v>0</v>
      </c>
      <c r="ID23" s="80">
        <v>0</v>
      </c>
      <c r="IE23" s="80">
        <v>0</v>
      </c>
      <c r="IF23" s="80">
        <v>843.73900000000003</v>
      </c>
      <c r="IG23" s="80">
        <v>16.004000000000001</v>
      </c>
      <c r="IH23" s="80">
        <v>0</v>
      </c>
      <c r="II23" s="80">
        <v>0</v>
      </c>
      <c r="IJ23" s="80">
        <v>14.676</v>
      </c>
      <c r="IK23" s="80">
        <v>0</v>
      </c>
      <c r="IL23" s="80">
        <v>0</v>
      </c>
      <c r="IM23" s="80">
        <v>0</v>
      </c>
      <c r="IN23" s="80">
        <v>0</v>
      </c>
      <c r="IO23" s="80">
        <v>4.101</v>
      </c>
      <c r="IP23" s="80">
        <v>5.2009999999999996</v>
      </c>
      <c r="IQ23" s="80">
        <v>45.552</v>
      </c>
      <c r="IR23" s="80">
        <v>0</v>
      </c>
      <c r="IS23" s="80">
        <v>92.712999999999994</v>
      </c>
      <c r="IT23" s="80">
        <v>14.005000000000001</v>
      </c>
      <c r="IU23" s="80">
        <v>0</v>
      </c>
      <c r="IV23" s="81">
        <v>0</v>
      </c>
      <c r="IW23" s="78">
        <v>0</v>
      </c>
      <c r="IX23" s="78">
        <v>0</v>
      </c>
      <c r="IY23" s="78">
        <v>0</v>
      </c>
      <c r="IZ23" s="78">
        <v>0</v>
      </c>
      <c r="JA23" s="78">
        <v>0</v>
      </c>
      <c r="JB23" s="78">
        <v>0</v>
      </c>
      <c r="JC23" s="78">
        <v>0</v>
      </c>
      <c r="JD23" s="78">
        <v>0</v>
      </c>
      <c r="JE23" s="78">
        <v>4</v>
      </c>
      <c r="JF23" s="78">
        <v>2</v>
      </c>
      <c r="JG23" s="78">
        <v>1</v>
      </c>
      <c r="JH23" s="78">
        <v>1</v>
      </c>
      <c r="JI23" s="78">
        <v>0</v>
      </c>
      <c r="JJ23" s="78">
        <v>3</v>
      </c>
      <c r="JK23" s="78">
        <v>0</v>
      </c>
      <c r="JL23" s="78">
        <v>1</v>
      </c>
      <c r="JM23" s="78">
        <v>0</v>
      </c>
      <c r="JN23" s="78">
        <v>2</v>
      </c>
      <c r="JO23" s="78">
        <v>0</v>
      </c>
      <c r="JP23" s="78">
        <v>0</v>
      </c>
      <c r="JQ23" s="78">
        <v>0</v>
      </c>
      <c r="JR23" s="78">
        <v>2</v>
      </c>
      <c r="JS23" s="78">
        <v>1</v>
      </c>
      <c r="JT23" s="78">
        <v>1</v>
      </c>
      <c r="JU23" s="78">
        <v>0</v>
      </c>
      <c r="JV23" s="78">
        <v>0</v>
      </c>
      <c r="JW23" s="78">
        <v>0</v>
      </c>
      <c r="JX23" s="78">
        <v>8</v>
      </c>
      <c r="JY23" s="78">
        <v>1</v>
      </c>
      <c r="JZ23" s="78">
        <v>0</v>
      </c>
      <c r="KA23" s="78">
        <v>2</v>
      </c>
      <c r="KB23" s="78">
        <v>0</v>
      </c>
      <c r="KC23" s="78">
        <v>0</v>
      </c>
      <c r="KD23" s="78">
        <v>0</v>
      </c>
      <c r="KE23" s="78">
        <v>0</v>
      </c>
      <c r="KF23" s="78">
        <v>3</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3</v>
      </c>
      <c r="LA23" s="78">
        <v>0</v>
      </c>
      <c r="LB23" s="78">
        <v>0</v>
      </c>
      <c r="LC23" s="78">
        <v>0</v>
      </c>
      <c r="LD23" s="78">
        <v>0</v>
      </c>
      <c r="LE23" s="78">
        <v>0</v>
      </c>
      <c r="LF23" s="78">
        <v>0</v>
      </c>
      <c r="LG23" s="78">
        <v>0</v>
      </c>
      <c r="LH23" s="78">
        <v>0</v>
      </c>
      <c r="LI23" s="78">
        <v>0</v>
      </c>
      <c r="LJ23" s="78">
        <v>0</v>
      </c>
      <c r="LK23" s="78">
        <v>0</v>
      </c>
      <c r="LL23" s="78">
        <v>0</v>
      </c>
      <c r="LM23" s="78">
        <v>0</v>
      </c>
      <c r="LN23" s="78">
        <v>0</v>
      </c>
      <c r="LO23" s="78">
        <v>0</v>
      </c>
      <c r="LP23" s="78">
        <v>0</v>
      </c>
      <c r="LQ23" s="78">
        <v>0</v>
      </c>
      <c r="LR23" s="78">
        <v>0</v>
      </c>
      <c r="LS23" s="78">
        <v>0</v>
      </c>
      <c r="LT23" s="78">
        <v>0</v>
      </c>
      <c r="LU23" s="78">
        <v>0</v>
      </c>
      <c r="LV23" s="78">
        <v>1</v>
      </c>
      <c r="LW23" s="78">
        <v>0</v>
      </c>
      <c r="LX23" s="78">
        <v>0</v>
      </c>
      <c r="LY23" s="78">
        <v>1</v>
      </c>
      <c r="LZ23" s="78">
        <v>0</v>
      </c>
      <c r="MA23" s="78">
        <v>7</v>
      </c>
      <c r="MB23" s="78">
        <v>0</v>
      </c>
      <c r="MC23" s="78">
        <v>0</v>
      </c>
      <c r="MD23" s="78">
        <v>0</v>
      </c>
      <c r="ME23" s="78">
        <v>0</v>
      </c>
      <c r="MF23" s="78">
        <v>5</v>
      </c>
      <c r="MG23" s="78">
        <v>0</v>
      </c>
      <c r="MH23" s="78">
        <v>0</v>
      </c>
      <c r="MI23" s="78">
        <v>0</v>
      </c>
      <c r="MJ23" s="78">
        <v>0</v>
      </c>
      <c r="MK23" s="78">
        <v>0</v>
      </c>
      <c r="ML23" s="78">
        <v>0</v>
      </c>
      <c r="MM23" s="78">
        <v>0</v>
      </c>
      <c r="MN23" s="78">
        <v>0</v>
      </c>
      <c r="MO23" s="78">
        <v>2</v>
      </c>
      <c r="MP23" s="78">
        <v>0</v>
      </c>
      <c r="MQ23" s="78">
        <v>0</v>
      </c>
      <c r="MR23" s="78">
        <v>0</v>
      </c>
      <c r="MS23" s="78">
        <v>0</v>
      </c>
      <c r="MT23" s="78">
        <v>0</v>
      </c>
      <c r="MU23" s="78">
        <v>0</v>
      </c>
      <c r="MV23" s="78">
        <v>0</v>
      </c>
      <c r="MW23" s="78">
        <v>0</v>
      </c>
      <c r="MX23" s="78">
        <v>0</v>
      </c>
      <c r="MY23" s="78">
        <v>0</v>
      </c>
      <c r="MZ23" s="78">
        <v>0</v>
      </c>
      <c r="NA23" s="78">
        <v>0</v>
      </c>
      <c r="NB23" s="78">
        <v>0</v>
      </c>
      <c r="NC23" s="78">
        <v>0</v>
      </c>
      <c r="ND23" s="78">
        <v>0</v>
      </c>
      <c r="NE23" s="78">
        <v>0</v>
      </c>
      <c r="NF23" s="78">
        <v>4</v>
      </c>
      <c r="NG23" s="78">
        <v>2</v>
      </c>
      <c r="NH23" s="78">
        <v>1</v>
      </c>
      <c r="NI23" s="78">
        <v>1</v>
      </c>
      <c r="NJ23" s="78">
        <v>0</v>
      </c>
      <c r="NK23" s="78">
        <v>3</v>
      </c>
      <c r="NL23" s="78">
        <v>0</v>
      </c>
      <c r="NM23" s="78">
        <v>1</v>
      </c>
      <c r="NN23" s="78">
        <v>0</v>
      </c>
      <c r="NO23" s="78">
        <v>2</v>
      </c>
      <c r="NP23" s="78">
        <v>0</v>
      </c>
      <c r="NQ23" s="78">
        <v>0</v>
      </c>
      <c r="NR23" s="78">
        <v>0</v>
      </c>
      <c r="NS23" s="78">
        <v>2</v>
      </c>
      <c r="NT23" s="78">
        <v>1</v>
      </c>
      <c r="NU23" s="78">
        <v>1</v>
      </c>
      <c r="NV23" s="78">
        <v>0</v>
      </c>
      <c r="NW23" s="78">
        <v>0</v>
      </c>
      <c r="NX23" s="78">
        <v>0</v>
      </c>
      <c r="NY23" s="78">
        <v>8</v>
      </c>
      <c r="NZ23" s="78">
        <v>1</v>
      </c>
      <c r="OA23" s="78">
        <v>0</v>
      </c>
      <c r="OB23" s="78">
        <v>2</v>
      </c>
      <c r="OC23" s="78">
        <v>0</v>
      </c>
      <c r="OD23" s="78">
        <v>0</v>
      </c>
      <c r="OE23" s="78">
        <v>0</v>
      </c>
      <c r="OF23" s="78">
        <v>0</v>
      </c>
      <c r="OG23" s="78">
        <v>3</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3</v>
      </c>
      <c r="PB23" s="78">
        <v>0</v>
      </c>
      <c r="PC23" s="78">
        <v>0</v>
      </c>
      <c r="PD23" s="78">
        <v>0</v>
      </c>
      <c r="PE23" s="78">
        <v>0</v>
      </c>
      <c r="PF23" s="78">
        <v>0</v>
      </c>
      <c r="PG23" s="78">
        <v>0</v>
      </c>
      <c r="PH23" s="78">
        <v>0</v>
      </c>
      <c r="PI23" s="78">
        <v>0</v>
      </c>
      <c r="PJ23" s="78">
        <v>0</v>
      </c>
      <c r="PK23" s="78">
        <v>0</v>
      </c>
      <c r="PL23" s="78">
        <v>0</v>
      </c>
      <c r="PM23" s="78">
        <v>0</v>
      </c>
      <c r="PN23" s="78">
        <v>0</v>
      </c>
      <c r="PO23" s="78">
        <v>0</v>
      </c>
      <c r="PP23" s="78">
        <v>0</v>
      </c>
      <c r="PQ23" s="78">
        <v>0</v>
      </c>
      <c r="PR23" s="78">
        <v>0</v>
      </c>
      <c r="PS23" s="78">
        <v>0</v>
      </c>
      <c r="PT23" s="78">
        <v>0</v>
      </c>
      <c r="PU23" s="78">
        <v>0</v>
      </c>
      <c r="PV23" s="78">
        <v>0</v>
      </c>
      <c r="PW23" s="78">
        <v>1</v>
      </c>
      <c r="PX23" s="78">
        <v>0</v>
      </c>
      <c r="PY23" s="78">
        <v>0</v>
      </c>
      <c r="PZ23" s="78">
        <v>1</v>
      </c>
      <c r="QA23" s="78">
        <v>0</v>
      </c>
      <c r="QB23" s="78">
        <v>7</v>
      </c>
      <c r="QC23" s="78">
        <v>0</v>
      </c>
      <c r="QD23" s="78">
        <v>0</v>
      </c>
      <c r="QE23" s="78">
        <v>0</v>
      </c>
      <c r="QF23" s="78">
        <v>0</v>
      </c>
      <c r="QG23" s="78">
        <v>5</v>
      </c>
      <c r="QH23" s="78">
        <v>0</v>
      </c>
      <c r="QI23" s="78">
        <v>0</v>
      </c>
      <c r="QJ23" s="78">
        <v>0</v>
      </c>
      <c r="QK23" s="78">
        <v>0</v>
      </c>
      <c r="QL23" s="78">
        <v>0</v>
      </c>
      <c r="QM23" s="78">
        <v>0</v>
      </c>
      <c r="QN23" s="78">
        <v>0</v>
      </c>
      <c r="QO23" s="78">
        <v>0</v>
      </c>
      <c r="QP23" s="78">
        <v>2</v>
      </c>
      <c r="QQ23" s="78">
        <v>0</v>
      </c>
      <c r="QR23" s="78">
        <v>0</v>
      </c>
      <c r="QS23" s="78">
        <v>0</v>
      </c>
      <c r="QT23" s="78">
        <v>0</v>
      </c>
      <c r="QU23" s="78">
        <v>0</v>
      </c>
      <c r="QV23" s="78">
        <v>0</v>
      </c>
      <c r="QW23" s="78">
        <v>0</v>
      </c>
      <c r="QX23" s="78">
        <v>29</v>
      </c>
      <c r="QY23" s="78">
        <v>3</v>
      </c>
      <c r="QZ23" s="78">
        <v>0</v>
      </c>
      <c r="RA23" s="78">
        <v>0</v>
      </c>
      <c r="RB23" s="78">
        <v>3</v>
      </c>
      <c r="RC23" s="78">
        <v>0</v>
      </c>
      <c r="RD23" s="78">
        <v>0</v>
      </c>
      <c r="RE23" s="78">
        <v>0</v>
      </c>
      <c r="RF23" s="78">
        <v>0</v>
      </c>
      <c r="RG23" s="78">
        <v>1</v>
      </c>
      <c r="RH23" s="78">
        <v>1</v>
      </c>
      <c r="RI23" s="78">
        <v>7</v>
      </c>
      <c r="RJ23" s="78">
        <v>0</v>
      </c>
      <c r="RK23" s="78">
        <v>5</v>
      </c>
      <c r="RL23" s="78">
        <v>2</v>
      </c>
      <c r="RM23" s="78">
        <v>0</v>
      </c>
      <c r="RN23" s="78">
        <v>0</v>
      </c>
      <c r="RO23" s="78">
        <v>0</v>
      </c>
      <c r="RP23" s="78">
        <v>0</v>
      </c>
      <c r="RQ23" s="78">
        <v>0</v>
      </c>
      <c r="RR23" s="78">
        <v>0</v>
      </c>
      <c r="RS23" s="78">
        <v>29</v>
      </c>
      <c r="RT23" s="78">
        <v>3</v>
      </c>
      <c r="RU23" s="78">
        <v>0</v>
      </c>
      <c r="RV23" s="78">
        <v>0</v>
      </c>
      <c r="RW23" s="78">
        <v>3</v>
      </c>
      <c r="RX23" s="78">
        <v>0</v>
      </c>
      <c r="RY23" s="78">
        <v>0</v>
      </c>
      <c r="RZ23" s="78">
        <v>0</v>
      </c>
      <c r="SA23" s="78">
        <v>0</v>
      </c>
      <c r="SB23" s="78">
        <v>1</v>
      </c>
      <c r="SC23" s="78">
        <v>1</v>
      </c>
      <c r="SD23" s="78">
        <v>7</v>
      </c>
      <c r="SE23" s="78">
        <v>0</v>
      </c>
      <c r="SF23" s="78">
        <v>5</v>
      </c>
      <c r="SG23" s="78">
        <v>2</v>
      </c>
      <c r="SH23" s="78">
        <v>0</v>
      </c>
    </row>
    <row r="24" spans="1:502">
      <c r="A24" s="17" t="s">
        <v>2217</v>
      </c>
      <c r="B24" s="77">
        <v>16</v>
      </c>
      <c r="C24" s="77">
        <v>16</v>
      </c>
      <c r="D24" s="77">
        <v>1</v>
      </c>
      <c r="E24" s="77">
        <v>2019</v>
      </c>
      <c r="F24" s="77" t="s">
        <v>159</v>
      </c>
      <c r="G24" s="1017" t="s">
        <v>1617</v>
      </c>
      <c r="H24" s="77" t="s">
        <v>1618</v>
      </c>
      <c r="I24" s="1018"/>
      <c r="J24" s="80">
        <v>0</v>
      </c>
      <c r="K24" s="80">
        <v>0</v>
      </c>
      <c r="L24" s="80">
        <v>0</v>
      </c>
      <c r="M24" s="80">
        <v>0</v>
      </c>
      <c r="N24" s="80">
        <v>0</v>
      </c>
      <c r="O24" s="80">
        <v>0</v>
      </c>
      <c r="P24" s="80">
        <v>0</v>
      </c>
      <c r="Q24" s="80">
        <v>0</v>
      </c>
      <c r="R24" s="80">
        <v>29.120999999999999</v>
      </c>
      <c r="S24" s="80">
        <v>29.748999999999999</v>
      </c>
      <c r="T24" s="80">
        <v>4.6769999999999996</v>
      </c>
      <c r="U24" s="80">
        <v>17.518000000000001</v>
      </c>
      <c r="V24" s="80">
        <v>0</v>
      </c>
      <c r="W24" s="80">
        <v>474.35700000000003</v>
      </c>
      <c r="X24" s="80">
        <v>0</v>
      </c>
      <c r="Y24" s="80">
        <v>5.2089999999999996</v>
      </c>
      <c r="Z24" s="80">
        <v>0</v>
      </c>
      <c r="AA24" s="80">
        <v>9.9749999999999996</v>
      </c>
      <c r="AB24" s="80">
        <v>0</v>
      </c>
      <c r="AC24" s="80">
        <v>0</v>
      </c>
      <c r="AD24" s="80">
        <v>0</v>
      </c>
      <c r="AE24" s="80">
        <v>33.597000000000001</v>
      </c>
      <c r="AF24" s="80">
        <v>7.2530000000000001</v>
      </c>
      <c r="AG24" s="80">
        <v>3.8260000000000001</v>
      </c>
      <c r="AH24" s="80">
        <v>0</v>
      </c>
      <c r="AI24" s="80">
        <v>0</v>
      </c>
      <c r="AJ24" s="80">
        <v>0</v>
      </c>
      <c r="AK24" s="80">
        <v>126.217</v>
      </c>
      <c r="AL24" s="80">
        <v>13.188000000000001</v>
      </c>
      <c r="AM24" s="80">
        <v>0</v>
      </c>
      <c r="AN24" s="80">
        <v>35.805</v>
      </c>
      <c r="AO24" s="80">
        <v>0</v>
      </c>
      <c r="AP24" s="80">
        <v>0</v>
      </c>
      <c r="AQ24" s="80">
        <v>0</v>
      </c>
      <c r="AR24" s="80">
        <v>0</v>
      </c>
      <c r="AS24" s="80">
        <v>11.819000000000001</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12.743</v>
      </c>
      <c r="BN24" s="80">
        <v>0</v>
      </c>
      <c r="BO24" s="80">
        <v>0</v>
      </c>
      <c r="BP24" s="80">
        <v>0</v>
      </c>
      <c r="BQ24" s="80">
        <v>0</v>
      </c>
      <c r="BR24" s="80">
        <v>0</v>
      </c>
      <c r="BS24" s="80">
        <v>0</v>
      </c>
      <c r="BT24" s="80">
        <v>0</v>
      </c>
      <c r="BU24" s="80">
        <v>0</v>
      </c>
      <c r="BV24" s="80">
        <v>0</v>
      </c>
      <c r="BW24" s="80">
        <v>0</v>
      </c>
      <c r="BX24" s="80">
        <v>0</v>
      </c>
      <c r="BY24" s="80">
        <v>0</v>
      </c>
      <c r="BZ24" s="80">
        <v>0</v>
      </c>
      <c r="CA24" s="80">
        <v>0</v>
      </c>
      <c r="CB24" s="80">
        <v>0</v>
      </c>
      <c r="CC24" s="80">
        <v>0</v>
      </c>
      <c r="CD24" s="80">
        <v>0</v>
      </c>
      <c r="CE24" s="80">
        <v>0</v>
      </c>
      <c r="CF24" s="80">
        <v>0</v>
      </c>
      <c r="CG24" s="80">
        <v>0</v>
      </c>
      <c r="CH24" s="80">
        <v>0</v>
      </c>
      <c r="CI24" s="80">
        <v>4.1879999999999997</v>
      </c>
      <c r="CJ24" s="80">
        <v>0</v>
      </c>
      <c r="CK24" s="80">
        <v>0</v>
      </c>
      <c r="CL24" s="80">
        <v>6.8280000000000003</v>
      </c>
      <c r="CM24" s="80">
        <v>0</v>
      </c>
      <c r="CN24" s="80">
        <v>41.756</v>
      </c>
      <c r="CO24" s="80">
        <v>0</v>
      </c>
      <c r="CP24" s="80">
        <v>0</v>
      </c>
      <c r="CQ24" s="80">
        <v>0</v>
      </c>
      <c r="CR24" s="80">
        <v>0</v>
      </c>
      <c r="CS24" s="80">
        <v>30.192</v>
      </c>
      <c r="CT24" s="80">
        <v>0</v>
      </c>
      <c r="CU24" s="80">
        <v>0</v>
      </c>
      <c r="CV24" s="80">
        <v>0</v>
      </c>
      <c r="CW24" s="80">
        <v>0</v>
      </c>
      <c r="CX24" s="80">
        <v>0</v>
      </c>
      <c r="CY24" s="80">
        <v>0</v>
      </c>
      <c r="CZ24" s="80">
        <v>0</v>
      </c>
      <c r="DA24" s="80">
        <v>0</v>
      </c>
      <c r="DB24" s="80">
        <v>13.858000000000001</v>
      </c>
      <c r="DC24" s="80">
        <v>48.93</v>
      </c>
      <c r="DD24" s="80">
        <v>0</v>
      </c>
      <c r="DE24" s="80">
        <v>0</v>
      </c>
      <c r="DF24" s="80">
        <v>0</v>
      </c>
      <c r="DG24" s="80">
        <v>0</v>
      </c>
      <c r="DH24" s="80">
        <v>0</v>
      </c>
      <c r="DI24" s="80">
        <v>0</v>
      </c>
      <c r="DJ24" s="80">
        <v>0</v>
      </c>
      <c r="DK24" s="80">
        <v>0</v>
      </c>
      <c r="DL24" s="80">
        <v>0</v>
      </c>
      <c r="DM24" s="80">
        <v>0</v>
      </c>
      <c r="DN24" s="80">
        <v>0</v>
      </c>
      <c r="DO24" s="80">
        <v>0</v>
      </c>
      <c r="DP24" s="80">
        <v>0</v>
      </c>
      <c r="DQ24" s="80">
        <v>0</v>
      </c>
      <c r="DR24" s="80">
        <v>0</v>
      </c>
      <c r="DS24" s="80">
        <v>29.120999999999999</v>
      </c>
      <c r="DT24" s="80">
        <v>29.748999999999999</v>
      </c>
      <c r="DU24" s="80">
        <v>4.6769999999999996</v>
      </c>
      <c r="DV24" s="80">
        <v>17.518000000000001</v>
      </c>
      <c r="DW24" s="80">
        <v>0</v>
      </c>
      <c r="DX24" s="80">
        <v>474.35700000000003</v>
      </c>
      <c r="DY24" s="80">
        <v>0</v>
      </c>
      <c r="DZ24" s="80">
        <v>5.2089999999999996</v>
      </c>
      <c r="EA24" s="80">
        <v>0</v>
      </c>
      <c r="EB24" s="80">
        <v>9.9749999999999996</v>
      </c>
      <c r="EC24" s="80">
        <v>0</v>
      </c>
      <c r="ED24" s="80">
        <v>0</v>
      </c>
      <c r="EE24" s="80">
        <v>0</v>
      </c>
      <c r="EF24" s="80">
        <v>33.597000000000001</v>
      </c>
      <c r="EG24" s="80">
        <v>7.2530000000000001</v>
      </c>
      <c r="EH24" s="80">
        <v>3.8260000000000001</v>
      </c>
      <c r="EI24" s="80">
        <v>0</v>
      </c>
      <c r="EJ24" s="80">
        <v>0</v>
      </c>
      <c r="EK24" s="80">
        <v>0</v>
      </c>
      <c r="EL24" s="80">
        <v>126.217</v>
      </c>
      <c r="EM24" s="80">
        <v>13.188000000000001</v>
      </c>
      <c r="EN24" s="80">
        <v>0</v>
      </c>
      <c r="EO24" s="80">
        <v>35.805</v>
      </c>
      <c r="EP24" s="80">
        <v>0</v>
      </c>
      <c r="EQ24" s="80">
        <v>0</v>
      </c>
      <c r="ER24" s="80">
        <v>0</v>
      </c>
      <c r="ES24" s="80">
        <v>0</v>
      </c>
      <c r="ET24" s="80">
        <v>11.819000000000001</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12.743</v>
      </c>
      <c r="FO24" s="80">
        <v>0</v>
      </c>
      <c r="FP24" s="80">
        <v>0</v>
      </c>
      <c r="FQ24" s="80">
        <v>0</v>
      </c>
      <c r="FR24" s="80">
        <v>0</v>
      </c>
      <c r="FS24" s="80">
        <v>0</v>
      </c>
      <c r="FT24" s="80">
        <v>0</v>
      </c>
      <c r="FU24" s="80">
        <v>0</v>
      </c>
      <c r="FV24" s="80">
        <v>0</v>
      </c>
      <c r="FW24" s="80">
        <v>0</v>
      </c>
      <c r="FX24" s="80">
        <v>0</v>
      </c>
      <c r="FY24" s="80">
        <v>0</v>
      </c>
      <c r="FZ24" s="80">
        <v>0</v>
      </c>
      <c r="GA24" s="80">
        <v>0</v>
      </c>
      <c r="GB24" s="80">
        <v>0</v>
      </c>
      <c r="GC24" s="80">
        <v>0</v>
      </c>
      <c r="GD24" s="80">
        <v>0</v>
      </c>
      <c r="GE24" s="80">
        <v>0</v>
      </c>
      <c r="GF24" s="80">
        <v>0</v>
      </c>
      <c r="GG24" s="80">
        <v>0</v>
      </c>
      <c r="GH24" s="80">
        <v>0</v>
      </c>
      <c r="GI24" s="80">
        <v>0</v>
      </c>
      <c r="GJ24" s="80">
        <v>4.1879999999999997</v>
      </c>
      <c r="GK24" s="80">
        <v>0</v>
      </c>
      <c r="GL24" s="80">
        <v>0</v>
      </c>
      <c r="GM24" s="80">
        <v>6.8280000000000003</v>
      </c>
      <c r="GN24" s="80">
        <v>0</v>
      </c>
      <c r="GO24" s="80">
        <v>41.756</v>
      </c>
      <c r="GP24" s="80">
        <v>0</v>
      </c>
      <c r="GQ24" s="80">
        <v>0</v>
      </c>
      <c r="GR24" s="80">
        <v>0</v>
      </c>
      <c r="GS24" s="80">
        <v>0</v>
      </c>
      <c r="GT24" s="80">
        <v>30.192</v>
      </c>
      <c r="GU24" s="80">
        <v>0</v>
      </c>
      <c r="GV24" s="80">
        <v>0</v>
      </c>
      <c r="GW24" s="80">
        <v>0</v>
      </c>
      <c r="GX24" s="80">
        <v>0</v>
      </c>
      <c r="GY24" s="80">
        <v>0</v>
      </c>
      <c r="GZ24" s="80">
        <v>0</v>
      </c>
      <c r="HA24" s="80">
        <v>0</v>
      </c>
      <c r="HB24" s="80">
        <v>0</v>
      </c>
      <c r="HC24" s="80">
        <v>13.858000000000001</v>
      </c>
      <c r="HD24" s="80">
        <v>48.93</v>
      </c>
      <c r="HE24" s="80">
        <v>0</v>
      </c>
      <c r="HF24" s="80">
        <v>0</v>
      </c>
      <c r="HG24" s="80">
        <v>0</v>
      </c>
      <c r="HH24" s="80">
        <v>0</v>
      </c>
      <c r="HI24" s="80">
        <v>0</v>
      </c>
      <c r="HJ24" s="80">
        <v>0</v>
      </c>
      <c r="HK24" s="80">
        <v>790.49199999999996</v>
      </c>
      <c r="HL24" s="80">
        <v>11.819000000000001</v>
      </c>
      <c r="HM24" s="80">
        <v>0</v>
      </c>
      <c r="HN24" s="80">
        <v>0</v>
      </c>
      <c r="HO24" s="80">
        <v>12.743</v>
      </c>
      <c r="HP24" s="80">
        <v>0</v>
      </c>
      <c r="HQ24" s="80">
        <v>0</v>
      </c>
      <c r="HR24" s="80">
        <v>0</v>
      </c>
      <c r="HS24" s="80">
        <v>0</v>
      </c>
      <c r="HT24" s="80">
        <v>4.1879999999999997</v>
      </c>
      <c r="HU24" s="80">
        <v>6.8280000000000003</v>
      </c>
      <c r="HV24" s="80">
        <v>41.756</v>
      </c>
      <c r="HW24" s="80">
        <v>0</v>
      </c>
      <c r="HX24" s="80">
        <v>30.192</v>
      </c>
      <c r="HY24" s="80">
        <v>62.787999999999997</v>
      </c>
      <c r="HZ24" s="80">
        <v>0</v>
      </c>
      <c r="IA24" s="80">
        <v>0</v>
      </c>
      <c r="IB24" s="80">
        <v>0</v>
      </c>
      <c r="IC24" s="80">
        <v>0</v>
      </c>
      <c r="ID24" s="80">
        <v>0</v>
      </c>
      <c r="IE24" s="80">
        <v>0</v>
      </c>
      <c r="IF24" s="80">
        <v>790.49199999999996</v>
      </c>
      <c r="IG24" s="80">
        <v>11.819000000000001</v>
      </c>
      <c r="IH24" s="80">
        <v>0</v>
      </c>
      <c r="II24" s="80">
        <v>0</v>
      </c>
      <c r="IJ24" s="80">
        <v>12.743</v>
      </c>
      <c r="IK24" s="80">
        <v>0</v>
      </c>
      <c r="IL24" s="80">
        <v>0</v>
      </c>
      <c r="IM24" s="80">
        <v>0</v>
      </c>
      <c r="IN24" s="80">
        <v>0</v>
      </c>
      <c r="IO24" s="80">
        <v>4.1879999999999997</v>
      </c>
      <c r="IP24" s="80">
        <v>6.8280000000000003</v>
      </c>
      <c r="IQ24" s="80">
        <v>41.756</v>
      </c>
      <c r="IR24" s="80">
        <v>0</v>
      </c>
      <c r="IS24" s="80">
        <v>30.192</v>
      </c>
      <c r="IT24" s="80">
        <v>62.787999999999997</v>
      </c>
      <c r="IU24" s="80">
        <v>0</v>
      </c>
      <c r="IV24" s="81">
        <v>0</v>
      </c>
      <c r="IW24" s="78">
        <v>0</v>
      </c>
      <c r="IX24" s="78">
        <v>0</v>
      </c>
      <c r="IY24" s="78">
        <v>0</v>
      </c>
      <c r="IZ24" s="78">
        <v>0</v>
      </c>
      <c r="JA24" s="78">
        <v>0</v>
      </c>
      <c r="JB24" s="78">
        <v>0</v>
      </c>
      <c r="JC24" s="78">
        <v>0</v>
      </c>
      <c r="JD24" s="78">
        <v>0</v>
      </c>
      <c r="JE24" s="78">
        <v>4</v>
      </c>
      <c r="JF24" s="78">
        <v>3</v>
      </c>
      <c r="JG24" s="78">
        <v>1</v>
      </c>
      <c r="JH24" s="78">
        <v>1</v>
      </c>
      <c r="JI24" s="78">
        <v>0</v>
      </c>
      <c r="JJ24" s="78">
        <v>3</v>
      </c>
      <c r="JK24" s="78">
        <v>0</v>
      </c>
      <c r="JL24" s="78">
        <v>1</v>
      </c>
      <c r="JM24" s="78">
        <v>0</v>
      </c>
      <c r="JN24" s="78">
        <v>2</v>
      </c>
      <c r="JO24" s="78">
        <v>0</v>
      </c>
      <c r="JP24" s="78">
        <v>0</v>
      </c>
      <c r="JQ24" s="78">
        <v>0</v>
      </c>
      <c r="JR24" s="78">
        <v>3</v>
      </c>
      <c r="JS24" s="78">
        <v>1</v>
      </c>
      <c r="JT24" s="78">
        <v>1</v>
      </c>
      <c r="JU24" s="78">
        <v>0</v>
      </c>
      <c r="JV24" s="78">
        <v>0</v>
      </c>
      <c r="JW24" s="78">
        <v>0</v>
      </c>
      <c r="JX24" s="78">
        <v>8</v>
      </c>
      <c r="JY24" s="78">
        <v>1</v>
      </c>
      <c r="JZ24" s="78">
        <v>0</v>
      </c>
      <c r="KA24" s="78">
        <v>3</v>
      </c>
      <c r="KB24" s="78">
        <v>0</v>
      </c>
      <c r="KC24" s="78">
        <v>0</v>
      </c>
      <c r="KD24" s="78">
        <v>0</v>
      </c>
      <c r="KE24" s="78">
        <v>0</v>
      </c>
      <c r="KF24" s="78">
        <v>2</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0</v>
      </c>
      <c r="LN24" s="78">
        <v>0</v>
      </c>
      <c r="LO24" s="78">
        <v>0</v>
      </c>
      <c r="LP24" s="78">
        <v>0</v>
      </c>
      <c r="LQ24" s="78">
        <v>0</v>
      </c>
      <c r="LR24" s="78">
        <v>0</v>
      </c>
      <c r="LS24" s="78">
        <v>0</v>
      </c>
      <c r="LT24" s="78">
        <v>0</v>
      </c>
      <c r="LU24" s="78">
        <v>0</v>
      </c>
      <c r="LV24" s="78">
        <v>1</v>
      </c>
      <c r="LW24" s="78">
        <v>0</v>
      </c>
      <c r="LX24" s="78">
        <v>0</v>
      </c>
      <c r="LY24" s="78">
        <v>1</v>
      </c>
      <c r="LZ24" s="78">
        <v>0</v>
      </c>
      <c r="MA24" s="78">
        <v>7</v>
      </c>
      <c r="MB24" s="78">
        <v>0</v>
      </c>
      <c r="MC24" s="78">
        <v>0</v>
      </c>
      <c r="MD24" s="78">
        <v>0</v>
      </c>
      <c r="ME24" s="78">
        <v>0</v>
      </c>
      <c r="MF24" s="78">
        <v>2</v>
      </c>
      <c r="MG24" s="78">
        <v>0</v>
      </c>
      <c r="MH24" s="78">
        <v>0</v>
      </c>
      <c r="MI24" s="78">
        <v>0</v>
      </c>
      <c r="MJ24" s="78">
        <v>0</v>
      </c>
      <c r="MK24" s="78">
        <v>0</v>
      </c>
      <c r="ML24" s="78">
        <v>0</v>
      </c>
      <c r="MM24" s="78">
        <v>0</v>
      </c>
      <c r="MN24" s="78">
        <v>0</v>
      </c>
      <c r="MO24" s="78">
        <v>2</v>
      </c>
      <c r="MP24" s="78">
        <v>3</v>
      </c>
      <c r="MQ24" s="78">
        <v>0</v>
      </c>
      <c r="MR24" s="78">
        <v>0</v>
      </c>
      <c r="MS24" s="78">
        <v>0</v>
      </c>
      <c r="MT24" s="78">
        <v>0</v>
      </c>
      <c r="MU24" s="78">
        <v>0</v>
      </c>
      <c r="MV24" s="78">
        <v>0</v>
      </c>
      <c r="MW24" s="78">
        <v>0</v>
      </c>
      <c r="MX24" s="78">
        <v>0</v>
      </c>
      <c r="MY24" s="78">
        <v>0</v>
      </c>
      <c r="MZ24" s="78">
        <v>0</v>
      </c>
      <c r="NA24" s="78">
        <v>0</v>
      </c>
      <c r="NB24" s="78">
        <v>0</v>
      </c>
      <c r="NC24" s="78">
        <v>0</v>
      </c>
      <c r="ND24" s="78">
        <v>0</v>
      </c>
      <c r="NE24" s="78">
        <v>0</v>
      </c>
      <c r="NF24" s="78">
        <v>4</v>
      </c>
      <c r="NG24" s="78">
        <v>3</v>
      </c>
      <c r="NH24" s="78">
        <v>1</v>
      </c>
      <c r="NI24" s="78">
        <v>1</v>
      </c>
      <c r="NJ24" s="78">
        <v>0</v>
      </c>
      <c r="NK24" s="78">
        <v>3</v>
      </c>
      <c r="NL24" s="78">
        <v>0</v>
      </c>
      <c r="NM24" s="78">
        <v>1</v>
      </c>
      <c r="NN24" s="78">
        <v>0</v>
      </c>
      <c r="NO24" s="78">
        <v>2</v>
      </c>
      <c r="NP24" s="78">
        <v>0</v>
      </c>
      <c r="NQ24" s="78">
        <v>0</v>
      </c>
      <c r="NR24" s="78">
        <v>0</v>
      </c>
      <c r="NS24" s="78">
        <v>3</v>
      </c>
      <c r="NT24" s="78">
        <v>1</v>
      </c>
      <c r="NU24" s="78">
        <v>1</v>
      </c>
      <c r="NV24" s="78">
        <v>0</v>
      </c>
      <c r="NW24" s="78">
        <v>0</v>
      </c>
      <c r="NX24" s="78">
        <v>0</v>
      </c>
      <c r="NY24" s="78">
        <v>8</v>
      </c>
      <c r="NZ24" s="78">
        <v>1</v>
      </c>
      <c r="OA24" s="78">
        <v>0</v>
      </c>
      <c r="OB24" s="78">
        <v>3</v>
      </c>
      <c r="OC24" s="78">
        <v>0</v>
      </c>
      <c r="OD24" s="78">
        <v>0</v>
      </c>
      <c r="OE24" s="78">
        <v>0</v>
      </c>
      <c r="OF24" s="78">
        <v>0</v>
      </c>
      <c r="OG24" s="78">
        <v>2</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0</v>
      </c>
      <c r="PO24" s="78">
        <v>0</v>
      </c>
      <c r="PP24" s="78">
        <v>0</v>
      </c>
      <c r="PQ24" s="78">
        <v>0</v>
      </c>
      <c r="PR24" s="78">
        <v>0</v>
      </c>
      <c r="PS24" s="78">
        <v>0</v>
      </c>
      <c r="PT24" s="78">
        <v>0</v>
      </c>
      <c r="PU24" s="78">
        <v>0</v>
      </c>
      <c r="PV24" s="78">
        <v>0</v>
      </c>
      <c r="PW24" s="78">
        <v>1</v>
      </c>
      <c r="PX24" s="78">
        <v>0</v>
      </c>
      <c r="PY24" s="78">
        <v>0</v>
      </c>
      <c r="PZ24" s="78">
        <v>1</v>
      </c>
      <c r="QA24" s="78">
        <v>0</v>
      </c>
      <c r="QB24" s="78">
        <v>7</v>
      </c>
      <c r="QC24" s="78">
        <v>0</v>
      </c>
      <c r="QD24" s="78">
        <v>0</v>
      </c>
      <c r="QE24" s="78">
        <v>0</v>
      </c>
      <c r="QF24" s="78">
        <v>0</v>
      </c>
      <c r="QG24" s="78">
        <v>2</v>
      </c>
      <c r="QH24" s="78">
        <v>0</v>
      </c>
      <c r="QI24" s="78">
        <v>0</v>
      </c>
      <c r="QJ24" s="78">
        <v>0</v>
      </c>
      <c r="QK24" s="78">
        <v>0</v>
      </c>
      <c r="QL24" s="78">
        <v>0</v>
      </c>
      <c r="QM24" s="78">
        <v>0</v>
      </c>
      <c r="QN24" s="78">
        <v>0</v>
      </c>
      <c r="QO24" s="78">
        <v>0</v>
      </c>
      <c r="QP24" s="78">
        <v>2</v>
      </c>
      <c r="QQ24" s="78">
        <v>3</v>
      </c>
      <c r="QR24" s="78">
        <v>0</v>
      </c>
      <c r="QS24" s="78">
        <v>0</v>
      </c>
      <c r="QT24" s="78">
        <v>0</v>
      </c>
      <c r="QU24" s="78">
        <v>0</v>
      </c>
      <c r="QV24" s="78">
        <v>0</v>
      </c>
      <c r="QW24" s="78">
        <v>0</v>
      </c>
      <c r="QX24" s="78">
        <v>32</v>
      </c>
      <c r="QY24" s="78">
        <v>2</v>
      </c>
      <c r="QZ24" s="78">
        <v>0</v>
      </c>
      <c r="RA24" s="78">
        <v>0</v>
      </c>
      <c r="RB24" s="78">
        <v>3</v>
      </c>
      <c r="RC24" s="78">
        <v>0</v>
      </c>
      <c r="RD24" s="78">
        <v>0</v>
      </c>
      <c r="RE24" s="78">
        <v>0</v>
      </c>
      <c r="RF24" s="78">
        <v>0</v>
      </c>
      <c r="RG24" s="78">
        <v>1</v>
      </c>
      <c r="RH24" s="78">
        <v>1</v>
      </c>
      <c r="RI24" s="78">
        <v>7</v>
      </c>
      <c r="RJ24" s="78">
        <v>0</v>
      </c>
      <c r="RK24" s="78">
        <v>2</v>
      </c>
      <c r="RL24" s="78">
        <v>5</v>
      </c>
      <c r="RM24" s="78">
        <v>0</v>
      </c>
      <c r="RN24" s="78">
        <v>0</v>
      </c>
      <c r="RO24" s="78">
        <v>0</v>
      </c>
      <c r="RP24" s="78">
        <v>0</v>
      </c>
      <c r="RQ24" s="78">
        <v>0</v>
      </c>
      <c r="RR24" s="78">
        <v>0</v>
      </c>
      <c r="RS24" s="78">
        <v>32</v>
      </c>
      <c r="RT24" s="78">
        <v>2</v>
      </c>
      <c r="RU24" s="78">
        <v>0</v>
      </c>
      <c r="RV24" s="78">
        <v>0</v>
      </c>
      <c r="RW24" s="78">
        <v>3</v>
      </c>
      <c r="RX24" s="78">
        <v>0</v>
      </c>
      <c r="RY24" s="78">
        <v>0</v>
      </c>
      <c r="RZ24" s="78">
        <v>0</v>
      </c>
      <c r="SA24" s="78">
        <v>0</v>
      </c>
      <c r="SB24" s="78">
        <v>1</v>
      </c>
      <c r="SC24" s="78">
        <v>1</v>
      </c>
      <c r="SD24" s="78">
        <v>7</v>
      </c>
      <c r="SE24" s="78">
        <v>0</v>
      </c>
      <c r="SF24" s="78">
        <v>2</v>
      </c>
      <c r="SG24" s="78">
        <v>5</v>
      </c>
      <c r="SH24" s="78">
        <v>0</v>
      </c>
    </row>
    <row r="25" spans="1:502">
      <c r="A25" s="17" t="s">
        <v>2218</v>
      </c>
      <c r="B25" s="77">
        <v>17</v>
      </c>
      <c r="C25" s="77">
        <v>17</v>
      </c>
      <c r="D25" s="77">
        <v>1</v>
      </c>
      <c r="E25" s="77">
        <v>2020</v>
      </c>
      <c r="F25" s="77" t="s">
        <v>160</v>
      </c>
      <c r="G25" s="1017" t="s">
        <v>1617</v>
      </c>
      <c r="H25" s="77" t="s">
        <v>1618</v>
      </c>
      <c r="I25" s="1018"/>
      <c r="J25" s="80">
        <v>0</v>
      </c>
      <c r="K25" s="80">
        <v>0</v>
      </c>
      <c r="L25" s="80">
        <v>0</v>
      </c>
      <c r="M25" s="80">
        <v>0</v>
      </c>
      <c r="N25" s="80">
        <v>0</v>
      </c>
      <c r="O25" s="80">
        <v>0</v>
      </c>
      <c r="P25" s="80">
        <v>0</v>
      </c>
      <c r="Q25" s="80">
        <v>0</v>
      </c>
      <c r="R25" s="80">
        <v>31.34</v>
      </c>
      <c r="S25" s="80">
        <v>30.061</v>
      </c>
      <c r="T25" s="80">
        <v>3.1629999999999998</v>
      </c>
      <c r="U25" s="80">
        <v>16.332000000000001</v>
      </c>
      <c r="V25" s="80">
        <v>0</v>
      </c>
      <c r="W25" s="80">
        <v>458.72300000000001</v>
      </c>
      <c r="X25" s="80">
        <v>0</v>
      </c>
      <c r="Y25" s="80">
        <v>4.6079999999999997</v>
      </c>
      <c r="Z25" s="80">
        <v>0</v>
      </c>
      <c r="AA25" s="80">
        <v>7.9980000000000002</v>
      </c>
      <c r="AB25" s="80">
        <v>0</v>
      </c>
      <c r="AC25" s="80">
        <v>0</v>
      </c>
      <c r="AD25" s="80">
        <v>0</v>
      </c>
      <c r="AE25" s="80">
        <v>24.454999999999998</v>
      </c>
      <c r="AF25" s="80">
        <v>5.9429999999999996</v>
      </c>
      <c r="AG25" s="80">
        <v>3.2549999999999999</v>
      </c>
      <c r="AH25" s="80">
        <v>0</v>
      </c>
      <c r="AI25" s="80">
        <v>0</v>
      </c>
      <c r="AJ25" s="80">
        <v>0</v>
      </c>
      <c r="AK25" s="80">
        <v>98.578999999999994</v>
      </c>
      <c r="AL25" s="80">
        <v>11.776999999999999</v>
      </c>
      <c r="AM25" s="80">
        <v>0</v>
      </c>
      <c r="AN25" s="80">
        <v>29.77</v>
      </c>
      <c r="AO25" s="80">
        <v>0</v>
      </c>
      <c r="AP25" s="80">
        <v>0</v>
      </c>
      <c r="AQ25" s="80">
        <v>0</v>
      </c>
      <c r="AR25" s="80">
        <v>0</v>
      </c>
      <c r="AS25" s="80">
        <v>10.891</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12.356999999999999</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0</v>
      </c>
      <c r="CH25" s="80">
        <v>0</v>
      </c>
      <c r="CI25" s="80">
        <v>3.7210000000000001</v>
      </c>
      <c r="CJ25" s="80">
        <v>0</v>
      </c>
      <c r="CK25" s="80">
        <v>0</v>
      </c>
      <c r="CL25" s="80">
        <v>5.6539999999999999</v>
      </c>
      <c r="CM25" s="80">
        <v>0</v>
      </c>
      <c r="CN25" s="80">
        <v>38.695</v>
      </c>
      <c r="CO25" s="80">
        <v>0</v>
      </c>
      <c r="CP25" s="80">
        <v>0</v>
      </c>
      <c r="CQ25" s="80">
        <v>0</v>
      </c>
      <c r="CR25" s="80">
        <v>0</v>
      </c>
      <c r="CS25" s="80">
        <v>87.875</v>
      </c>
      <c r="CT25" s="80">
        <v>0</v>
      </c>
      <c r="CU25" s="80">
        <v>0</v>
      </c>
      <c r="CV25" s="80">
        <v>0</v>
      </c>
      <c r="CW25" s="80">
        <v>0</v>
      </c>
      <c r="CX25" s="80">
        <v>0</v>
      </c>
      <c r="CY25" s="80">
        <v>0</v>
      </c>
      <c r="CZ25" s="80">
        <v>0</v>
      </c>
      <c r="DA25" s="80">
        <v>0</v>
      </c>
      <c r="DB25" s="80">
        <v>13.673</v>
      </c>
      <c r="DC25" s="80">
        <v>0</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31.34</v>
      </c>
      <c r="DT25" s="80">
        <v>30.061</v>
      </c>
      <c r="DU25" s="80">
        <v>3.1629999999999998</v>
      </c>
      <c r="DV25" s="80">
        <v>16.332000000000001</v>
      </c>
      <c r="DW25" s="80">
        <v>0</v>
      </c>
      <c r="DX25" s="80">
        <v>458.72300000000001</v>
      </c>
      <c r="DY25" s="80">
        <v>0</v>
      </c>
      <c r="DZ25" s="80">
        <v>4.6079999999999997</v>
      </c>
      <c r="EA25" s="80">
        <v>0</v>
      </c>
      <c r="EB25" s="80">
        <v>7.9980000000000002</v>
      </c>
      <c r="EC25" s="80">
        <v>0</v>
      </c>
      <c r="ED25" s="80">
        <v>0</v>
      </c>
      <c r="EE25" s="80">
        <v>0</v>
      </c>
      <c r="EF25" s="80">
        <v>24.454999999999998</v>
      </c>
      <c r="EG25" s="80">
        <v>5.9429999999999996</v>
      </c>
      <c r="EH25" s="80">
        <v>3.2549999999999999</v>
      </c>
      <c r="EI25" s="80">
        <v>0</v>
      </c>
      <c r="EJ25" s="80">
        <v>0</v>
      </c>
      <c r="EK25" s="80">
        <v>0</v>
      </c>
      <c r="EL25" s="80">
        <v>98.578999999999994</v>
      </c>
      <c r="EM25" s="80">
        <v>11.776999999999999</v>
      </c>
      <c r="EN25" s="80">
        <v>0</v>
      </c>
      <c r="EO25" s="80">
        <v>29.77</v>
      </c>
      <c r="EP25" s="80">
        <v>0</v>
      </c>
      <c r="EQ25" s="80">
        <v>0</v>
      </c>
      <c r="ER25" s="80">
        <v>0</v>
      </c>
      <c r="ES25" s="80">
        <v>0</v>
      </c>
      <c r="ET25" s="80">
        <v>10.891</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12.356999999999999</v>
      </c>
      <c r="FO25" s="80">
        <v>0</v>
      </c>
      <c r="FP25" s="80">
        <v>0</v>
      </c>
      <c r="FQ25" s="80">
        <v>0</v>
      </c>
      <c r="FR25" s="80">
        <v>0</v>
      </c>
      <c r="FS25" s="80">
        <v>0</v>
      </c>
      <c r="FT25" s="80">
        <v>0</v>
      </c>
      <c r="FU25" s="80">
        <v>0</v>
      </c>
      <c r="FV25" s="80">
        <v>0</v>
      </c>
      <c r="FW25" s="80">
        <v>0</v>
      </c>
      <c r="FX25" s="80">
        <v>0</v>
      </c>
      <c r="FY25" s="80">
        <v>0</v>
      </c>
      <c r="FZ25" s="80">
        <v>0</v>
      </c>
      <c r="GA25" s="80">
        <v>0</v>
      </c>
      <c r="GB25" s="80">
        <v>0</v>
      </c>
      <c r="GC25" s="80">
        <v>0</v>
      </c>
      <c r="GD25" s="80">
        <v>0</v>
      </c>
      <c r="GE25" s="80">
        <v>0</v>
      </c>
      <c r="GF25" s="80">
        <v>0</v>
      </c>
      <c r="GG25" s="80">
        <v>0</v>
      </c>
      <c r="GH25" s="80">
        <v>0</v>
      </c>
      <c r="GI25" s="80">
        <v>0</v>
      </c>
      <c r="GJ25" s="80">
        <v>3.7210000000000001</v>
      </c>
      <c r="GK25" s="80">
        <v>0</v>
      </c>
      <c r="GL25" s="80">
        <v>0</v>
      </c>
      <c r="GM25" s="80">
        <v>5.6539999999999999</v>
      </c>
      <c r="GN25" s="80">
        <v>0</v>
      </c>
      <c r="GO25" s="80">
        <v>38.695</v>
      </c>
      <c r="GP25" s="80">
        <v>0</v>
      </c>
      <c r="GQ25" s="80">
        <v>0</v>
      </c>
      <c r="GR25" s="80">
        <v>0</v>
      </c>
      <c r="GS25" s="80">
        <v>0</v>
      </c>
      <c r="GT25" s="80">
        <v>87.875</v>
      </c>
      <c r="GU25" s="80">
        <v>0</v>
      </c>
      <c r="GV25" s="80">
        <v>0</v>
      </c>
      <c r="GW25" s="80">
        <v>0</v>
      </c>
      <c r="GX25" s="80">
        <v>0</v>
      </c>
      <c r="GY25" s="80">
        <v>0</v>
      </c>
      <c r="GZ25" s="80">
        <v>0</v>
      </c>
      <c r="HA25" s="80">
        <v>0</v>
      </c>
      <c r="HB25" s="80">
        <v>0</v>
      </c>
      <c r="HC25" s="80">
        <v>13.673</v>
      </c>
      <c r="HD25" s="80">
        <v>0</v>
      </c>
      <c r="HE25" s="80">
        <v>0</v>
      </c>
      <c r="HF25" s="80">
        <v>0</v>
      </c>
      <c r="HG25" s="80">
        <v>0</v>
      </c>
      <c r="HH25" s="80">
        <v>0</v>
      </c>
      <c r="HI25" s="80">
        <v>0</v>
      </c>
      <c r="HJ25" s="80">
        <v>0</v>
      </c>
      <c r="HK25" s="80">
        <v>726.00400000000002</v>
      </c>
      <c r="HL25" s="80">
        <v>10.891</v>
      </c>
      <c r="HM25" s="80">
        <v>0</v>
      </c>
      <c r="HN25" s="80">
        <v>0</v>
      </c>
      <c r="HO25" s="80">
        <v>12.356999999999999</v>
      </c>
      <c r="HP25" s="80">
        <v>0</v>
      </c>
      <c r="HQ25" s="80">
        <v>0</v>
      </c>
      <c r="HR25" s="80">
        <v>0</v>
      </c>
      <c r="HS25" s="80">
        <v>0</v>
      </c>
      <c r="HT25" s="80">
        <v>3.7210000000000001</v>
      </c>
      <c r="HU25" s="80">
        <v>5.6539999999999999</v>
      </c>
      <c r="HV25" s="80">
        <v>38.695</v>
      </c>
      <c r="HW25" s="80">
        <v>0</v>
      </c>
      <c r="HX25" s="80">
        <v>87.875</v>
      </c>
      <c r="HY25" s="80">
        <v>13.673</v>
      </c>
      <c r="HZ25" s="80">
        <v>0</v>
      </c>
      <c r="IA25" s="80">
        <v>0</v>
      </c>
      <c r="IB25" s="80">
        <v>0</v>
      </c>
      <c r="IC25" s="80">
        <v>0</v>
      </c>
      <c r="ID25" s="80">
        <v>0</v>
      </c>
      <c r="IE25" s="80">
        <v>0</v>
      </c>
      <c r="IF25" s="80">
        <v>726.00400000000002</v>
      </c>
      <c r="IG25" s="80">
        <v>10.891</v>
      </c>
      <c r="IH25" s="80">
        <v>0</v>
      </c>
      <c r="II25" s="80">
        <v>0</v>
      </c>
      <c r="IJ25" s="80">
        <v>12.356999999999999</v>
      </c>
      <c r="IK25" s="80">
        <v>0</v>
      </c>
      <c r="IL25" s="80">
        <v>0</v>
      </c>
      <c r="IM25" s="80">
        <v>0</v>
      </c>
      <c r="IN25" s="80">
        <v>0</v>
      </c>
      <c r="IO25" s="80">
        <v>3.7210000000000001</v>
      </c>
      <c r="IP25" s="80">
        <v>5.6539999999999999</v>
      </c>
      <c r="IQ25" s="80">
        <v>38.695</v>
      </c>
      <c r="IR25" s="80">
        <v>0</v>
      </c>
      <c r="IS25" s="80">
        <v>87.875</v>
      </c>
      <c r="IT25" s="80">
        <v>13.673</v>
      </c>
      <c r="IU25" s="80">
        <v>0</v>
      </c>
      <c r="IV25" s="81">
        <v>0</v>
      </c>
      <c r="IW25" s="78">
        <v>0</v>
      </c>
      <c r="IX25" s="78">
        <v>0</v>
      </c>
      <c r="IY25" s="78">
        <v>0</v>
      </c>
      <c r="IZ25" s="78">
        <v>0</v>
      </c>
      <c r="JA25" s="78">
        <v>0</v>
      </c>
      <c r="JB25" s="78">
        <v>0</v>
      </c>
      <c r="JC25" s="78">
        <v>0</v>
      </c>
      <c r="JD25" s="78">
        <v>0</v>
      </c>
      <c r="JE25" s="78">
        <v>4</v>
      </c>
      <c r="JF25" s="78">
        <v>3</v>
      </c>
      <c r="JG25" s="78">
        <v>1</v>
      </c>
      <c r="JH25" s="78">
        <v>1</v>
      </c>
      <c r="JI25" s="78">
        <v>0</v>
      </c>
      <c r="JJ25" s="78">
        <v>3</v>
      </c>
      <c r="JK25" s="78">
        <v>0</v>
      </c>
      <c r="JL25" s="78">
        <v>1</v>
      </c>
      <c r="JM25" s="78">
        <v>0</v>
      </c>
      <c r="JN25" s="78">
        <v>2</v>
      </c>
      <c r="JO25" s="78">
        <v>0</v>
      </c>
      <c r="JP25" s="78">
        <v>0</v>
      </c>
      <c r="JQ25" s="78">
        <v>0</v>
      </c>
      <c r="JR25" s="78">
        <v>3</v>
      </c>
      <c r="JS25" s="78">
        <v>1</v>
      </c>
      <c r="JT25" s="78">
        <v>1</v>
      </c>
      <c r="JU25" s="78">
        <v>0</v>
      </c>
      <c r="JV25" s="78">
        <v>0</v>
      </c>
      <c r="JW25" s="78">
        <v>0</v>
      </c>
      <c r="JX25" s="78">
        <v>7</v>
      </c>
      <c r="JY25" s="78">
        <v>1</v>
      </c>
      <c r="JZ25" s="78">
        <v>0</v>
      </c>
      <c r="KA25" s="78">
        <v>3</v>
      </c>
      <c r="KB25" s="78">
        <v>0</v>
      </c>
      <c r="KC25" s="78">
        <v>0</v>
      </c>
      <c r="KD25" s="78">
        <v>0</v>
      </c>
      <c r="KE25" s="78">
        <v>0</v>
      </c>
      <c r="KF25" s="78">
        <v>2</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0</v>
      </c>
      <c r="LT25" s="78">
        <v>0</v>
      </c>
      <c r="LU25" s="78">
        <v>0</v>
      </c>
      <c r="LV25" s="78">
        <v>1</v>
      </c>
      <c r="LW25" s="78">
        <v>0</v>
      </c>
      <c r="LX25" s="78">
        <v>0</v>
      </c>
      <c r="LY25" s="78">
        <v>1</v>
      </c>
      <c r="LZ25" s="78">
        <v>0</v>
      </c>
      <c r="MA25" s="78">
        <v>7</v>
      </c>
      <c r="MB25" s="78">
        <v>0</v>
      </c>
      <c r="MC25" s="78">
        <v>0</v>
      </c>
      <c r="MD25" s="78">
        <v>0</v>
      </c>
      <c r="ME25" s="78">
        <v>0</v>
      </c>
      <c r="MF25" s="78">
        <v>5</v>
      </c>
      <c r="MG25" s="78">
        <v>0</v>
      </c>
      <c r="MH25" s="78">
        <v>0</v>
      </c>
      <c r="MI25" s="78">
        <v>0</v>
      </c>
      <c r="MJ25" s="78">
        <v>0</v>
      </c>
      <c r="MK25" s="78">
        <v>0</v>
      </c>
      <c r="ML25" s="78">
        <v>0</v>
      </c>
      <c r="MM25" s="78">
        <v>0</v>
      </c>
      <c r="MN25" s="78">
        <v>0</v>
      </c>
      <c r="MO25" s="78">
        <v>2</v>
      </c>
      <c r="MP25" s="78">
        <v>0</v>
      </c>
      <c r="MQ25" s="78">
        <v>0</v>
      </c>
      <c r="MR25" s="78">
        <v>0</v>
      </c>
      <c r="MS25" s="78">
        <v>0</v>
      </c>
      <c r="MT25" s="78">
        <v>0</v>
      </c>
      <c r="MU25" s="78">
        <v>0</v>
      </c>
      <c r="MV25" s="78">
        <v>0</v>
      </c>
      <c r="MW25" s="78">
        <v>0</v>
      </c>
      <c r="MX25" s="78">
        <v>0</v>
      </c>
      <c r="MY25" s="78">
        <v>0</v>
      </c>
      <c r="MZ25" s="78">
        <v>0</v>
      </c>
      <c r="NA25" s="78">
        <v>0</v>
      </c>
      <c r="NB25" s="78">
        <v>0</v>
      </c>
      <c r="NC25" s="78">
        <v>0</v>
      </c>
      <c r="ND25" s="78">
        <v>0</v>
      </c>
      <c r="NE25" s="78">
        <v>0</v>
      </c>
      <c r="NF25" s="78">
        <v>4</v>
      </c>
      <c r="NG25" s="78">
        <v>3</v>
      </c>
      <c r="NH25" s="78">
        <v>1</v>
      </c>
      <c r="NI25" s="78">
        <v>1</v>
      </c>
      <c r="NJ25" s="78">
        <v>0</v>
      </c>
      <c r="NK25" s="78">
        <v>3</v>
      </c>
      <c r="NL25" s="78">
        <v>0</v>
      </c>
      <c r="NM25" s="78">
        <v>1</v>
      </c>
      <c r="NN25" s="78">
        <v>0</v>
      </c>
      <c r="NO25" s="78">
        <v>2</v>
      </c>
      <c r="NP25" s="78">
        <v>0</v>
      </c>
      <c r="NQ25" s="78">
        <v>0</v>
      </c>
      <c r="NR25" s="78">
        <v>0</v>
      </c>
      <c r="NS25" s="78">
        <v>3</v>
      </c>
      <c r="NT25" s="78">
        <v>1</v>
      </c>
      <c r="NU25" s="78">
        <v>1</v>
      </c>
      <c r="NV25" s="78">
        <v>0</v>
      </c>
      <c r="NW25" s="78">
        <v>0</v>
      </c>
      <c r="NX25" s="78">
        <v>0</v>
      </c>
      <c r="NY25" s="78">
        <v>7</v>
      </c>
      <c r="NZ25" s="78">
        <v>1</v>
      </c>
      <c r="OA25" s="78">
        <v>0</v>
      </c>
      <c r="OB25" s="78">
        <v>3</v>
      </c>
      <c r="OC25" s="78">
        <v>0</v>
      </c>
      <c r="OD25" s="78">
        <v>0</v>
      </c>
      <c r="OE25" s="78">
        <v>0</v>
      </c>
      <c r="OF25" s="78">
        <v>0</v>
      </c>
      <c r="OG25" s="78">
        <v>2</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0</v>
      </c>
      <c r="PD25" s="78">
        <v>0</v>
      </c>
      <c r="PE25" s="78">
        <v>0</v>
      </c>
      <c r="PF25" s="78">
        <v>0</v>
      </c>
      <c r="PG25" s="78">
        <v>0</v>
      </c>
      <c r="PH25" s="78">
        <v>0</v>
      </c>
      <c r="PI25" s="78">
        <v>0</v>
      </c>
      <c r="PJ25" s="78">
        <v>0</v>
      </c>
      <c r="PK25" s="78">
        <v>0</v>
      </c>
      <c r="PL25" s="78">
        <v>0</v>
      </c>
      <c r="PM25" s="78">
        <v>0</v>
      </c>
      <c r="PN25" s="78">
        <v>0</v>
      </c>
      <c r="PO25" s="78">
        <v>0</v>
      </c>
      <c r="PP25" s="78">
        <v>0</v>
      </c>
      <c r="PQ25" s="78">
        <v>0</v>
      </c>
      <c r="PR25" s="78">
        <v>0</v>
      </c>
      <c r="PS25" s="78">
        <v>0</v>
      </c>
      <c r="PT25" s="78">
        <v>0</v>
      </c>
      <c r="PU25" s="78">
        <v>0</v>
      </c>
      <c r="PV25" s="78">
        <v>0</v>
      </c>
      <c r="PW25" s="78">
        <v>1</v>
      </c>
      <c r="PX25" s="78">
        <v>0</v>
      </c>
      <c r="PY25" s="78">
        <v>0</v>
      </c>
      <c r="PZ25" s="78">
        <v>1</v>
      </c>
      <c r="QA25" s="78">
        <v>0</v>
      </c>
      <c r="QB25" s="78">
        <v>7</v>
      </c>
      <c r="QC25" s="78">
        <v>0</v>
      </c>
      <c r="QD25" s="78">
        <v>0</v>
      </c>
      <c r="QE25" s="78">
        <v>0</v>
      </c>
      <c r="QF25" s="78">
        <v>0</v>
      </c>
      <c r="QG25" s="78">
        <v>5</v>
      </c>
      <c r="QH25" s="78">
        <v>0</v>
      </c>
      <c r="QI25" s="78">
        <v>0</v>
      </c>
      <c r="QJ25" s="78">
        <v>0</v>
      </c>
      <c r="QK25" s="78">
        <v>0</v>
      </c>
      <c r="QL25" s="78">
        <v>0</v>
      </c>
      <c r="QM25" s="78">
        <v>0</v>
      </c>
      <c r="QN25" s="78">
        <v>0</v>
      </c>
      <c r="QO25" s="78">
        <v>0</v>
      </c>
      <c r="QP25" s="78">
        <v>2</v>
      </c>
      <c r="QQ25" s="78">
        <v>0</v>
      </c>
      <c r="QR25" s="78">
        <v>0</v>
      </c>
      <c r="QS25" s="78">
        <v>0</v>
      </c>
      <c r="QT25" s="78">
        <v>0</v>
      </c>
      <c r="QU25" s="78">
        <v>0</v>
      </c>
      <c r="QV25" s="78">
        <v>0</v>
      </c>
      <c r="QW25" s="78">
        <v>0</v>
      </c>
      <c r="QX25" s="78">
        <v>31</v>
      </c>
      <c r="QY25" s="78">
        <v>2</v>
      </c>
      <c r="QZ25" s="78">
        <v>0</v>
      </c>
      <c r="RA25" s="78">
        <v>0</v>
      </c>
      <c r="RB25" s="78">
        <v>3</v>
      </c>
      <c r="RC25" s="78">
        <v>0</v>
      </c>
      <c r="RD25" s="78">
        <v>0</v>
      </c>
      <c r="RE25" s="78">
        <v>0</v>
      </c>
      <c r="RF25" s="78">
        <v>0</v>
      </c>
      <c r="RG25" s="78">
        <v>1</v>
      </c>
      <c r="RH25" s="78">
        <v>1</v>
      </c>
      <c r="RI25" s="78">
        <v>7</v>
      </c>
      <c r="RJ25" s="78">
        <v>0</v>
      </c>
      <c r="RK25" s="78">
        <v>5</v>
      </c>
      <c r="RL25" s="78">
        <v>2</v>
      </c>
      <c r="RM25" s="78">
        <v>0</v>
      </c>
      <c r="RN25" s="78">
        <v>0</v>
      </c>
      <c r="RO25" s="78">
        <v>0</v>
      </c>
      <c r="RP25" s="78">
        <v>0</v>
      </c>
      <c r="RQ25" s="78">
        <v>0</v>
      </c>
      <c r="RR25" s="78">
        <v>0</v>
      </c>
      <c r="RS25" s="78">
        <v>31</v>
      </c>
      <c r="RT25" s="78">
        <v>2</v>
      </c>
      <c r="RU25" s="78">
        <v>0</v>
      </c>
      <c r="RV25" s="78">
        <v>0</v>
      </c>
      <c r="RW25" s="78">
        <v>3</v>
      </c>
      <c r="RX25" s="78">
        <v>0</v>
      </c>
      <c r="RY25" s="78">
        <v>0</v>
      </c>
      <c r="RZ25" s="78">
        <v>0</v>
      </c>
      <c r="SA25" s="78">
        <v>0</v>
      </c>
      <c r="SB25" s="78">
        <v>1</v>
      </c>
      <c r="SC25" s="78">
        <v>1</v>
      </c>
      <c r="SD25" s="78">
        <v>7</v>
      </c>
      <c r="SE25" s="78">
        <v>0</v>
      </c>
      <c r="SF25" s="78">
        <v>5</v>
      </c>
      <c r="SG25" s="78">
        <v>2</v>
      </c>
      <c r="SH25" s="78">
        <v>0</v>
      </c>
    </row>
    <row r="26" spans="1:502">
      <c r="A26" s="17" t="s">
        <v>2219</v>
      </c>
      <c r="B26" s="77">
        <v>18</v>
      </c>
      <c r="C26" s="77">
        <v>18</v>
      </c>
      <c r="D26" s="77">
        <v>1</v>
      </c>
      <c r="E26" s="77">
        <v>2021</v>
      </c>
      <c r="F26" s="77" t="s">
        <v>161</v>
      </c>
      <c r="G26" s="1017" t="s">
        <v>1617</v>
      </c>
      <c r="H26" s="77" t="s">
        <v>1618</v>
      </c>
      <c r="I26" s="1018"/>
      <c r="J26" s="80">
        <v>0</v>
      </c>
      <c r="K26" s="80">
        <v>0</v>
      </c>
      <c r="L26" s="80">
        <v>0</v>
      </c>
      <c r="M26" s="80">
        <v>0</v>
      </c>
      <c r="N26" s="80">
        <v>0</v>
      </c>
      <c r="O26" s="80">
        <v>0</v>
      </c>
      <c r="P26" s="80">
        <v>0</v>
      </c>
      <c r="Q26" s="80">
        <v>0</v>
      </c>
      <c r="R26" s="80">
        <v>34.715000000000003</v>
      </c>
      <c r="S26" s="80">
        <v>29.091999999999999</v>
      </c>
      <c r="T26" s="80">
        <v>2.6030000000000002</v>
      </c>
      <c r="U26" s="80">
        <v>15.821</v>
      </c>
      <c r="V26" s="80">
        <v>0</v>
      </c>
      <c r="W26" s="80">
        <v>450.52</v>
      </c>
      <c r="X26" s="80">
        <v>0</v>
      </c>
      <c r="Y26" s="80">
        <v>4.4770000000000003</v>
      </c>
      <c r="Z26" s="80">
        <v>0</v>
      </c>
      <c r="AA26" s="80">
        <v>9.1270000000000007</v>
      </c>
      <c r="AB26" s="80">
        <v>0</v>
      </c>
      <c r="AC26" s="80">
        <v>0</v>
      </c>
      <c r="AD26" s="80">
        <v>0</v>
      </c>
      <c r="AE26" s="80">
        <v>24.420999999999999</v>
      </c>
      <c r="AF26" s="80">
        <v>6.1050000000000004</v>
      </c>
      <c r="AG26" s="80">
        <v>3.67</v>
      </c>
      <c r="AH26" s="80">
        <v>0</v>
      </c>
      <c r="AI26" s="80">
        <v>0</v>
      </c>
      <c r="AJ26" s="80">
        <v>0</v>
      </c>
      <c r="AK26" s="80">
        <v>108.208</v>
      </c>
      <c r="AL26" s="80">
        <v>15.965999999999999</v>
      </c>
      <c r="AM26" s="80">
        <v>0</v>
      </c>
      <c r="AN26" s="80">
        <v>30.396000000000001</v>
      </c>
      <c r="AO26" s="80">
        <v>0</v>
      </c>
      <c r="AP26" s="80">
        <v>0</v>
      </c>
      <c r="AQ26" s="80">
        <v>0</v>
      </c>
      <c r="AR26" s="80">
        <v>0</v>
      </c>
      <c r="AS26" s="80">
        <v>10.396000000000001</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11.734</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0</v>
      </c>
      <c r="CG26" s="80">
        <v>0</v>
      </c>
      <c r="CH26" s="80">
        <v>0</v>
      </c>
      <c r="CI26" s="80">
        <v>3.58</v>
      </c>
      <c r="CJ26" s="80">
        <v>0</v>
      </c>
      <c r="CK26" s="80">
        <v>0</v>
      </c>
      <c r="CL26" s="80">
        <v>5.32</v>
      </c>
      <c r="CM26" s="80">
        <v>0</v>
      </c>
      <c r="CN26" s="80">
        <v>39.506</v>
      </c>
      <c r="CO26" s="80">
        <v>0</v>
      </c>
      <c r="CP26" s="80">
        <v>0</v>
      </c>
      <c r="CQ26" s="80">
        <v>0</v>
      </c>
      <c r="CR26" s="80">
        <v>0</v>
      </c>
      <c r="CS26" s="80">
        <v>83.852000000000004</v>
      </c>
      <c r="CT26" s="80">
        <v>0</v>
      </c>
      <c r="CU26" s="80">
        <v>0</v>
      </c>
      <c r="CV26" s="80">
        <v>0</v>
      </c>
      <c r="CW26" s="80">
        <v>0</v>
      </c>
      <c r="CX26" s="80">
        <v>0</v>
      </c>
      <c r="CY26" s="80">
        <v>0</v>
      </c>
      <c r="CZ26" s="80">
        <v>0</v>
      </c>
      <c r="DA26" s="80">
        <v>0</v>
      </c>
      <c r="DB26" s="80">
        <v>4.0060000000000002</v>
      </c>
      <c r="DC26" s="80">
        <v>0</v>
      </c>
      <c r="DD26" s="80">
        <v>0</v>
      </c>
      <c r="DE26" s="80">
        <v>0</v>
      </c>
      <c r="DF26" s="80">
        <v>0</v>
      </c>
      <c r="DG26" s="80">
        <v>0</v>
      </c>
      <c r="DH26" s="80">
        <v>0</v>
      </c>
      <c r="DI26" s="80">
        <v>0</v>
      </c>
      <c r="DJ26" s="80">
        <v>0</v>
      </c>
      <c r="DK26" s="80">
        <v>0</v>
      </c>
      <c r="DL26" s="80">
        <v>0</v>
      </c>
      <c r="DM26" s="80">
        <v>0</v>
      </c>
      <c r="DN26" s="80">
        <v>0</v>
      </c>
      <c r="DO26" s="80">
        <v>0</v>
      </c>
      <c r="DP26" s="80">
        <v>0</v>
      </c>
      <c r="DQ26" s="80">
        <v>0</v>
      </c>
      <c r="DR26" s="80">
        <v>0</v>
      </c>
      <c r="DS26" s="80">
        <v>34.715000000000003</v>
      </c>
      <c r="DT26" s="80">
        <v>29.091999999999999</v>
      </c>
      <c r="DU26" s="80">
        <v>2.6030000000000002</v>
      </c>
      <c r="DV26" s="80">
        <v>15.821</v>
      </c>
      <c r="DW26" s="80">
        <v>0</v>
      </c>
      <c r="DX26" s="80">
        <v>450.52</v>
      </c>
      <c r="DY26" s="80">
        <v>0</v>
      </c>
      <c r="DZ26" s="80">
        <v>4.4770000000000003</v>
      </c>
      <c r="EA26" s="80">
        <v>0</v>
      </c>
      <c r="EB26" s="80">
        <v>9.1270000000000007</v>
      </c>
      <c r="EC26" s="80">
        <v>0</v>
      </c>
      <c r="ED26" s="80">
        <v>0</v>
      </c>
      <c r="EE26" s="80">
        <v>0</v>
      </c>
      <c r="EF26" s="80">
        <v>24.420999999999999</v>
      </c>
      <c r="EG26" s="80">
        <v>6.1050000000000004</v>
      </c>
      <c r="EH26" s="80">
        <v>3.67</v>
      </c>
      <c r="EI26" s="80">
        <v>0</v>
      </c>
      <c r="EJ26" s="80">
        <v>0</v>
      </c>
      <c r="EK26" s="80">
        <v>0</v>
      </c>
      <c r="EL26" s="80">
        <v>108.208</v>
      </c>
      <c r="EM26" s="80">
        <v>15.965999999999999</v>
      </c>
      <c r="EN26" s="80">
        <v>0</v>
      </c>
      <c r="EO26" s="80">
        <v>30.396000000000001</v>
      </c>
      <c r="EP26" s="80">
        <v>0</v>
      </c>
      <c r="EQ26" s="80">
        <v>0</v>
      </c>
      <c r="ER26" s="80">
        <v>0</v>
      </c>
      <c r="ES26" s="80">
        <v>0</v>
      </c>
      <c r="ET26" s="80">
        <v>10.396000000000001</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11.734</v>
      </c>
      <c r="FO26" s="80">
        <v>0</v>
      </c>
      <c r="FP26" s="80">
        <v>0</v>
      </c>
      <c r="FQ26" s="80">
        <v>0</v>
      </c>
      <c r="FR26" s="80">
        <v>0</v>
      </c>
      <c r="FS26" s="80">
        <v>0</v>
      </c>
      <c r="FT26" s="80">
        <v>0</v>
      </c>
      <c r="FU26" s="80">
        <v>0</v>
      </c>
      <c r="FV26" s="80">
        <v>0</v>
      </c>
      <c r="FW26" s="80">
        <v>0</v>
      </c>
      <c r="FX26" s="80">
        <v>0</v>
      </c>
      <c r="FY26" s="80">
        <v>0</v>
      </c>
      <c r="FZ26" s="80">
        <v>0</v>
      </c>
      <c r="GA26" s="80">
        <v>0</v>
      </c>
      <c r="GB26" s="80">
        <v>0</v>
      </c>
      <c r="GC26" s="80">
        <v>0</v>
      </c>
      <c r="GD26" s="80">
        <v>0</v>
      </c>
      <c r="GE26" s="80">
        <v>0</v>
      </c>
      <c r="GF26" s="80">
        <v>0</v>
      </c>
      <c r="GG26" s="80">
        <v>0</v>
      </c>
      <c r="GH26" s="80">
        <v>0</v>
      </c>
      <c r="GI26" s="80">
        <v>0</v>
      </c>
      <c r="GJ26" s="80">
        <v>3.58</v>
      </c>
      <c r="GK26" s="80">
        <v>0</v>
      </c>
      <c r="GL26" s="80">
        <v>0</v>
      </c>
      <c r="GM26" s="80">
        <v>5.32</v>
      </c>
      <c r="GN26" s="80">
        <v>0</v>
      </c>
      <c r="GO26" s="80">
        <v>39.506</v>
      </c>
      <c r="GP26" s="80">
        <v>0</v>
      </c>
      <c r="GQ26" s="80">
        <v>0</v>
      </c>
      <c r="GR26" s="80">
        <v>0</v>
      </c>
      <c r="GS26" s="80">
        <v>0</v>
      </c>
      <c r="GT26" s="80">
        <v>83.852000000000004</v>
      </c>
      <c r="GU26" s="80">
        <v>0</v>
      </c>
      <c r="GV26" s="80">
        <v>0</v>
      </c>
      <c r="GW26" s="80">
        <v>0</v>
      </c>
      <c r="GX26" s="80">
        <v>0</v>
      </c>
      <c r="GY26" s="80">
        <v>0</v>
      </c>
      <c r="GZ26" s="80">
        <v>0</v>
      </c>
      <c r="HA26" s="80">
        <v>0</v>
      </c>
      <c r="HB26" s="80">
        <v>0</v>
      </c>
      <c r="HC26" s="80">
        <v>4.0060000000000002</v>
      </c>
      <c r="HD26" s="80">
        <v>0</v>
      </c>
      <c r="HE26" s="80">
        <v>0</v>
      </c>
      <c r="HF26" s="80">
        <v>0</v>
      </c>
      <c r="HG26" s="80">
        <v>0</v>
      </c>
      <c r="HH26" s="80">
        <v>0</v>
      </c>
      <c r="HI26" s="80">
        <v>0</v>
      </c>
      <c r="HJ26" s="80">
        <v>0</v>
      </c>
      <c r="HK26" s="80">
        <v>735.12099999999998</v>
      </c>
      <c r="HL26" s="80">
        <v>10.396000000000001</v>
      </c>
      <c r="HM26" s="80">
        <v>0</v>
      </c>
      <c r="HN26" s="80">
        <v>0</v>
      </c>
      <c r="HO26" s="80">
        <v>11.734</v>
      </c>
      <c r="HP26" s="80">
        <v>0</v>
      </c>
      <c r="HQ26" s="80">
        <v>0</v>
      </c>
      <c r="HR26" s="80">
        <v>0</v>
      </c>
      <c r="HS26" s="80">
        <v>0</v>
      </c>
      <c r="HT26" s="80">
        <v>3.58</v>
      </c>
      <c r="HU26" s="80">
        <v>5.32</v>
      </c>
      <c r="HV26" s="80">
        <v>39.506</v>
      </c>
      <c r="HW26" s="80">
        <v>0</v>
      </c>
      <c r="HX26" s="80">
        <v>83.852000000000004</v>
      </c>
      <c r="HY26" s="80">
        <v>4.0060000000000002</v>
      </c>
      <c r="HZ26" s="80">
        <v>0</v>
      </c>
      <c r="IA26" s="80">
        <v>0</v>
      </c>
      <c r="IB26" s="80">
        <v>0</v>
      </c>
      <c r="IC26" s="80">
        <v>0</v>
      </c>
      <c r="ID26" s="80">
        <v>0</v>
      </c>
      <c r="IE26" s="80">
        <v>0</v>
      </c>
      <c r="IF26" s="80">
        <v>735.12099999999998</v>
      </c>
      <c r="IG26" s="80">
        <v>10.396000000000001</v>
      </c>
      <c r="IH26" s="80">
        <v>0</v>
      </c>
      <c r="II26" s="80">
        <v>0</v>
      </c>
      <c r="IJ26" s="80">
        <v>11.734</v>
      </c>
      <c r="IK26" s="80">
        <v>0</v>
      </c>
      <c r="IL26" s="80">
        <v>0</v>
      </c>
      <c r="IM26" s="80">
        <v>0</v>
      </c>
      <c r="IN26" s="80">
        <v>0</v>
      </c>
      <c r="IO26" s="80">
        <v>3.58</v>
      </c>
      <c r="IP26" s="80">
        <v>5.32</v>
      </c>
      <c r="IQ26" s="80">
        <v>39.506</v>
      </c>
      <c r="IR26" s="80">
        <v>0</v>
      </c>
      <c r="IS26" s="80">
        <v>83.852000000000004</v>
      </c>
      <c r="IT26" s="80">
        <v>4.0060000000000002</v>
      </c>
      <c r="IU26" s="80">
        <v>0</v>
      </c>
      <c r="IV26" s="81">
        <v>0</v>
      </c>
      <c r="IW26" s="78">
        <v>0</v>
      </c>
      <c r="IX26" s="78">
        <v>0</v>
      </c>
      <c r="IY26" s="78">
        <v>0</v>
      </c>
      <c r="IZ26" s="78">
        <v>0</v>
      </c>
      <c r="JA26" s="78">
        <v>0</v>
      </c>
      <c r="JB26" s="78">
        <v>0</v>
      </c>
      <c r="JC26" s="78">
        <v>0</v>
      </c>
      <c r="JD26" s="78">
        <v>0</v>
      </c>
      <c r="JE26" s="78">
        <v>5</v>
      </c>
      <c r="JF26" s="78">
        <v>3</v>
      </c>
      <c r="JG26" s="78">
        <v>1</v>
      </c>
      <c r="JH26" s="78">
        <v>1</v>
      </c>
      <c r="JI26" s="78">
        <v>0</v>
      </c>
      <c r="JJ26" s="78">
        <v>3</v>
      </c>
      <c r="JK26" s="78">
        <v>0</v>
      </c>
      <c r="JL26" s="78">
        <v>1</v>
      </c>
      <c r="JM26" s="78">
        <v>0</v>
      </c>
      <c r="JN26" s="78">
        <v>2</v>
      </c>
      <c r="JO26" s="78">
        <v>0</v>
      </c>
      <c r="JP26" s="78">
        <v>0</v>
      </c>
      <c r="JQ26" s="78">
        <v>0</v>
      </c>
      <c r="JR26" s="78">
        <v>3</v>
      </c>
      <c r="JS26" s="78">
        <v>1</v>
      </c>
      <c r="JT26" s="78">
        <v>1</v>
      </c>
      <c r="JU26" s="78">
        <v>0</v>
      </c>
      <c r="JV26" s="78">
        <v>0</v>
      </c>
      <c r="JW26" s="78">
        <v>0</v>
      </c>
      <c r="JX26" s="78">
        <v>6</v>
      </c>
      <c r="JY26" s="78">
        <v>2</v>
      </c>
      <c r="JZ26" s="78">
        <v>0</v>
      </c>
      <c r="KA26" s="78">
        <v>3</v>
      </c>
      <c r="KB26" s="78">
        <v>0</v>
      </c>
      <c r="KC26" s="78">
        <v>0</v>
      </c>
      <c r="KD26" s="78">
        <v>0</v>
      </c>
      <c r="KE26" s="78">
        <v>0</v>
      </c>
      <c r="KF26" s="78">
        <v>2</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3</v>
      </c>
      <c r="LA26" s="78">
        <v>0</v>
      </c>
      <c r="LB26" s="78">
        <v>0</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0</v>
      </c>
      <c r="LT26" s="78">
        <v>0</v>
      </c>
      <c r="LU26" s="78">
        <v>0</v>
      </c>
      <c r="LV26" s="78">
        <v>1</v>
      </c>
      <c r="LW26" s="78">
        <v>0</v>
      </c>
      <c r="LX26" s="78">
        <v>0</v>
      </c>
      <c r="LY26" s="78">
        <v>1</v>
      </c>
      <c r="LZ26" s="78">
        <v>0</v>
      </c>
      <c r="MA26" s="78">
        <v>7</v>
      </c>
      <c r="MB26" s="78">
        <v>0</v>
      </c>
      <c r="MC26" s="78">
        <v>0</v>
      </c>
      <c r="MD26" s="78">
        <v>0</v>
      </c>
      <c r="ME26" s="78">
        <v>0</v>
      </c>
      <c r="MF26" s="78">
        <v>5</v>
      </c>
      <c r="MG26" s="78">
        <v>0</v>
      </c>
      <c r="MH26" s="78">
        <v>0</v>
      </c>
      <c r="MI26" s="78">
        <v>0</v>
      </c>
      <c r="MJ26" s="78">
        <v>0</v>
      </c>
      <c r="MK26" s="78">
        <v>0</v>
      </c>
      <c r="ML26" s="78">
        <v>0</v>
      </c>
      <c r="MM26" s="78">
        <v>0</v>
      </c>
      <c r="MN26" s="78">
        <v>0</v>
      </c>
      <c r="MO26" s="78">
        <v>2</v>
      </c>
      <c r="MP26" s="78">
        <v>0</v>
      </c>
      <c r="MQ26" s="78">
        <v>0</v>
      </c>
      <c r="MR26" s="78">
        <v>0</v>
      </c>
      <c r="MS26" s="78">
        <v>0</v>
      </c>
      <c r="MT26" s="78">
        <v>0</v>
      </c>
      <c r="MU26" s="78">
        <v>0</v>
      </c>
      <c r="MV26" s="78">
        <v>0</v>
      </c>
      <c r="MW26" s="78">
        <v>0</v>
      </c>
      <c r="MX26" s="78">
        <v>0</v>
      </c>
      <c r="MY26" s="78">
        <v>0</v>
      </c>
      <c r="MZ26" s="78">
        <v>0</v>
      </c>
      <c r="NA26" s="78">
        <v>0</v>
      </c>
      <c r="NB26" s="78">
        <v>0</v>
      </c>
      <c r="NC26" s="78">
        <v>0</v>
      </c>
      <c r="ND26" s="78">
        <v>0</v>
      </c>
      <c r="NE26" s="78">
        <v>0</v>
      </c>
      <c r="NF26" s="78">
        <v>5</v>
      </c>
      <c r="NG26" s="78">
        <v>3</v>
      </c>
      <c r="NH26" s="78">
        <v>1</v>
      </c>
      <c r="NI26" s="78">
        <v>1</v>
      </c>
      <c r="NJ26" s="78">
        <v>0</v>
      </c>
      <c r="NK26" s="78">
        <v>3</v>
      </c>
      <c r="NL26" s="78">
        <v>0</v>
      </c>
      <c r="NM26" s="78">
        <v>1</v>
      </c>
      <c r="NN26" s="78">
        <v>0</v>
      </c>
      <c r="NO26" s="78">
        <v>2</v>
      </c>
      <c r="NP26" s="78">
        <v>0</v>
      </c>
      <c r="NQ26" s="78">
        <v>0</v>
      </c>
      <c r="NR26" s="78">
        <v>0</v>
      </c>
      <c r="NS26" s="78">
        <v>3</v>
      </c>
      <c r="NT26" s="78">
        <v>1</v>
      </c>
      <c r="NU26" s="78">
        <v>1</v>
      </c>
      <c r="NV26" s="78">
        <v>0</v>
      </c>
      <c r="NW26" s="78">
        <v>0</v>
      </c>
      <c r="NX26" s="78">
        <v>0</v>
      </c>
      <c r="NY26" s="78">
        <v>6</v>
      </c>
      <c r="NZ26" s="78">
        <v>2</v>
      </c>
      <c r="OA26" s="78">
        <v>0</v>
      </c>
      <c r="OB26" s="78">
        <v>3</v>
      </c>
      <c r="OC26" s="78">
        <v>0</v>
      </c>
      <c r="OD26" s="78">
        <v>0</v>
      </c>
      <c r="OE26" s="78">
        <v>0</v>
      </c>
      <c r="OF26" s="78">
        <v>0</v>
      </c>
      <c r="OG26" s="78">
        <v>2</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3</v>
      </c>
      <c r="PB26" s="78">
        <v>0</v>
      </c>
      <c r="PC26" s="78">
        <v>0</v>
      </c>
      <c r="PD26" s="78">
        <v>0</v>
      </c>
      <c r="PE26" s="78">
        <v>0</v>
      </c>
      <c r="PF26" s="78">
        <v>0</v>
      </c>
      <c r="PG26" s="78">
        <v>0</v>
      </c>
      <c r="PH26" s="78">
        <v>0</v>
      </c>
      <c r="PI26" s="78">
        <v>0</v>
      </c>
      <c r="PJ26" s="78">
        <v>0</v>
      </c>
      <c r="PK26" s="78">
        <v>0</v>
      </c>
      <c r="PL26" s="78">
        <v>0</v>
      </c>
      <c r="PM26" s="78">
        <v>0</v>
      </c>
      <c r="PN26" s="78">
        <v>0</v>
      </c>
      <c r="PO26" s="78">
        <v>0</v>
      </c>
      <c r="PP26" s="78">
        <v>0</v>
      </c>
      <c r="PQ26" s="78">
        <v>0</v>
      </c>
      <c r="PR26" s="78">
        <v>0</v>
      </c>
      <c r="PS26" s="78">
        <v>0</v>
      </c>
      <c r="PT26" s="78">
        <v>0</v>
      </c>
      <c r="PU26" s="78">
        <v>0</v>
      </c>
      <c r="PV26" s="78">
        <v>0</v>
      </c>
      <c r="PW26" s="78">
        <v>1</v>
      </c>
      <c r="PX26" s="78">
        <v>0</v>
      </c>
      <c r="PY26" s="78">
        <v>0</v>
      </c>
      <c r="PZ26" s="78">
        <v>1</v>
      </c>
      <c r="QA26" s="78">
        <v>0</v>
      </c>
      <c r="QB26" s="78">
        <v>7</v>
      </c>
      <c r="QC26" s="78">
        <v>0</v>
      </c>
      <c r="QD26" s="78">
        <v>0</v>
      </c>
      <c r="QE26" s="78">
        <v>0</v>
      </c>
      <c r="QF26" s="78">
        <v>0</v>
      </c>
      <c r="QG26" s="78">
        <v>5</v>
      </c>
      <c r="QH26" s="78">
        <v>0</v>
      </c>
      <c r="QI26" s="78">
        <v>0</v>
      </c>
      <c r="QJ26" s="78">
        <v>0</v>
      </c>
      <c r="QK26" s="78">
        <v>0</v>
      </c>
      <c r="QL26" s="78">
        <v>0</v>
      </c>
      <c r="QM26" s="78">
        <v>0</v>
      </c>
      <c r="QN26" s="78">
        <v>0</v>
      </c>
      <c r="QO26" s="78">
        <v>0</v>
      </c>
      <c r="QP26" s="78">
        <v>2</v>
      </c>
      <c r="QQ26" s="78">
        <v>0</v>
      </c>
      <c r="QR26" s="78">
        <v>0</v>
      </c>
      <c r="QS26" s="78">
        <v>0</v>
      </c>
      <c r="QT26" s="78">
        <v>0</v>
      </c>
      <c r="QU26" s="78">
        <v>0</v>
      </c>
      <c r="QV26" s="78">
        <v>0</v>
      </c>
      <c r="QW26" s="78">
        <v>0</v>
      </c>
      <c r="QX26" s="78">
        <v>32</v>
      </c>
      <c r="QY26" s="78">
        <v>2</v>
      </c>
      <c r="QZ26" s="78">
        <v>0</v>
      </c>
      <c r="RA26" s="78">
        <v>0</v>
      </c>
      <c r="RB26" s="78">
        <v>3</v>
      </c>
      <c r="RC26" s="78">
        <v>0</v>
      </c>
      <c r="RD26" s="78">
        <v>0</v>
      </c>
      <c r="RE26" s="78">
        <v>0</v>
      </c>
      <c r="RF26" s="78">
        <v>0</v>
      </c>
      <c r="RG26" s="78">
        <v>1</v>
      </c>
      <c r="RH26" s="78">
        <v>1</v>
      </c>
      <c r="RI26" s="78">
        <v>7</v>
      </c>
      <c r="RJ26" s="78">
        <v>0</v>
      </c>
      <c r="RK26" s="78">
        <v>5</v>
      </c>
      <c r="RL26" s="78">
        <v>2</v>
      </c>
      <c r="RM26" s="78">
        <v>0</v>
      </c>
      <c r="RN26" s="78">
        <v>0</v>
      </c>
      <c r="RO26" s="78">
        <v>0</v>
      </c>
      <c r="RP26" s="78">
        <v>0</v>
      </c>
      <c r="RQ26" s="78">
        <v>0</v>
      </c>
      <c r="RR26" s="78">
        <v>0</v>
      </c>
      <c r="RS26" s="78">
        <v>32</v>
      </c>
      <c r="RT26" s="78">
        <v>2</v>
      </c>
      <c r="RU26" s="78">
        <v>0</v>
      </c>
      <c r="RV26" s="78">
        <v>0</v>
      </c>
      <c r="RW26" s="78">
        <v>3</v>
      </c>
      <c r="RX26" s="78">
        <v>0</v>
      </c>
      <c r="RY26" s="78">
        <v>0</v>
      </c>
      <c r="RZ26" s="78">
        <v>0</v>
      </c>
      <c r="SA26" s="78">
        <v>0</v>
      </c>
      <c r="SB26" s="78">
        <v>1</v>
      </c>
      <c r="SC26" s="78">
        <v>1</v>
      </c>
      <c r="SD26" s="78">
        <v>7</v>
      </c>
      <c r="SE26" s="78">
        <v>0</v>
      </c>
      <c r="SF26" s="78">
        <v>5</v>
      </c>
      <c r="SG26" s="78">
        <v>2</v>
      </c>
      <c r="SH26" s="78">
        <v>0</v>
      </c>
    </row>
    <row r="27" spans="1:502">
      <c r="A27" s="17" t="s">
        <v>2220</v>
      </c>
      <c r="B27" s="77">
        <v>19</v>
      </c>
      <c r="C27" s="77">
        <v>19</v>
      </c>
      <c r="D27" s="77">
        <v>1</v>
      </c>
      <c r="E27" s="77">
        <v>2022</v>
      </c>
      <c r="F27" s="77" t="s">
        <v>162</v>
      </c>
      <c r="G27" s="1017" t="s">
        <v>1617</v>
      </c>
      <c r="H27" s="77" t="s">
        <v>1618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2556</v>
      </c>
      <c r="B28" s="77">
        <v>20</v>
      </c>
      <c r="C28" s="77">
        <v>20</v>
      </c>
      <c r="D28" s="77">
        <v>1</v>
      </c>
      <c r="E28" s="77">
        <v>2023</v>
      </c>
      <c r="F28" s="77" t="s">
        <v>2526</v>
      </c>
      <c r="G28" s="1017" t="s">
        <v>1617</v>
      </c>
      <c r="H28" s="77" t="s">
        <v>1618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2618</v>
      </c>
      <c r="B29" s="77">
        <v>21</v>
      </c>
      <c r="C29" s="77">
        <v>21</v>
      </c>
      <c r="D29" s="77">
        <v>1</v>
      </c>
      <c r="E29" s="77">
        <v>2024</v>
      </c>
      <c r="F29" s="77" t="s">
        <v>2588</v>
      </c>
      <c r="G29" s="1017" t="s">
        <v>1617</v>
      </c>
      <c r="H29" s="77" t="s">
        <v>1618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1617</v>
      </c>
      <c r="H30" s="77" t="s">
        <v>1618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1617</v>
      </c>
      <c r="H31" s="77" t="s">
        <v>1618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1617</v>
      </c>
      <c r="H32" s="77" t="s">
        <v>1618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1617</v>
      </c>
      <c r="H33" s="77" t="s">
        <v>1618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1617</v>
      </c>
      <c r="H34" s="77" t="s">
        <v>1618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1617</v>
      </c>
      <c r="H35" s="77" t="s">
        <v>1618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2618</v>
      </c>
      <c r="B9" s="77">
        <v>1</v>
      </c>
      <c r="C9" s="77">
        <v>18</v>
      </c>
      <c r="D9" s="77">
        <v>1</v>
      </c>
      <c r="E9" s="77">
        <v>2024</v>
      </c>
      <c r="F9" s="77" t="s">
        <v>2588</v>
      </c>
      <c r="G9" s="1017" t="s">
        <v>1617</v>
      </c>
      <c r="H9" s="77" t="s">
        <v>1618</v>
      </c>
      <c r="I9" s="1016" t="s">
        <v>794</v>
      </c>
      <c r="J9" s="80">
        <v>3082918.0000000005</v>
      </c>
      <c r="K9" s="78">
        <v>3691503748.999999</v>
      </c>
      <c r="L9" s="78">
        <v>7739716</v>
      </c>
      <c r="M9" s="78">
        <v>9261488937</v>
      </c>
      <c r="N9" s="78">
        <v>3824800</v>
      </c>
      <c r="O9" s="78">
        <v>9562067351.0000019</v>
      </c>
      <c r="P9" s="78">
        <v>85785.999999999985</v>
      </c>
      <c r="Q9" s="78">
        <v>583239431.00000012</v>
      </c>
      <c r="R9" s="78">
        <v>174</v>
      </c>
      <c r="S9" s="78">
        <v>1449079</v>
      </c>
      <c r="T9" s="78">
        <v>0</v>
      </c>
      <c r="U9" s="78">
        <v>26</v>
      </c>
      <c r="V9" s="78">
        <v>194</v>
      </c>
      <c r="W9" s="78">
        <v>0</v>
      </c>
      <c r="X9" s="78">
        <v>159677</v>
      </c>
      <c r="Y9" s="78">
        <v>1182985.9999999998</v>
      </c>
      <c r="Z9" s="78">
        <v>23101091210.434025</v>
      </c>
      <c r="AA9" s="78">
        <v>6002401181</v>
      </c>
      <c r="AB9" s="78">
        <v>32140505425.000004</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2714</v>
      </c>
      <c r="I10" s="1018"/>
      <c r="J10" s="80">
        <v>66872</v>
      </c>
      <c r="K10" s="78">
        <v>78220520.000000015</v>
      </c>
      <c r="L10" s="78">
        <v>168647</v>
      </c>
      <c r="M10" s="78">
        <v>197814733.00000003</v>
      </c>
      <c r="N10" s="78">
        <v>88700</v>
      </c>
      <c r="O10" s="78">
        <v>201032195</v>
      </c>
      <c r="P10" s="78">
        <v>416</v>
      </c>
      <c r="Q10" s="78">
        <v>2604213</v>
      </c>
      <c r="R10" s="78">
        <v>0</v>
      </c>
      <c r="S10" s="78">
        <v>0</v>
      </c>
      <c r="T10" s="78">
        <v>0</v>
      </c>
      <c r="U10" s="78">
        <v>0</v>
      </c>
      <c r="V10" s="78">
        <v>0</v>
      </c>
      <c r="W10" s="78">
        <v>0</v>
      </c>
      <c r="X10" s="78">
        <v>0</v>
      </c>
      <c r="Y10" s="78">
        <v>0</v>
      </c>
      <c r="Z10" s="78">
        <v>479671661</v>
      </c>
      <c r="AA10" s="78">
        <v>125890593</v>
      </c>
      <c r="AB10" s="78">
        <v>654877214</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2715</v>
      </c>
      <c r="B11" s="77">
        <v>3</v>
      </c>
      <c r="C11" s="77">
        <v>18</v>
      </c>
      <c r="D11" s="77">
        <v>3</v>
      </c>
      <c r="E11" s="77">
        <v>2024</v>
      </c>
      <c r="F11" s="77" t="s">
        <v>2588</v>
      </c>
      <c r="G11" s="1017" t="s">
        <v>2716</v>
      </c>
      <c r="H11" s="77" t="s">
        <v>2717</v>
      </c>
      <c r="I11" s="1018"/>
      <c r="J11" s="80">
        <v>263706</v>
      </c>
      <c r="K11" s="78">
        <v>312741471.00000006</v>
      </c>
      <c r="L11" s="78">
        <v>807922</v>
      </c>
      <c r="M11" s="78">
        <v>959422802.99999988</v>
      </c>
      <c r="N11" s="78">
        <v>296200</v>
      </c>
      <c r="O11" s="78">
        <v>664546254</v>
      </c>
      <c r="P11" s="78">
        <v>3650</v>
      </c>
      <c r="Q11" s="78">
        <v>26609001</v>
      </c>
      <c r="R11" s="78">
        <v>0</v>
      </c>
      <c r="S11" s="78">
        <v>0</v>
      </c>
      <c r="T11" s="78">
        <v>0</v>
      </c>
      <c r="U11" s="78">
        <v>3</v>
      </c>
      <c r="V11" s="78">
        <v>38</v>
      </c>
      <c r="W11" s="78">
        <v>0</v>
      </c>
      <c r="X11" s="78">
        <v>16187.999999999998</v>
      </c>
      <c r="Y11" s="78">
        <v>230073</v>
      </c>
      <c r="Z11" s="78">
        <v>1963565790</v>
      </c>
      <c r="AA11" s="78">
        <v>690708531</v>
      </c>
      <c r="AB11" s="78">
        <v>3518304135.9999995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2718</v>
      </c>
      <c r="B12" s="77">
        <v>4</v>
      </c>
      <c r="C12" s="77">
        <v>18</v>
      </c>
      <c r="D12" s="77">
        <v>4</v>
      </c>
      <c r="E12" s="77">
        <v>2024</v>
      </c>
      <c r="F12" s="77" t="s">
        <v>2588</v>
      </c>
      <c r="G12" s="1017" t="s">
        <v>2719</v>
      </c>
      <c r="H12" s="77" t="s">
        <v>2720</v>
      </c>
      <c r="I12" s="1018"/>
      <c r="J12" s="80">
        <v>28564</v>
      </c>
      <c r="K12" s="78">
        <v>33633249.000000007</v>
      </c>
      <c r="L12" s="78">
        <v>169879</v>
      </c>
      <c r="M12" s="78">
        <v>200430279</v>
      </c>
      <c r="N12" s="78">
        <v>72100</v>
      </c>
      <c r="O12" s="78">
        <v>183280006</v>
      </c>
      <c r="P12" s="78">
        <v>4565</v>
      </c>
      <c r="Q12" s="78">
        <v>29354542.000000004</v>
      </c>
      <c r="R12" s="78">
        <v>0</v>
      </c>
      <c r="S12" s="78">
        <v>0</v>
      </c>
      <c r="T12" s="78">
        <v>0</v>
      </c>
      <c r="U12" s="78">
        <v>0</v>
      </c>
      <c r="V12" s="78">
        <v>0</v>
      </c>
      <c r="W12" s="78">
        <v>0</v>
      </c>
      <c r="X12" s="78">
        <v>0</v>
      </c>
      <c r="Y12" s="78">
        <v>0</v>
      </c>
      <c r="Z12" s="78">
        <v>446698075.99999994</v>
      </c>
      <c r="AA12" s="78">
        <v>10611473</v>
      </c>
      <c r="AB12" s="78">
        <v>172315468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2721</v>
      </c>
      <c r="B13" s="77">
        <v>5</v>
      </c>
      <c r="C13" s="77">
        <v>18</v>
      </c>
      <c r="D13" s="77">
        <v>5</v>
      </c>
      <c r="E13" s="77">
        <v>2024</v>
      </c>
      <c r="F13" s="77" t="s">
        <v>2588</v>
      </c>
      <c r="G13" s="1017" t="s">
        <v>2722</v>
      </c>
      <c r="H13" s="77" t="s">
        <v>2723</v>
      </c>
      <c r="I13" s="1018"/>
      <c r="J13" s="80">
        <v>131520</v>
      </c>
      <c r="K13" s="78">
        <v>156291467</v>
      </c>
      <c r="L13" s="78">
        <v>808198</v>
      </c>
      <c r="M13" s="78">
        <v>961874205</v>
      </c>
      <c r="N13" s="78">
        <v>138100</v>
      </c>
      <c r="O13" s="78">
        <v>359314054</v>
      </c>
      <c r="P13" s="78">
        <v>2339</v>
      </c>
      <c r="Q13" s="78">
        <v>17050959</v>
      </c>
      <c r="R13" s="78">
        <v>0</v>
      </c>
      <c r="S13" s="78">
        <v>0</v>
      </c>
      <c r="T13" s="78">
        <v>0</v>
      </c>
      <c r="U13" s="78">
        <v>0</v>
      </c>
      <c r="V13" s="78">
        <v>0</v>
      </c>
      <c r="W13" s="78">
        <v>0</v>
      </c>
      <c r="X13" s="78">
        <v>0</v>
      </c>
      <c r="Y13" s="78">
        <v>0</v>
      </c>
      <c r="Z13" s="78">
        <v>1494530685</v>
      </c>
      <c r="AA13" s="78">
        <v>213758441</v>
      </c>
      <c r="AB13" s="78">
        <v>1205659313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2724</v>
      </c>
      <c r="B14" s="77">
        <v>6</v>
      </c>
      <c r="C14" s="77">
        <v>18</v>
      </c>
      <c r="D14" s="77">
        <v>6</v>
      </c>
      <c r="E14" s="77">
        <v>2024</v>
      </c>
      <c r="F14" s="77" t="s">
        <v>2588</v>
      </c>
      <c r="G14" s="1017" t="s">
        <v>2725</v>
      </c>
      <c r="H14" s="77" t="s">
        <v>2726</v>
      </c>
      <c r="I14" s="1018"/>
      <c r="J14" s="80">
        <v>184099</v>
      </c>
      <c r="K14" s="78">
        <v>220018796.99999997</v>
      </c>
      <c r="L14" s="78">
        <v>99727</v>
      </c>
      <c r="M14" s="78">
        <v>119350710</v>
      </c>
      <c r="N14" s="78">
        <v>0</v>
      </c>
      <c r="O14" s="78">
        <v>0</v>
      </c>
      <c r="P14" s="78">
        <v>0</v>
      </c>
      <c r="Q14" s="78">
        <v>0</v>
      </c>
      <c r="R14" s="78">
        <v>0</v>
      </c>
      <c r="S14" s="78">
        <v>0</v>
      </c>
      <c r="T14" s="78">
        <v>0</v>
      </c>
      <c r="U14" s="78">
        <v>0</v>
      </c>
      <c r="V14" s="78">
        <v>8</v>
      </c>
      <c r="W14" s="78">
        <v>0</v>
      </c>
      <c r="X14" s="78">
        <v>0</v>
      </c>
      <c r="Y14" s="78">
        <v>48075</v>
      </c>
      <c r="Z14" s="78">
        <v>339417582</v>
      </c>
      <c r="AA14" s="78">
        <v>440758783.99999994</v>
      </c>
      <c r="AB14" s="78">
        <v>1816367633.0000002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2727</v>
      </c>
      <c r="B15" s="77">
        <v>7</v>
      </c>
      <c r="C15" s="77">
        <v>18</v>
      </c>
      <c r="D15" s="77">
        <v>7</v>
      </c>
      <c r="E15" s="77">
        <v>2024</v>
      </c>
      <c r="F15" s="77" t="s">
        <v>2588</v>
      </c>
      <c r="G15" s="1017" t="s">
        <v>2728</v>
      </c>
      <c r="H15" s="77" t="s">
        <v>2729</v>
      </c>
      <c r="I15" s="1018"/>
      <c r="J15" s="80">
        <v>146994</v>
      </c>
      <c r="K15" s="78">
        <v>175186111</v>
      </c>
      <c r="L15" s="78">
        <v>1226786</v>
      </c>
      <c r="M15" s="78">
        <v>1463833452</v>
      </c>
      <c r="N15" s="78">
        <v>141100</v>
      </c>
      <c r="O15" s="78">
        <v>369679905</v>
      </c>
      <c r="P15" s="78">
        <v>4562</v>
      </c>
      <c r="Q15" s="78">
        <v>33253031.999999996</v>
      </c>
      <c r="R15" s="78">
        <v>0</v>
      </c>
      <c r="S15" s="78">
        <v>0</v>
      </c>
      <c r="T15" s="78">
        <v>0</v>
      </c>
      <c r="U15" s="78">
        <v>0</v>
      </c>
      <c r="V15" s="78">
        <v>53</v>
      </c>
      <c r="W15" s="78">
        <v>0</v>
      </c>
      <c r="X15" s="78">
        <v>0</v>
      </c>
      <c r="Y15" s="78">
        <v>322298</v>
      </c>
      <c r="Z15" s="78">
        <v>2042274798.0000002</v>
      </c>
      <c r="AA15" s="78">
        <v>64047076</v>
      </c>
      <c r="AB15" s="78">
        <v>882114969</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2730</v>
      </c>
      <c r="B16" s="77">
        <v>8</v>
      </c>
      <c r="C16" s="77">
        <v>18</v>
      </c>
      <c r="D16" s="77">
        <v>8</v>
      </c>
      <c r="E16" s="77">
        <v>2024</v>
      </c>
      <c r="F16" s="77" t="s">
        <v>2588</v>
      </c>
      <c r="G16" s="1017" t="s">
        <v>2731</v>
      </c>
      <c r="H16" s="77" t="s">
        <v>2732</v>
      </c>
      <c r="I16" s="1018"/>
      <c r="J16" s="80">
        <v>54025</v>
      </c>
      <c r="K16" s="78">
        <v>63597156.999999993</v>
      </c>
      <c r="L16" s="78">
        <v>79569</v>
      </c>
      <c r="M16" s="78">
        <v>93774924</v>
      </c>
      <c r="N16" s="78">
        <v>386200</v>
      </c>
      <c r="O16" s="78">
        <v>1022709801</v>
      </c>
      <c r="P16" s="78">
        <v>6705</v>
      </c>
      <c r="Q16" s="78">
        <v>46312889.000000007</v>
      </c>
      <c r="R16" s="78">
        <v>0</v>
      </c>
      <c r="S16" s="78">
        <v>0</v>
      </c>
      <c r="T16" s="78">
        <v>0</v>
      </c>
      <c r="U16" s="78">
        <v>0</v>
      </c>
      <c r="V16" s="78">
        <v>0</v>
      </c>
      <c r="W16" s="78">
        <v>0</v>
      </c>
      <c r="X16" s="78">
        <v>0</v>
      </c>
      <c r="Y16" s="78">
        <v>0</v>
      </c>
      <c r="Z16" s="78">
        <v>1226394771</v>
      </c>
      <c r="AA16" s="78">
        <v>23981978</v>
      </c>
      <c r="AB16" s="78">
        <v>390725022</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2733</v>
      </c>
      <c r="B17" s="77">
        <v>9</v>
      </c>
      <c r="C17" s="77">
        <v>18</v>
      </c>
      <c r="D17" s="77">
        <v>9</v>
      </c>
      <c r="E17" s="77">
        <v>2024</v>
      </c>
      <c r="F17" s="77" t="s">
        <v>2588</v>
      </c>
      <c r="G17" s="1017" t="s">
        <v>2734</v>
      </c>
      <c r="H17" s="77" t="s">
        <v>2735</v>
      </c>
      <c r="I17" s="1018"/>
      <c r="J17" s="80">
        <v>886129</v>
      </c>
      <c r="K17" s="78">
        <v>1051626870.9999999</v>
      </c>
      <c r="L17" s="78">
        <v>1408311</v>
      </c>
      <c r="M17" s="78">
        <v>1673691915</v>
      </c>
      <c r="N17" s="78">
        <v>771700</v>
      </c>
      <c r="O17" s="78">
        <v>1945164709.0000002</v>
      </c>
      <c r="P17" s="78">
        <v>15150</v>
      </c>
      <c r="Q17" s="78">
        <v>100145070</v>
      </c>
      <c r="R17" s="78">
        <v>0</v>
      </c>
      <c r="S17" s="78">
        <v>0</v>
      </c>
      <c r="T17" s="78">
        <v>0</v>
      </c>
      <c r="U17" s="78">
        <v>0</v>
      </c>
      <c r="V17" s="78">
        <v>7</v>
      </c>
      <c r="W17" s="78">
        <v>0</v>
      </c>
      <c r="X17" s="78">
        <v>0</v>
      </c>
      <c r="Y17" s="78">
        <v>41207</v>
      </c>
      <c r="Z17" s="78">
        <v>4770669772</v>
      </c>
      <c r="AA17" s="78">
        <v>1921839269.0000002</v>
      </c>
      <c r="AB17" s="78">
        <v>9533733022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2736</v>
      </c>
      <c r="B18" s="77">
        <v>10</v>
      </c>
      <c r="C18" s="77">
        <v>18</v>
      </c>
      <c r="D18" s="77">
        <v>10</v>
      </c>
      <c r="E18" s="77">
        <v>2024</v>
      </c>
      <c r="F18" s="77" t="s">
        <v>2588</v>
      </c>
      <c r="G18" s="1017" t="s">
        <v>2737</v>
      </c>
      <c r="H18" s="77" t="s">
        <v>2704</v>
      </c>
      <c r="I18" s="1018"/>
      <c r="J18" s="80">
        <v>80041</v>
      </c>
      <c r="K18" s="78">
        <v>101047532</v>
      </c>
      <c r="L18" s="78">
        <v>221403</v>
      </c>
      <c r="M18" s="78">
        <v>278248589</v>
      </c>
      <c r="N18" s="78">
        <v>86700</v>
      </c>
      <c r="O18" s="78">
        <v>180018015.00000003</v>
      </c>
      <c r="P18" s="78">
        <v>864</v>
      </c>
      <c r="Q18" s="78">
        <v>5553100.0000000009</v>
      </c>
      <c r="R18" s="78">
        <v>0</v>
      </c>
      <c r="S18" s="78">
        <v>0</v>
      </c>
      <c r="T18" s="78">
        <v>0</v>
      </c>
      <c r="U18" s="78">
        <v>0</v>
      </c>
      <c r="V18" s="78">
        <v>0</v>
      </c>
      <c r="W18" s="78">
        <v>0</v>
      </c>
      <c r="X18" s="78">
        <v>0</v>
      </c>
      <c r="Y18" s="78">
        <v>0</v>
      </c>
      <c r="Z18" s="78">
        <v>564867235.99999988</v>
      </c>
      <c r="AA18" s="78">
        <v>52194880</v>
      </c>
      <c r="AB18" s="78">
        <v>555164160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62876</v>
      </c>
      <c r="K19" s="78">
        <v>74169035.999999985</v>
      </c>
      <c r="L19" s="78">
        <v>291896</v>
      </c>
      <c r="M19" s="78">
        <v>344828665</v>
      </c>
      <c r="N19" s="78">
        <v>752700</v>
      </c>
      <c r="O19" s="78">
        <v>2105693578.0000002</v>
      </c>
      <c r="P19" s="78">
        <v>5312</v>
      </c>
      <c r="Q19" s="78">
        <v>34154300.000000007</v>
      </c>
      <c r="R19" s="78">
        <v>0</v>
      </c>
      <c r="S19" s="78">
        <v>0</v>
      </c>
      <c r="T19" s="78">
        <v>0</v>
      </c>
      <c r="U19" s="78">
        <v>0</v>
      </c>
      <c r="V19" s="78">
        <v>0</v>
      </c>
      <c r="W19" s="78">
        <v>0</v>
      </c>
      <c r="X19" s="78">
        <v>0</v>
      </c>
      <c r="Y19" s="78">
        <v>0</v>
      </c>
      <c r="Z19" s="78">
        <v>2558845579.000001</v>
      </c>
      <c r="AA19" s="78">
        <v>18275520</v>
      </c>
      <c r="AB19" s="78">
        <v>275689707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25092</v>
      </c>
      <c r="K20" s="78">
        <v>30575111</v>
      </c>
      <c r="L20" s="78">
        <v>12024</v>
      </c>
      <c r="M20" s="78">
        <v>14660779</v>
      </c>
      <c r="N20" s="78">
        <v>0</v>
      </c>
      <c r="O20" s="78">
        <v>0</v>
      </c>
      <c r="P20" s="78">
        <v>0</v>
      </c>
      <c r="Q20" s="78">
        <v>0</v>
      </c>
      <c r="R20" s="78">
        <v>0</v>
      </c>
      <c r="S20" s="78">
        <v>0</v>
      </c>
      <c r="T20" s="78">
        <v>0</v>
      </c>
      <c r="U20" s="78">
        <v>0</v>
      </c>
      <c r="V20" s="78">
        <v>0</v>
      </c>
      <c r="W20" s="78">
        <v>0</v>
      </c>
      <c r="X20" s="78">
        <v>0</v>
      </c>
      <c r="Y20" s="78">
        <v>0</v>
      </c>
      <c r="Z20" s="78">
        <v>45235890</v>
      </c>
      <c r="AA20" s="78">
        <v>56016555.999999993</v>
      </c>
      <c r="AB20" s="78">
        <v>399733195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2705</v>
      </c>
      <c r="I21" s="1018"/>
      <c r="J21" s="80">
        <v>30800</v>
      </c>
      <c r="K21" s="78">
        <v>40468793</v>
      </c>
      <c r="L21" s="78">
        <v>63903</v>
      </c>
      <c r="M21" s="78">
        <v>83835740</v>
      </c>
      <c r="N21" s="78">
        <v>155900</v>
      </c>
      <c r="O21" s="78">
        <v>364343856</v>
      </c>
      <c r="P21" s="78">
        <v>3678</v>
      </c>
      <c r="Q21" s="78">
        <v>23646383</v>
      </c>
      <c r="R21" s="78">
        <v>0</v>
      </c>
      <c r="S21" s="78">
        <v>0</v>
      </c>
      <c r="T21" s="78">
        <v>0</v>
      </c>
      <c r="U21" s="78">
        <v>0</v>
      </c>
      <c r="V21" s="78">
        <v>0</v>
      </c>
      <c r="W21" s="78">
        <v>0</v>
      </c>
      <c r="X21" s="78">
        <v>0</v>
      </c>
      <c r="Y21" s="78">
        <v>0</v>
      </c>
      <c r="Z21" s="78">
        <v>512294771.99999994</v>
      </c>
      <c r="AA21" s="78">
        <v>12957492.000000002</v>
      </c>
      <c r="AB21" s="78">
        <v>188964685</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91374</v>
      </c>
      <c r="K22" s="78">
        <v>113034076</v>
      </c>
      <c r="L22" s="78">
        <v>398161</v>
      </c>
      <c r="M22" s="78">
        <v>493149871.99999994</v>
      </c>
      <c r="N22" s="78">
        <v>82500</v>
      </c>
      <c r="O22" s="78">
        <v>178608308</v>
      </c>
      <c r="P22" s="78">
        <v>3767</v>
      </c>
      <c r="Q22" s="78">
        <v>24817807.000000004</v>
      </c>
      <c r="R22" s="78">
        <v>0</v>
      </c>
      <c r="S22" s="78">
        <v>0</v>
      </c>
      <c r="T22" s="78">
        <v>0</v>
      </c>
      <c r="U22" s="78">
        <v>0</v>
      </c>
      <c r="V22" s="78">
        <v>0</v>
      </c>
      <c r="W22" s="78">
        <v>0</v>
      </c>
      <c r="X22" s="78">
        <v>0</v>
      </c>
      <c r="Y22" s="78">
        <v>0</v>
      </c>
      <c r="Z22" s="78">
        <v>809610063</v>
      </c>
      <c r="AA22" s="78">
        <v>65465140</v>
      </c>
      <c r="AB22" s="78">
        <v>672090709</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105388</v>
      </c>
      <c r="K23" s="78">
        <v>125221956</v>
      </c>
      <c r="L23" s="78">
        <v>554146</v>
      </c>
      <c r="M23" s="78">
        <v>659221522</v>
      </c>
      <c r="N23" s="78">
        <v>22400</v>
      </c>
      <c r="O23" s="78">
        <v>38761340</v>
      </c>
      <c r="P23" s="78">
        <v>0</v>
      </c>
      <c r="Q23" s="78">
        <v>0</v>
      </c>
      <c r="R23" s="78">
        <v>174</v>
      </c>
      <c r="S23" s="78">
        <v>1449079</v>
      </c>
      <c r="T23" s="78">
        <v>0</v>
      </c>
      <c r="U23" s="78">
        <v>0</v>
      </c>
      <c r="V23" s="78">
        <v>0</v>
      </c>
      <c r="W23" s="78">
        <v>0</v>
      </c>
      <c r="X23" s="78">
        <v>0</v>
      </c>
      <c r="Y23" s="78">
        <v>0</v>
      </c>
      <c r="Z23" s="78">
        <v>824653897.43401992</v>
      </c>
      <c r="AA23" s="78">
        <v>239124327</v>
      </c>
      <c r="AB23" s="78">
        <v>1341729329</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44289</v>
      </c>
      <c r="K24" s="78">
        <v>52415025</v>
      </c>
      <c r="L24" s="78">
        <v>131534</v>
      </c>
      <c r="M24" s="78">
        <v>155937634</v>
      </c>
      <c r="N24" s="78">
        <v>406300</v>
      </c>
      <c r="O24" s="78">
        <v>918773389</v>
      </c>
      <c r="P24" s="78">
        <v>6867</v>
      </c>
      <c r="Q24" s="78">
        <v>50061038</v>
      </c>
      <c r="R24" s="78">
        <v>0</v>
      </c>
      <c r="S24" s="78">
        <v>0</v>
      </c>
      <c r="T24" s="78">
        <v>0</v>
      </c>
      <c r="U24" s="78">
        <v>23</v>
      </c>
      <c r="V24" s="78">
        <v>34</v>
      </c>
      <c r="W24" s="78">
        <v>0</v>
      </c>
      <c r="X24" s="78">
        <v>143489</v>
      </c>
      <c r="Y24" s="78">
        <v>207997.00000000003</v>
      </c>
      <c r="Z24" s="78">
        <v>1177538572.0000002</v>
      </c>
      <c r="AA24" s="78">
        <v>137210274</v>
      </c>
      <c r="AB24" s="78">
        <v>587818715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116660</v>
      </c>
      <c r="K25" s="78">
        <v>139678662</v>
      </c>
      <c r="L25" s="78">
        <v>390571</v>
      </c>
      <c r="M25" s="78">
        <v>468337012.99999994</v>
      </c>
      <c r="N25" s="78">
        <v>83800</v>
      </c>
      <c r="O25" s="78">
        <v>170198376</v>
      </c>
      <c r="P25" s="78">
        <v>9800</v>
      </c>
      <c r="Q25" s="78">
        <v>67688648</v>
      </c>
      <c r="R25" s="78">
        <v>0</v>
      </c>
      <c r="S25" s="78">
        <v>0</v>
      </c>
      <c r="T25" s="78">
        <v>0</v>
      </c>
      <c r="U25" s="78">
        <v>0</v>
      </c>
      <c r="V25" s="78">
        <v>0</v>
      </c>
      <c r="W25" s="78">
        <v>0</v>
      </c>
      <c r="X25" s="78">
        <v>0</v>
      </c>
      <c r="Y25" s="78">
        <v>0</v>
      </c>
      <c r="Z25" s="78">
        <v>845902699</v>
      </c>
      <c r="AA25" s="78">
        <v>137311418</v>
      </c>
      <c r="AB25" s="78">
        <v>1037821746.9999999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95336</v>
      </c>
      <c r="K26" s="78">
        <v>113521102</v>
      </c>
      <c r="L26" s="78">
        <v>218067</v>
      </c>
      <c r="M26" s="78">
        <v>260012666.00000003</v>
      </c>
      <c r="N26" s="78">
        <v>63600</v>
      </c>
      <c r="O26" s="78">
        <v>126822652</v>
      </c>
      <c r="P26" s="78">
        <v>44</v>
      </c>
      <c r="Q26" s="78">
        <v>275302.00000000006</v>
      </c>
      <c r="R26" s="78">
        <v>0</v>
      </c>
      <c r="S26" s="78">
        <v>0</v>
      </c>
      <c r="T26" s="78">
        <v>0</v>
      </c>
      <c r="U26" s="78">
        <v>0</v>
      </c>
      <c r="V26" s="78">
        <v>17</v>
      </c>
      <c r="W26" s="78">
        <v>0</v>
      </c>
      <c r="X26" s="78">
        <v>0</v>
      </c>
      <c r="Y26" s="78">
        <v>106452</v>
      </c>
      <c r="Z26" s="78">
        <v>500738174</v>
      </c>
      <c r="AA26" s="78">
        <v>220670393.00000003</v>
      </c>
      <c r="AB26" s="78">
        <v>1078283744</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640748</v>
      </c>
      <c r="K27" s="78">
        <v>777484466</v>
      </c>
      <c r="L27" s="78">
        <v>630871</v>
      </c>
      <c r="M27" s="78">
        <v>766344894</v>
      </c>
      <c r="N27" s="78">
        <v>7700</v>
      </c>
      <c r="O27" s="78">
        <v>16084965</v>
      </c>
      <c r="P27" s="78">
        <v>3155</v>
      </c>
      <c r="Q27" s="78">
        <v>18712640.999999996</v>
      </c>
      <c r="R27" s="78">
        <v>0</v>
      </c>
      <c r="S27" s="78">
        <v>0</v>
      </c>
      <c r="T27" s="78">
        <v>0</v>
      </c>
      <c r="U27" s="78">
        <v>0</v>
      </c>
      <c r="V27" s="78">
        <v>37</v>
      </c>
      <c r="W27" s="78">
        <v>0</v>
      </c>
      <c r="X27" s="78">
        <v>0</v>
      </c>
      <c r="Y27" s="78">
        <v>226883.99999999997</v>
      </c>
      <c r="Z27" s="78">
        <v>1578853849.9999998</v>
      </c>
      <c r="AA27" s="78">
        <v>1559750842</v>
      </c>
      <c r="AB27" s="78">
        <v>7634853547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28405</v>
      </c>
      <c r="K28" s="78">
        <v>32572347</v>
      </c>
      <c r="L28" s="78">
        <v>58101</v>
      </c>
      <c r="M28" s="78">
        <v>66718542</v>
      </c>
      <c r="N28" s="78">
        <v>269100</v>
      </c>
      <c r="O28" s="78">
        <v>717035948</v>
      </c>
      <c r="P28" s="78">
        <v>14912</v>
      </c>
      <c r="Q28" s="78">
        <v>103000505.99999999</v>
      </c>
      <c r="R28" s="78">
        <v>0</v>
      </c>
      <c r="S28" s="78">
        <v>0</v>
      </c>
      <c r="T28" s="78">
        <v>0</v>
      </c>
      <c r="U28" s="78">
        <v>0</v>
      </c>
      <c r="V28" s="78">
        <v>0</v>
      </c>
      <c r="W28" s="78">
        <v>0</v>
      </c>
      <c r="X28" s="78">
        <v>0</v>
      </c>
      <c r="Y28" s="78">
        <v>0</v>
      </c>
      <c r="Z28" s="78">
        <v>919327342.99999988</v>
      </c>
      <c r="AA28" s="78">
        <v>11828194</v>
      </c>
      <c r="AB28" s="78">
        <v>194259110</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2220</v>
      </c>
      <c r="B189" s="77">
        <v>181</v>
      </c>
      <c r="C189" s="77">
        <v>16</v>
      </c>
      <c r="D189" s="77">
        <v>1</v>
      </c>
      <c r="E189" s="77">
        <v>2022</v>
      </c>
      <c r="F189" s="77" t="s">
        <v>162</v>
      </c>
      <c r="G189" s="1017" t="s">
        <v>1617</v>
      </c>
      <c r="H189" s="77" t="s">
        <v>1618</v>
      </c>
      <c r="I189" s="1018"/>
      <c r="J189" s="80"/>
      <c r="K189" s="78"/>
      <c r="L189" s="78"/>
      <c r="M189" s="78"/>
      <c r="N189" s="78"/>
      <c r="O189" s="78"/>
      <c r="P189" s="78"/>
      <c r="Q189" s="78"/>
      <c r="R189" s="78"/>
      <c r="S189" s="78"/>
      <c r="T189" s="78"/>
      <c r="U189" s="78"/>
      <c r="V189" s="78"/>
      <c r="W189" s="78"/>
      <c r="X189" s="78"/>
      <c r="Y189" s="78"/>
      <c r="Z189" s="78"/>
      <c r="AA189" s="78"/>
      <c r="AB189" s="78"/>
      <c r="AC189" s="79"/>
      <c r="AD189" s="78">
        <v>740659641.43802929</v>
      </c>
      <c r="AE189" s="78">
        <v>26004019.871544648</v>
      </c>
      <c r="AF189" s="78">
        <v>28087635.8524893</v>
      </c>
      <c r="AG189" s="78">
        <v>1211670463.3764901</v>
      </c>
      <c r="AH189" s="78">
        <v>1391745354.8435452</v>
      </c>
      <c r="AI189" s="78">
        <v>0</v>
      </c>
      <c r="AJ189" s="78">
        <v>0</v>
      </c>
      <c r="AK189" s="78">
        <v>70575555.77656424</v>
      </c>
      <c r="AL189" s="78">
        <v>0</v>
      </c>
      <c r="AM189" s="78">
        <v>0</v>
      </c>
      <c r="AN189" s="78">
        <v>3468742671.1586623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2767</v>
      </c>
      <c r="B190" s="77">
        <v>182</v>
      </c>
      <c r="C190" s="77">
        <v>16</v>
      </c>
      <c r="D190" s="77">
        <v>2</v>
      </c>
      <c r="E190" s="77">
        <v>2022</v>
      </c>
      <c r="F190" s="77" t="s">
        <v>162</v>
      </c>
      <c r="G190" s="1017" t="s">
        <v>2713</v>
      </c>
      <c r="H190" s="77" t="s">
        <v>2714</v>
      </c>
      <c r="I190" s="1018"/>
      <c r="J190" s="80"/>
      <c r="K190" s="78"/>
      <c r="L190" s="78"/>
      <c r="M190" s="78"/>
      <c r="N190" s="78"/>
      <c r="O190" s="78"/>
      <c r="P190" s="78"/>
      <c r="Q190" s="78"/>
      <c r="R190" s="78"/>
      <c r="S190" s="78"/>
      <c r="T190" s="78"/>
      <c r="U190" s="78"/>
      <c r="V190" s="78"/>
      <c r="W190" s="78"/>
      <c r="X190" s="78"/>
      <c r="Y190" s="78"/>
      <c r="Z190" s="78"/>
      <c r="AA190" s="78"/>
      <c r="AB190" s="78"/>
      <c r="AC190" s="79"/>
      <c r="AD190" s="78">
        <v>14732580.960971279</v>
      </c>
      <c r="AE190" s="78">
        <v>363661.4457747839</v>
      </c>
      <c r="AF190" s="78">
        <v>1645329.6492021917</v>
      </c>
      <c r="AG190" s="78">
        <v>11982930.693478726</v>
      </c>
      <c r="AH190" s="78">
        <v>25701625.881179653</v>
      </c>
      <c r="AI190" s="78">
        <v>0</v>
      </c>
      <c r="AJ190" s="78">
        <v>0</v>
      </c>
      <c r="AK190" s="78">
        <v>1420400.2384782713</v>
      </c>
      <c r="AL190" s="78">
        <v>0</v>
      </c>
      <c r="AM190" s="78">
        <v>0</v>
      </c>
      <c r="AN190" s="78">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2768</v>
      </c>
      <c r="B191" s="77">
        <v>183</v>
      </c>
      <c r="C191" s="77">
        <v>16</v>
      </c>
      <c r="D191" s="77">
        <v>3</v>
      </c>
      <c r="E191" s="77">
        <v>2022</v>
      </c>
      <c r="F191" s="77" t="s">
        <v>162</v>
      </c>
      <c r="G191" s="1017" t="s">
        <v>2716</v>
      </c>
      <c r="H191" s="77" t="s">
        <v>2717</v>
      </c>
      <c r="I191" s="1018"/>
      <c r="J191" s="80"/>
      <c r="K191" s="78"/>
      <c r="L191" s="78"/>
      <c r="M191" s="78"/>
      <c r="N191" s="78"/>
      <c r="O191" s="78"/>
      <c r="P191" s="78"/>
      <c r="Q191" s="78"/>
      <c r="R191" s="78"/>
      <c r="S191" s="78"/>
      <c r="T191" s="78"/>
      <c r="U191" s="78"/>
      <c r="V191" s="78"/>
      <c r="W191" s="78"/>
      <c r="X191" s="78"/>
      <c r="Y191" s="78"/>
      <c r="Z191" s="78"/>
      <c r="AA191" s="78"/>
      <c r="AB191" s="78"/>
      <c r="AC191" s="79"/>
      <c r="AD191" s="78">
        <v>91275795.233672634</v>
      </c>
      <c r="AE191" s="78">
        <v>2731171.6743902136</v>
      </c>
      <c r="AF191" s="78">
        <v>2636657.9734076965</v>
      </c>
      <c r="AG191" s="78">
        <v>118942995.49296191</v>
      </c>
      <c r="AH191" s="78">
        <v>119191000.85176225</v>
      </c>
      <c r="AI191" s="78">
        <v>0</v>
      </c>
      <c r="AJ191" s="78">
        <v>0</v>
      </c>
      <c r="AK191" s="78">
        <v>5806725.3021935793</v>
      </c>
      <c r="AL191" s="78">
        <v>0</v>
      </c>
      <c r="AM191" s="78">
        <v>0</v>
      </c>
      <c r="AN191" s="78">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2769</v>
      </c>
      <c r="B192" s="77">
        <v>184</v>
      </c>
      <c r="C192" s="77">
        <v>16</v>
      </c>
      <c r="D192" s="77">
        <v>4</v>
      </c>
      <c r="E192" s="77">
        <v>2022</v>
      </c>
      <c r="F192" s="77" t="s">
        <v>162</v>
      </c>
      <c r="G192" s="1017" t="s">
        <v>2719</v>
      </c>
      <c r="H192" s="77" t="s">
        <v>2720</v>
      </c>
      <c r="I192" s="1018"/>
      <c r="J192" s="80"/>
      <c r="K192" s="78"/>
      <c r="L192" s="78"/>
      <c r="M192" s="78"/>
      <c r="N192" s="78"/>
      <c r="O192" s="78"/>
      <c r="P192" s="78"/>
      <c r="Q192" s="78"/>
      <c r="R192" s="78"/>
      <c r="S192" s="78"/>
      <c r="T192" s="78"/>
      <c r="U192" s="78"/>
      <c r="V192" s="78"/>
      <c r="W192" s="78"/>
      <c r="X192" s="78"/>
      <c r="Y192" s="78"/>
      <c r="Z192" s="78"/>
      <c r="AA192" s="78"/>
      <c r="AB192" s="78"/>
      <c r="AC192" s="79"/>
      <c r="AD192" s="78">
        <v>3869914.5886009242</v>
      </c>
      <c r="AE192" s="78">
        <v>192963.21612539553</v>
      </c>
      <c r="AF192" s="78">
        <v>213410.95868312949</v>
      </c>
      <c r="AG192" s="78">
        <v>4661998.1840013396</v>
      </c>
      <c r="AH192" s="78">
        <v>5806577.9443529183</v>
      </c>
      <c r="AI192" s="78">
        <v>0</v>
      </c>
      <c r="AJ192" s="78">
        <v>0</v>
      </c>
      <c r="AK192" s="78">
        <v>337926.12946342141</v>
      </c>
      <c r="AL192" s="78">
        <v>0</v>
      </c>
      <c r="AM192" s="78">
        <v>0</v>
      </c>
      <c r="AN192" s="78">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2770</v>
      </c>
      <c r="B193" s="77">
        <v>185</v>
      </c>
      <c r="C193" s="77">
        <v>16</v>
      </c>
      <c r="D193" s="77">
        <v>5</v>
      </c>
      <c r="E193" s="77">
        <v>2022</v>
      </c>
      <c r="F193" s="77" t="s">
        <v>162</v>
      </c>
      <c r="G193" s="1017" t="s">
        <v>2722</v>
      </c>
      <c r="H193" s="77" t="s">
        <v>2723</v>
      </c>
      <c r="I193" s="1018"/>
      <c r="J193" s="80"/>
      <c r="K193" s="78"/>
      <c r="L193" s="78"/>
      <c r="M193" s="78"/>
      <c r="N193" s="78"/>
      <c r="O193" s="78"/>
      <c r="P193" s="78"/>
      <c r="Q193" s="78"/>
      <c r="R193" s="78"/>
      <c r="S193" s="78"/>
      <c r="T193" s="78"/>
      <c r="U193" s="78"/>
      <c r="V193" s="78"/>
      <c r="W193" s="78"/>
      <c r="X193" s="78"/>
      <c r="Y193" s="78"/>
      <c r="Z193" s="78"/>
      <c r="AA193" s="78"/>
      <c r="AB193" s="78"/>
      <c r="AC193" s="79"/>
      <c r="AD193" s="78">
        <v>41624640.778362103</v>
      </c>
      <c r="AE193" s="78">
        <v>1098405.9994830207</v>
      </c>
      <c r="AF193" s="78">
        <v>1473224.0373609585</v>
      </c>
      <c r="AG193" s="78">
        <v>22494584.393527374</v>
      </c>
      <c r="AH193" s="78">
        <v>37326348.65822085</v>
      </c>
      <c r="AI193" s="78">
        <v>0</v>
      </c>
      <c r="AJ193" s="78">
        <v>0</v>
      </c>
      <c r="AK193" s="78">
        <v>2122207.0835809442</v>
      </c>
      <c r="AL193" s="78">
        <v>0</v>
      </c>
      <c r="AM193" s="78">
        <v>0</v>
      </c>
      <c r="AN193" s="78">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2771</v>
      </c>
      <c r="B194" s="77">
        <v>186</v>
      </c>
      <c r="C194" s="77">
        <v>16</v>
      </c>
      <c r="D194" s="77">
        <v>6</v>
      </c>
      <c r="E194" s="77">
        <v>2022</v>
      </c>
      <c r="F194" s="77" t="s">
        <v>162</v>
      </c>
      <c r="G194" s="1017" t="s">
        <v>2725</v>
      </c>
      <c r="H194" s="77" t="s">
        <v>2726</v>
      </c>
      <c r="I194" s="1018"/>
      <c r="J194" s="80"/>
      <c r="K194" s="78"/>
      <c r="L194" s="78"/>
      <c r="M194" s="78"/>
      <c r="N194" s="78"/>
      <c r="O194" s="78"/>
      <c r="P194" s="78"/>
      <c r="Q194" s="78"/>
      <c r="R194" s="78"/>
      <c r="S194" s="78"/>
      <c r="T194" s="78"/>
      <c r="U194" s="78"/>
      <c r="V194" s="78"/>
      <c r="W194" s="78"/>
      <c r="X194" s="78"/>
      <c r="Y194" s="78"/>
      <c r="Z194" s="78"/>
      <c r="AA194" s="78"/>
      <c r="AB194" s="78"/>
      <c r="AC194" s="79"/>
      <c r="AD194" s="78">
        <v>74183452.937943548</v>
      </c>
      <c r="AE194" s="78">
        <v>990049.73196645244</v>
      </c>
      <c r="AF194" s="78">
        <v>4199376.9289260963</v>
      </c>
      <c r="AG194" s="78">
        <v>67814642.785530254</v>
      </c>
      <c r="AH194" s="78">
        <v>89140224.956485599</v>
      </c>
      <c r="AI194" s="78">
        <v>0</v>
      </c>
      <c r="AJ194" s="78">
        <v>0</v>
      </c>
      <c r="AK194" s="78">
        <v>4259263.8060187064</v>
      </c>
      <c r="AL194" s="78">
        <v>0</v>
      </c>
      <c r="AM194" s="78">
        <v>0</v>
      </c>
      <c r="AN194" s="78">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2772</v>
      </c>
      <c r="B195" s="77">
        <v>187</v>
      </c>
      <c r="C195" s="77">
        <v>16</v>
      </c>
      <c r="D195" s="77">
        <v>7</v>
      </c>
      <c r="E195" s="77">
        <v>2022</v>
      </c>
      <c r="F195" s="77" t="s">
        <v>162</v>
      </c>
      <c r="G195" s="1017" t="s">
        <v>2728</v>
      </c>
      <c r="H195" s="77" t="s">
        <v>2729</v>
      </c>
      <c r="I195" s="1018"/>
      <c r="J195" s="80"/>
      <c r="K195" s="78"/>
      <c r="L195" s="78"/>
      <c r="M195" s="78"/>
      <c r="N195" s="78"/>
      <c r="O195" s="78"/>
      <c r="P195" s="78"/>
      <c r="Q195" s="78"/>
      <c r="R195" s="78"/>
      <c r="S195" s="78"/>
      <c r="T195" s="78"/>
      <c r="U195" s="78"/>
      <c r="V195" s="78"/>
      <c r="W195" s="78"/>
      <c r="X195" s="78"/>
      <c r="Y195" s="78"/>
      <c r="Z195" s="78"/>
      <c r="AA195" s="78"/>
      <c r="AB195" s="78"/>
      <c r="AC195" s="79"/>
      <c r="AD195" s="78">
        <v>14255002.050745811</v>
      </c>
      <c r="AE195" s="78">
        <v>523969.3484020356</v>
      </c>
      <c r="AF195" s="78">
        <v>1700403.4449913865</v>
      </c>
      <c r="AG195" s="78">
        <v>18051209.698509619</v>
      </c>
      <c r="AH195" s="78">
        <v>32560790.664050728</v>
      </c>
      <c r="AI195" s="78">
        <v>0</v>
      </c>
      <c r="AJ195" s="78">
        <v>0</v>
      </c>
      <c r="AK195" s="78">
        <v>1978230.1503170102</v>
      </c>
      <c r="AL195" s="78">
        <v>0</v>
      </c>
      <c r="AM195" s="78">
        <v>0</v>
      </c>
      <c r="AN195" s="78">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2773</v>
      </c>
      <c r="B196" s="77">
        <v>188</v>
      </c>
      <c r="C196" s="77">
        <v>16</v>
      </c>
      <c r="D196" s="77">
        <v>8</v>
      </c>
      <c r="E196" s="77">
        <v>2022</v>
      </c>
      <c r="F196" s="77" t="s">
        <v>162</v>
      </c>
      <c r="G196" s="1017" t="s">
        <v>2731</v>
      </c>
      <c r="H196" s="77" t="s">
        <v>2732</v>
      </c>
      <c r="I196" s="1018"/>
      <c r="J196" s="80"/>
      <c r="K196" s="78"/>
      <c r="L196" s="78"/>
      <c r="M196" s="78"/>
      <c r="N196" s="78"/>
      <c r="O196" s="78"/>
      <c r="P196" s="78"/>
      <c r="Q196" s="78"/>
      <c r="R196" s="78"/>
      <c r="S196" s="78"/>
      <c r="T196" s="78"/>
      <c r="U196" s="78"/>
      <c r="V196" s="78"/>
      <c r="W196" s="78"/>
      <c r="X196" s="78"/>
      <c r="Y196" s="78"/>
      <c r="Z196" s="78"/>
      <c r="AA196" s="78"/>
      <c r="AB196" s="78"/>
      <c r="AC196" s="79"/>
      <c r="AD196" s="78">
        <v>6413921.7288989201</v>
      </c>
      <c r="AE196" s="78">
        <v>310225.47823236667</v>
      </c>
      <c r="AF196" s="78">
        <v>791685.8144696739</v>
      </c>
      <c r="AG196" s="78">
        <v>9731699.6312423386</v>
      </c>
      <c r="AH196" s="78">
        <v>15603732.364406548</v>
      </c>
      <c r="AI196" s="78">
        <v>0</v>
      </c>
      <c r="AJ196" s="78">
        <v>0</v>
      </c>
      <c r="AK196" s="78">
        <v>828997.23009368184</v>
      </c>
      <c r="AL196" s="78">
        <v>0</v>
      </c>
      <c r="AM196" s="78">
        <v>0</v>
      </c>
      <c r="AN196" s="78">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2774</v>
      </c>
      <c r="B197" s="77">
        <v>189</v>
      </c>
      <c r="C197" s="77">
        <v>16</v>
      </c>
      <c r="D197" s="77">
        <v>9</v>
      </c>
      <c r="E197" s="77">
        <v>2022</v>
      </c>
      <c r="F197" s="77" t="s">
        <v>162</v>
      </c>
      <c r="G197" s="1017" t="s">
        <v>2734</v>
      </c>
      <c r="H197" s="77" t="s">
        <v>2735</v>
      </c>
      <c r="I197" s="1018"/>
      <c r="J197" s="80"/>
      <c r="K197" s="78"/>
      <c r="L197" s="78"/>
      <c r="M197" s="78"/>
      <c r="N197" s="78"/>
      <c r="O197" s="78"/>
      <c r="P197" s="78"/>
      <c r="Q197" s="78"/>
      <c r="R197" s="78"/>
      <c r="S197" s="78"/>
      <c r="T197" s="78"/>
      <c r="U197" s="78"/>
      <c r="V197" s="78"/>
      <c r="W197" s="78"/>
      <c r="X197" s="78"/>
      <c r="Y197" s="78"/>
      <c r="Z197" s="78"/>
      <c r="AA197" s="78"/>
      <c r="AB197" s="78"/>
      <c r="AC197" s="79"/>
      <c r="AD197" s="78">
        <v>272013997.52079463</v>
      </c>
      <c r="AE197" s="78">
        <v>8564598.131104093</v>
      </c>
      <c r="AF197" s="78">
        <v>5947969.9452330284</v>
      </c>
      <c r="AG197" s="78">
        <v>457779859.70279306</v>
      </c>
      <c r="AH197" s="78">
        <v>472831261.37302506</v>
      </c>
      <c r="AI197" s="78">
        <v>0</v>
      </c>
      <c r="AJ197" s="78">
        <v>0</v>
      </c>
      <c r="AK197" s="78">
        <v>23665030.118697662</v>
      </c>
      <c r="AL197" s="78">
        <v>0</v>
      </c>
      <c r="AM197" s="78">
        <v>0</v>
      </c>
      <c r="AN197" s="78">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2775</v>
      </c>
      <c r="B198" s="77">
        <v>190</v>
      </c>
      <c r="C198" s="77">
        <v>16</v>
      </c>
      <c r="D198" s="77">
        <v>10</v>
      </c>
      <c r="E198" s="77">
        <v>2022</v>
      </c>
      <c r="F198" s="77" t="s">
        <v>162</v>
      </c>
      <c r="G198" s="1017" t="s">
        <v>2737</v>
      </c>
      <c r="H198" s="77" t="s">
        <v>2704</v>
      </c>
      <c r="I198" s="1018"/>
      <c r="J198" s="80"/>
      <c r="K198" s="78"/>
      <c r="L198" s="78"/>
      <c r="M198" s="78"/>
      <c r="N198" s="78"/>
      <c r="O198" s="78"/>
      <c r="P198" s="78"/>
      <c r="Q198" s="78"/>
      <c r="R198" s="78"/>
      <c r="S198" s="78"/>
      <c r="T198" s="78"/>
      <c r="U198" s="78"/>
      <c r="V198" s="78"/>
      <c r="W198" s="78"/>
      <c r="X198" s="78"/>
      <c r="Y198" s="78"/>
      <c r="Z198" s="78"/>
      <c r="AA198" s="78"/>
      <c r="AB198" s="78"/>
      <c r="AC198" s="79"/>
      <c r="AD198" s="78">
        <v>41032329.527062431</v>
      </c>
      <c r="AE198" s="78">
        <v>384442.09981905727</v>
      </c>
      <c r="AF198" s="78">
        <v>771033.14104872593</v>
      </c>
      <c r="AG198" s="78">
        <v>12532443.787410444</v>
      </c>
      <c r="AH198" s="78">
        <v>22520731.588954449</v>
      </c>
      <c r="AI198" s="78">
        <v>0</v>
      </c>
      <c r="AJ198" s="78">
        <v>0</v>
      </c>
      <c r="AK198" s="78">
        <v>1336209.2425248318</v>
      </c>
      <c r="AL198" s="78">
        <v>0</v>
      </c>
      <c r="AM198" s="78">
        <v>0</v>
      </c>
      <c r="AN198" s="78">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2776</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2245622.7684643092</v>
      </c>
      <c r="AE199" s="78">
        <v>399285.42413639539</v>
      </c>
      <c r="AF199" s="78">
        <v>1638445.4247285426</v>
      </c>
      <c r="AG199" s="78">
        <v>6617792.0989626106</v>
      </c>
      <c r="AH199" s="78">
        <v>11005894.251099207</v>
      </c>
      <c r="AI199" s="78">
        <v>0</v>
      </c>
      <c r="AJ199" s="78">
        <v>0</v>
      </c>
      <c r="AK199" s="78">
        <v>535103.50802308694</v>
      </c>
      <c r="AL199" s="78">
        <v>0</v>
      </c>
      <c r="AM199" s="78">
        <v>0</v>
      </c>
      <c r="AN199" s="78">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2777</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2628548.9608329539</v>
      </c>
      <c r="AE200" s="78">
        <v>357724.11604784866</v>
      </c>
      <c r="AF200" s="78">
        <v>158337.16289393476</v>
      </c>
      <c r="AG200" s="78">
        <v>12372907.72788188</v>
      </c>
      <c r="AH200" s="78">
        <v>7385458.2021301556</v>
      </c>
      <c r="AI200" s="78">
        <v>0</v>
      </c>
      <c r="AJ200" s="78">
        <v>0</v>
      </c>
      <c r="AK200" s="78">
        <v>464729.13257120893</v>
      </c>
      <c r="AL200" s="78">
        <v>0</v>
      </c>
      <c r="AM200" s="78">
        <v>0</v>
      </c>
      <c r="AN200" s="78">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2778</v>
      </c>
      <c r="B201" s="77">
        <v>193</v>
      </c>
      <c r="C201" s="77">
        <v>16</v>
      </c>
      <c r="D201" s="77">
        <v>13</v>
      </c>
      <c r="E201" s="77">
        <v>2022</v>
      </c>
      <c r="F201" s="77" t="s">
        <v>162</v>
      </c>
      <c r="G201" s="1017" t="s">
        <v>2745</v>
      </c>
      <c r="H201" s="77" t="s">
        <v>2705</v>
      </c>
      <c r="I201" s="1018"/>
      <c r="J201" s="80"/>
      <c r="K201" s="78"/>
      <c r="L201" s="78"/>
      <c r="M201" s="78"/>
      <c r="N201" s="78"/>
      <c r="O201" s="78"/>
      <c r="P201" s="78"/>
      <c r="Q201" s="78"/>
      <c r="R201" s="78"/>
      <c r="S201" s="78"/>
      <c r="T201" s="78"/>
      <c r="U201" s="78"/>
      <c r="V201" s="78"/>
      <c r="W201" s="78"/>
      <c r="X201" s="78"/>
      <c r="Y201" s="78"/>
      <c r="Z201" s="78"/>
      <c r="AA201" s="78"/>
      <c r="AB201" s="78"/>
      <c r="AC201" s="79"/>
      <c r="AD201" s="78">
        <v>645065.21350508183</v>
      </c>
      <c r="AE201" s="78">
        <v>179604.22423979122</v>
      </c>
      <c r="AF201" s="78">
        <v>454358.8152608563</v>
      </c>
      <c r="AG201" s="78">
        <v>6706423.2431451455</v>
      </c>
      <c r="AH201" s="78">
        <v>7576311.859663669</v>
      </c>
      <c r="AI201" s="78">
        <v>0</v>
      </c>
      <c r="AJ201" s="78">
        <v>0</v>
      </c>
      <c r="AK201" s="78">
        <v>369174.93470994337</v>
      </c>
      <c r="AL201" s="78">
        <v>0</v>
      </c>
      <c r="AM201" s="78">
        <v>0</v>
      </c>
      <c r="AN201" s="78">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2779</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7257098.6435270216</v>
      </c>
      <c r="AE202" s="78">
        <v>277570.16473422281</v>
      </c>
      <c r="AF202" s="78">
        <v>729727.79420682986</v>
      </c>
      <c r="AG202" s="78">
        <v>16278586.814858923</v>
      </c>
      <c r="AH202" s="78">
        <v>22387712.373097755</v>
      </c>
      <c r="AI202" s="78">
        <v>0</v>
      </c>
      <c r="AJ202" s="78">
        <v>0</v>
      </c>
      <c r="AK202" s="78">
        <v>1345506.4077221442</v>
      </c>
      <c r="AL202" s="78">
        <v>0</v>
      </c>
      <c r="AM202" s="78">
        <v>0</v>
      </c>
      <c r="AN202" s="78">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2780</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5305110.0486508906</v>
      </c>
      <c r="AE203" s="78">
        <v>644200.27537247422</v>
      </c>
      <c r="AF203" s="78">
        <v>1349307.9968352704</v>
      </c>
      <c r="AG203" s="78">
        <v>20509246.763838589</v>
      </c>
      <c r="AH203" s="78">
        <v>31641223.04138926</v>
      </c>
      <c r="AI203" s="78">
        <v>0</v>
      </c>
      <c r="AJ203" s="78">
        <v>0</v>
      </c>
      <c r="AK203" s="78">
        <v>1873378.7872584327</v>
      </c>
      <c r="AL203" s="78">
        <v>0</v>
      </c>
      <c r="AM203" s="78">
        <v>0</v>
      </c>
      <c r="AN203" s="78">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2781</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1821349.7800995391</v>
      </c>
      <c r="AE204" s="78">
        <v>81638.283745359644</v>
      </c>
      <c r="AF204" s="78">
        <v>123916.04052568808</v>
      </c>
      <c r="AG204" s="78">
        <v>11084801.765762374</v>
      </c>
      <c r="AH204" s="78">
        <v>14580062.746726802</v>
      </c>
      <c r="AI204" s="78">
        <v>0</v>
      </c>
      <c r="AJ204" s="78">
        <v>0</v>
      </c>
      <c r="AK204" s="78">
        <v>782124.02222389902</v>
      </c>
      <c r="AL204" s="78">
        <v>0</v>
      </c>
      <c r="AM204" s="78">
        <v>0</v>
      </c>
      <c r="AN204" s="78">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2782</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4412574.5599999074</v>
      </c>
      <c r="AE205" s="78">
        <v>667949.59428021533</v>
      </c>
      <c r="AF205" s="78">
        <v>1486992.4863082571</v>
      </c>
      <c r="AG205" s="78">
        <v>17785316.265962016</v>
      </c>
      <c r="AH205" s="78">
        <v>35423595.527053416</v>
      </c>
      <c r="AI205" s="78">
        <v>0</v>
      </c>
      <c r="AJ205" s="78">
        <v>0</v>
      </c>
      <c r="AK205" s="78">
        <v>2080628.094781853</v>
      </c>
      <c r="AL205" s="78">
        <v>0</v>
      </c>
      <c r="AM205" s="78">
        <v>0</v>
      </c>
      <c r="AN205" s="78">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2783</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4768647.0788362781</v>
      </c>
      <c r="AE206" s="78">
        <v>523969.3484020356</v>
      </c>
      <c r="AF206" s="78">
        <v>557622.18236559641</v>
      </c>
      <c r="AG206" s="78">
        <v>21082394.829552319</v>
      </c>
      <c r="AH206" s="78">
        <v>37314781.769885488</v>
      </c>
      <c r="AI206" s="78">
        <v>0</v>
      </c>
      <c r="AJ206" s="78">
        <v>0</v>
      </c>
      <c r="AK206" s="78">
        <v>2132537.2671335135</v>
      </c>
      <c r="AL206" s="78">
        <v>0</v>
      </c>
      <c r="AM206" s="78">
        <v>0</v>
      </c>
      <c r="AN206" s="78">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150009546.17304951</v>
      </c>
      <c r="AE207" s="78">
        <v>7619078.3720896561</v>
      </c>
      <c r="AF207" s="78">
        <v>2037730.444200204</v>
      </c>
      <c r="AG207" s="78">
        <v>371015878.29103684</v>
      </c>
      <c r="AH207" s="78">
        <v>396362562.58793116</v>
      </c>
      <c r="AI207" s="78">
        <v>0</v>
      </c>
      <c r="AJ207" s="78">
        <v>0</v>
      </c>
      <c r="AK207" s="78">
        <v>18870533.677361462</v>
      </c>
      <c r="AL207" s="78">
        <v>0</v>
      </c>
      <c r="AM207" s="78">
        <v>0</v>
      </c>
      <c r="AN207" s="78">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2164442.8840115611</v>
      </c>
      <c r="AE208" s="78">
        <v>93512.943199230154</v>
      </c>
      <c r="AF208" s="78">
        <v>172105.61184123348</v>
      </c>
      <c r="AG208" s="78">
        <v>4224751.2060341658</v>
      </c>
      <c r="AH208" s="78">
        <v>7385458.2021301556</v>
      </c>
      <c r="AI208" s="78">
        <v>0</v>
      </c>
      <c r="AJ208" s="78">
        <v>0</v>
      </c>
      <c r="AK208" s="78">
        <v>366850.64341061527</v>
      </c>
      <c r="AL208" s="78">
        <v>0</v>
      </c>
      <c r="AM208" s="78">
        <v>0</v>
      </c>
      <c r="AN208" s="78">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1617</v>
      </c>
      <c r="H6" s="84" t="s">
        <v>1618</v>
      </c>
      <c r="I6" s="84" t="s">
        <v>1617</v>
      </c>
      <c r="J6" s="84" t="s">
        <v>1618</v>
      </c>
      <c r="K6" s="1005" t="s">
        <v>2576</v>
      </c>
      <c r="L6" s="1006">
        <v>31</v>
      </c>
      <c r="M6" s="1002"/>
      <c r="N6" s="998">
        <v>1</v>
      </c>
      <c r="O6" s="84" t="s">
        <v>1559</v>
      </c>
      <c r="P6" s="84" t="s">
        <v>1560</v>
      </c>
      <c r="Q6" s="84" t="s">
        <v>1528</v>
      </c>
      <c r="R6" s="17"/>
      <c r="S6" s="84">
        <v>1</v>
      </c>
      <c r="T6" s="84" t="s">
        <v>1617</v>
      </c>
      <c r="U6" s="84" t="s">
        <v>1618</v>
      </c>
      <c r="V6" s="84" t="s">
        <v>1528</v>
      </c>
      <c r="W6" s="17"/>
      <c r="X6" s="84">
        <v>1</v>
      </c>
      <c r="Y6" s="704" t="s">
        <v>1559</v>
      </c>
      <c r="Z6" s="84" t="s">
        <v>1560</v>
      </c>
      <c r="AA6" s="84" t="s">
        <v>1528</v>
      </c>
      <c r="AB6" s="17"/>
      <c r="AC6" s="84">
        <v>1</v>
      </c>
      <c r="AD6" s="84" t="s">
        <v>1617</v>
      </c>
      <c r="AE6" s="84" t="s">
        <v>1618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2714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2716</v>
      </c>
      <c r="AE8" s="84" t="s">
        <v>2717</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2719</v>
      </c>
      <c r="AE9" s="84" t="s">
        <v>2720</v>
      </c>
      <c r="AF9" s="84" t="s">
        <v>1522</v>
      </c>
    </row>
    <row r="10" spans="1:32" ht="12">
      <c r="A10" s="17"/>
      <c r="B10" s="17"/>
      <c r="C10" s="17"/>
      <c r="D10" s="17"/>
      <c r="F10" s="82" t="s">
        <v>1522</v>
      </c>
      <c r="G10" s="83" t="s">
        <v>1617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2722</v>
      </c>
      <c r="AE10" s="84" t="s">
        <v>2723</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2725</v>
      </c>
      <c r="AE11" s="84" t="s">
        <v>2726</v>
      </c>
      <c r="AF11" s="84" t="s">
        <v>1522</v>
      </c>
    </row>
    <row r="12" spans="1:32" ht="12">
      <c r="A12" s="17"/>
      <c r="B12" s="17"/>
      <c r="C12" s="17"/>
      <c r="D12" s="17"/>
      <c r="F12" s="82" t="s">
        <v>1525</v>
      </c>
      <c r="G12" s="83" t="s">
        <v>1617</v>
      </c>
      <c r="H12" s="84" t="s">
        <v>1618</v>
      </c>
      <c r="I12" s="84" t="s">
        <v>1617</v>
      </c>
      <c r="J12" s="84" t="s">
        <v>1618</v>
      </c>
      <c r="K12" s="1003" t="s">
        <v>2576</v>
      </c>
      <c r="L12" s="1004">
        <v>31</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2728</v>
      </c>
      <c r="AE12" s="84" t="s">
        <v>2729</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2731</v>
      </c>
      <c r="AE13" s="84" t="s">
        <v>2732</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2734</v>
      </c>
      <c r="AE14" s="84" t="s">
        <v>2735</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2737</v>
      </c>
      <c r="AE15" s="84" t="s">
        <v>2704</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2705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31</v>
      </c>
      <c r="I4" s="77" t="str">
        <f>HLOOKUP(I3,比較地域マスタ!$E$5:$L$6,2,0)</f>
        <v>鳥取県</v>
      </c>
      <c r="J4" s="77" t="str">
        <f>HLOOKUP(J3,比較地域マスタ!$E$5:$L$6,2,0)</f>
        <v>鳥取県</v>
      </c>
      <c r="K4" s="77" t="str">
        <f>HLOOKUP(K3,比較地域マスタ!$E$5:$L$6,2,0)</f>
        <v>31</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鳥取県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1438.828081919909</v>
      </c>
      <c r="BB5" s="31"/>
      <c r="BC5" s="18"/>
      <c r="BD5" s="1058">
        <f>SUM(BC6:BC8)</f>
        <v>1084.3809444961671</v>
      </c>
      <c r="BE5" s="31"/>
      <c r="BF5" s="18"/>
      <c r="BG5" s="1058">
        <f>AK35</f>
        <v>906.05433680546844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1104.459069829438</v>
      </c>
      <c r="BA6" s="18"/>
      <c r="BB6" s="31"/>
      <c r="BC6" s="1058">
        <f>O32</f>
        <v>841.98193459924039</v>
      </c>
      <c r="BD6" s="18"/>
      <c r="BE6" s="31"/>
      <c r="BF6" s="1058">
        <f>AK36</f>
        <v>680.04531854903666</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71.926657017429108</v>
      </c>
      <c r="BA7" s="18"/>
      <c r="BB7" s="31"/>
      <c r="BC7" s="1058">
        <f>O33</f>
        <v>45.84018651416222</v>
      </c>
      <c r="BD7" s="18"/>
      <c r="BE7" s="31"/>
      <c r="BF7" s="1058">
        <f t="shared" ref="BF7:BF8" si="0">AK37</f>
        <v>37.495330226685063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262.44235507304188</v>
      </c>
      <c r="BA8" s="18"/>
      <c r="BB8" s="31"/>
      <c r="BC8" s="1058">
        <f>O34</f>
        <v>196.5588233827645</v>
      </c>
      <c r="BD8" s="18"/>
      <c r="BE8" s="31"/>
      <c r="BF8" s="1058">
        <f t="shared" si="0"/>
        <v>188.51368802974676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5303.5330305128182</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1141.181580954594</v>
      </c>
      <c r="BA9" s="1058">
        <f>AZ9</f>
        <v>1141.181580954594</v>
      </c>
      <c r="BB9" s="31"/>
      <c r="BC9" s="1058">
        <f>O35</f>
        <v>1264.864423347906</v>
      </c>
      <c r="BD9" s="1058">
        <f>BC9</f>
        <v>1264.864423347906</v>
      </c>
      <c r="BE9" s="31"/>
      <c r="BF9" s="1058">
        <f>AK39</f>
        <v>842.31849548466289</v>
      </c>
      <c r="BG9" s="1058">
        <f>AK39</f>
        <v>842.31849548466289</v>
      </c>
      <c r="BH9" s="31"/>
    </row>
    <row r="10" spans="1:62" ht="17.100000000000001" customHeight="1" thickBot="1">
      <c r="B10" s="336"/>
      <c r="C10" s="337"/>
      <c r="D10" s="339"/>
      <c r="E10" s="339"/>
      <c r="F10" s="339"/>
      <c r="G10" s="338"/>
      <c r="H10" s="338"/>
      <c r="I10" s="339"/>
      <c r="J10" s="340"/>
      <c r="K10" s="347"/>
      <c r="L10" s="259" t="s">
        <v>115</v>
      </c>
      <c r="M10" s="259"/>
      <c r="N10" s="575"/>
      <c r="O10" s="916">
        <f>SUM(O11:O13)</f>
        <v>1438.828081919909</v>
      </c>
      <c r="P10" s="465">
        <f t="shared" ref="P10:P22" si="1">O10/$O$9</f>
        <v>0.27129614799076368</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1299.543730445939</v>
      </c>
      <c r="BA10" s="1058">
        <f>AZ10</f>
        <v>1299.543730445939</v>
      </c>
      <c r="BB10" s="31"/>
      <c r="BC10" s="1058">
        <f>O36</f>
        <v>1138.856340982921</v>
      </c>
      <c r="BD10" s="1058">
        <f>BC10</f>
        <v>1138.856340982921</v>
      </c>
      <c r="BE10" s="31"/>
      <c r="BF10" s="1058">
        <f>AK40</f>
        <v>928.17903514175259</v>
      </c>
      <c r="BG10" s="1058">
        <f>AK40</f>
        <v>928.17903514175259</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1104.459069829438</v>
      </c>
      <c r="P11" s="466">
        <f t="shared" si="1"/>
        <v>0.20824968251826723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1371.0768015783765</v>
      </c>
      <c r="BB11" s="31"/>
      <c r="BC11" s="1058"/>
      <c r="BD11" s="1058">
        <f>SUM(BC12:BC14)</f>
        <v>1243.6754259125578</v>
      </c>
      <c r="BE11" s="31"/>
      <c r="BF11" s="18"/>
      <c r="BG11" s="1058">
        <f>AK41</f>
        <v>1040.3173897681838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71.926657017429108</v>
      </c>
      <c r="P12" s="466">
        <f t="shared" si="1"/>
        <v>1.3562026785467999E-2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1322.6378940115274</v>
      </c>
      <c r="BA12" s="18"/>
      <c r="BB12" s="31"/>
      <c r="BC12" s="1058">
        <f>O38</f>
        <v>1185.3024177001907</v>
      </c>
      <c r="BD12" s="18"/>
      <c r="BE12" s="31"/>
      <c r="BF12" s="1058">
        <f>AK42</f>
        <v>997.11727304980855</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262.44235507304188</v>
      </c>
      <c r="P13" s="466">
        <f t="shared" si="1"/>
        <v>4.9484438687028474E-2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35.963302147242999</v>
      </c>
      <c r="BA13" s="18"/>
      <c r="BB13" s="31"/>
      <c r="BC13" s="1058">
        <f>O41</f>
        <v>45.412505437311303</v>
      </c>
      <c r="BD13" s="18"/>
      <c r="BE13" s="31"/>
      <c r="BF13" s="1058">
        <f>AK45</f>
        <v>32.175783380986964</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1141.181580954594</v>
      </c>
      <c r="P14" s="465">
        <f t="shared" si="1"/>
        <v>0.2151738424912287</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12.47560541960625</v>
      </c>
      <c r="BA14" s="18"/>
      <c r="BB14" s="31"/>
      <c r="BC14" s="1058">
        <f>O42</f>
        <v>12.960502775055749</v>
      </c>
      <c r="BD14" s="18"/>
      <c r="BE14" s="31"/>
      <c r="BF14" s="1058">
        <f t="shared" ref="BF14" si="2">AK46</f>
        <v>11.024333337388349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1299.543730445939</v>
      </c>
      <c r="P15" s="465">
        <f t="shared" si="1"/>
        <v>0.24503358854734639</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52.902835613999997</v>
      </c>
      <c r="BA15" s="1058">
        <f>AZ15</f>
        <v>52.902835613999997</v>
      </c>
      <c r="BB15" s="31"/>
      <c r="BC15" s="1058">
        <f>O43</f>
        <v>56.988338424279988</v>
      </c>
      <c r="BD15" s="1058">
        <f>BC15</f>
        <v>56.988338424279988</v>
      </c>
      <c r="BE15" s="31"/>
      <c r="BF15" s="1058">
        <f>AK47</f>
        <v>55.442898858023995</v>
      </c>
      <c r="BG15" s="1058">
        <f>AK47</f>
        <v>55.442898858023995</v>
      </c>
      <c r="BH15" s="31"/>
    </row>
    <row r="16" spans="1:62" ht="17.100000000000001" customHeight="1" thickBot="1">
      <c r="B16" s="336"/>
      <c r="C16" s="337"/>
      <c r="D16" s="339"/>
      <c r="E16" s="339"/>
      <c r="F16" s="339"/>
      <c r="G16" s="338"/>
      <c r="H16" s="338"/>
      <c r="I16" s="339"/>
      <c r="J16" s="340"/>
      <c r="K16" s="348"/>
      <c r="L16" s="259" t="s">
        <v>129</v>
      </c>
      <c r="M16" s="357"/>
      <c r="N16" s="358"/>
      <c r="O16" s="916">
        <f>SUM(O18:O21)</f>
        <v>1371.0768015783765</v>
      </c>
      <c r="P16" s="465">
        <f t="shared" si="1"/>
        <v>0.25852140331551815</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1322.6378940115274</v>
      </c>
      <c r="P17" s="466">
        <f t="shared" si="1"/>
        <v>0.24938807515706876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673.71401161725123</v>
      </c>
      <c r="P18" s="466">
        <f t="shared" si="1"/>
        <v>0.12703117105921133</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648.92388239427601</v>
      </c>
      <c r="P19" s="466">
        <f t="shared" si="1"/>
        <v>0.12235690409785742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35.963302147242999</v>
      </c>
      <c r="P20" s="466">
        <f t="shared" si="1"/>
        <v>6.7810084221848572E-3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12.47560541960625</v>
      </c>
      <c r="P21" s="466">
        <f t="shared" si="1"/>
        <v>2.3523197362645513E-3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52.902835613999997</v>
      </c>
      <c r="P22" s="624">
        <f t="shared" si="1"/>
        <v>9.9750176551431091E-3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1194.8181702379782</v>
      </c>
      <c r="AZ22" s="1058">
        <f t="shared" si="3"/>
        <v>1183.9262922174689</v>
      </c>
      <c r="BA22" s="1058">
        <f t="shared" si="3"/>
        <v>1081.7785812256718</v>
      </c>
      <c r="BB22" s="1058">
        <f t="shared" si="3"/>
        <v>1122.7549153347604</v>
      </c>
      <c r="BC22" s="1058">
        <f t="shared" si="3"/>
        <v>1084.3809444961671</v>
      </c>
      <c r="BD22" s="1058">
        <f t="shared" si="3"/>
        <v>1077.2222312904773</v>
      </c>
      <c r="BE22" s="1058">
        <f t="shared" si="3"/>
        <v>1121.308310941328</v>
      </c>
      <c r="BF22" s="1058">
        <f t="shared" si="3"/>
        <v>1043.8518910838782</v>
      </c>
      <c r="BG22" s="1058">
        <f t="shared" si="3"/>
        <v>998.29669469049804</v>
      </c>
      <c r="BH22" s="1058">
        <f t="shared" si="3"/>
        <v>953.35709695009768</v>
      </c>
      <c r="BI22" s="1058">
        <f t="shared" si="3"/>
        <v>874.12878515025261</v>
      </c>
      <c r="BJ22" s="1058">
        <f t="shared" si="3"/>
        <v>950.41285895551368</v>
      </c>
      <c r="BK22" s="1058">
        <f t="shared" si="3"/>
        <v>903.09202672639742</v>
      </c>
      <c r="BL22" s="1058">
        <f t="shared" si="3"/>
        <v>906.05433680546844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1240.4731215618881</v>
      </c>
      <c r="AZ23" s="1058">
        <f t="shared" ref="AZ23:BL23" si="4">Y39</f>
        <v>1377.9074620319179</v>
      </c>
      <c r="BA23" s="1058">
        <f t="shared" si="4"/>
        <v>1236.37778443513</v>
      </c>
      <c r="BB23" s="1058">
        <f t="shared" si="4"/>
        <v>1307.468257567097</v>
      </c>
      <c r="BC23" s="1058">
        <f t="shared" si="4"/>
        <v>1264.864423347906</v>
      </c>
      <c r="BD23" s="1058">
        <f t="shared" si="4"/>
        <v>1205.4061741922569</v>
      </c>
      <c r="BE23" s="1058">
        <f t="shared" si="4"/>
        <v>1151.3505198727919</v>
      </c>
      <c r="BF23" s="1058">
        <f t="shared" si="4"/>
        <v>1161.194240758048</v>
      </c>
      <c r="BG23" s="1058">
        <f t="shared" si="4"/>
        <v>1008.650638687945</v>
      </c>
      <c r="BH23" s="1058">
        <f t="shared" si="4"/>
        <v>932.73321499799465</v>
      </c>
      <c r="BI23" s="1058">
        <f t="shared" si="4"/>
        <v>950.20580348125657</v>
      </c>
      <c r="BJ23" s="1058">
        <f t="shared" si="4"/>
        <v>761.67761187844633</v>
      </c>
      <c r="BK23" s="1058">
        <f t="shared" si="4"/>
        <v>931.17549339406685</v>
      </c>
      <c r="BL23" s="1058">
        <f t="shared" si="4"/>
        <v>842.31849548466289</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1025.0201912578391</v>
      </c>
      <c r="AZ24" s="1058">
        <f t="shared" ref="AZ24:BL24" si="5">Y40</f>
        <v>1130.3111242257819</v>
      </c>
      <c r="BA24" s="1058">
        <f t="shared" si="5"/>
        <v>1172.207920347955</v>
      </c>
      <c r="BB24" s="1058">
        <f t="shared" si="5"/>
        <v>1231.1875577146041</v>
      </c>
      <c r="BC24" s="1058">
        <f t="shared" si="5"/>
        <v>1138.856340982921</v>
      </c>
      <c r="BD24" s="1058">
        <f t="shared" si="5"/>
        <v>1268.5907870074041</v>
      </c>
      <c r="BE24" s="1058">
        <f t="shared" si="5"/>
        <v>1057.9297763401589</v>
      </c>
      <c r="BF24" s="1058">
        <f t="shared" si="5"/>
        <v>1013.88828867545</v>
      </c>
      <c r="BG24" s="1058">
        <f t="shared" si="5"/>
        <v>1154.0778061121796</v>
      </c>
      <c r="BH24" s="1058">
        <f t="shared" si="5"/>
        <v>975.36194762632624</v>
      </c>
      <c r="BI24" s="1058">
        <f t="shared" si="5"/>
        <v>857.6489216842657</v>
      </c>
      <c r="BJ24" s="1058">
        <f t="shared" si="5"/>
        <v>762.85748537287554</v>
      </c>
      <c r="BK24" s="1058">
        <f t="shared" si="5"/>
        <v>864.33450114346567</v>
      </c>
      <c r="BL24" s="1058">
        <f t="shared" si="5"/>
        <v>928.17903514175259</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1281.3857380467146</v>
      </c>
      <c r="AZ25" s="1058">
        <f t="shared" ref="AZ25:BL25" si="6">Y41</f>
        <v>1291.9060168391093</v>
      </c>
      <c r="BA25" s="1058">
        <f t="shared" si="6"/>
        <v>1265.1677981559515</v>
      </c>
      <c r="BB25" s="1058">
        <f t="shared" si="6"/>
        <v>1267.0945617920936</v>
      </c>
      <c r="BC25" s="1058">
        <f t="shared" si="6"/>
        <v>1243.6754259125578</v>
      </c>
      <c r="BD25" s="1058">
        <f t="shared" si="6"/>
        <v>1212.0498161781454</v>
      </c>
      <c r="BE25" s="1058">
        <f t="shared" si="6"/>
        <v>1199.5355434049845</v>
      </c>
      <c r="BF25" s="1058">
        <f t="shared" si="6"/>
        <v>1182.1964429610291</v>
      </c>
      <c r="BG25" s="1058">
        <f t="shared" si="6"/>
        <v>1167.8760167787755</v>
      </c>
      <c r="BH25" s="1058">
        <f t="shared" si="6"/>
        <v>1147.1005014818652</v>
      </c>
      <c r="BI25" s="1058">
        <f t="shared" si="6"/>
        <v>1126.757812866402</v>
      </c>
      <c r="BJ25" s="1058">
        <f t="shared" si="6"/>
        <v>1019.4447997785016</v>
      </c>
      <c r="BK25" s="1058">
        <f t="shared" si="6"/>
        <v>1017.4810672061544</v>
      </c>
      <c r="BL25" s="1058">
        <f t="shared" si="6"/>
        <v>1040.3173897681838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51.596512432604399</v>
      </c>
      <c r="AZ26" s="1058">
        <f t="shared" si="7"/>
        <v>50.292655826643752</v>
      </c>
      <c r="BA26" s="1058">
        <f t="shared" si="7"/>
        <v>56.910931123761003</v>
      </c>
      <c r="BB26" s="1058">
        <f t="shared" si="7"/>
        <v>56.172018542082007</v>
      </c>
      <c r="BC26" s="1058">
        <f t="shared" si="7"/>
        <v>56.988338424279988</v>
      </c>
      <c r="BD26" s="1058">
        <f t="shared" si="7"/>
        <v>59.041939260494011</v>
      </c>
      <c r="BE26" s="1058">
        <f t="shared" si="7"/>
        <v>66.627578965496994</v>
      </c>
      <c r="BF26" s="1058">
        <f t="shared" si="7"/>
        <v>57.907285811336884</v>
      </c>
      <c r="BG26" s="1058">
        <f t="shared" si="7"/>
        <v>47.910531450752003</v>
      </c>
      <c r="BH26" s="1058">
        <f t="shared" si="7"/>
        <v>53.56468342721611</v>
      </c>
      <c r="BI26" s="1058">
        <f t="shared" si="7"/>
        <v>54.82562132238079</v>
      </c>
      <c r="BJ26" s="1058">
        <f t="shared" si="7"/>
        <v>59.606353761994377</v>
      </c>
      <c r="BK26" s="1058">
        <f t="shared" si="7"/>
        <v>61.219053596735989</v>
      </c>
      <c r="BL26" s="1058">
        <f t="shared" si="7"/>
        <v>55.442898858023995</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4793.2937335370243</v>
      </c>
      <c r="AZ27" s="1058">
        <f t="shared" si="8"/>
        <v>5034.3435511409216</v>
      </c>
      <c r="BA27" s="1058">
        <f t="shared" si="8"/>
        <v>4812.4430152884688</v>
      </c>
      <c r="BB27" s="1058">
        <f t="shared" si="8"/>
        <v>4984.6773109506366</v>
      </c>
      <c r="BC27" s="1058">
        <f t="shared" si="8"/>
        <v>4788.7654731638322</v>
      </c>
      <c r="BD27" s="1058">
        <f t="shared" si="8"/>
        <v>4822.3109479287768</v>
      </c>
      <c r="BE27" s="1058">
        <f t="shared" si="8"/>
        <v>4596.7517295247608</v>
      </c>
      <c r="BF27" s="1058">
        <f t="shared" si="8"/>
        <v>4459.0381492897423</v>
      </c>
      <c r="BG27" s="1058">
        <f t="shared" si="8"/>
        <v>4376.8116877201501</v>
      </c>
      <c r="BH27" s="1058">
        <f t="shared" si="8"/>
        <v>4062.1174444834996</v>
      </c>
      <c r="BI27" s="1058">
        <f t="shared" si="8"/>
        <v>3863.5669445045573</v>
      </c>
      <c r="BJ27" s="1058">
        <f t="shared" si="8"/>
        <v>3553.9991097473317</v>
      </c>
      <c r="BK27" s="1058">
        <f t="shared" si="8"/>
        <v>3777.3021420668206</v>
      </c>
      <c r="BL27" s="1058">
        <f t="shared" si="8"/>
        <v>3772.3121560580912</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4788.7654731638322</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1084.3809444961671</v>
      </c>
      <c r="P31" s="465">
        <f t="shared" ref="P31:P43" si="9">O31/$O$30</f>
        <v>0.22644269187393309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841.98193459924039</v>
      </c>
      <c r="P32" s="466">
        <f t="shared" si="9"/>
        <v>0.17582442475366442</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45.84018651416222</v>
      </c>
      <c r="P33" s="466">
        <f t="shared" si="9"/>
        <v>9.57244341387147E-3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196.5588233827645</v>
      </c>
      <c r="P34" s="466">
        <f t="shared" si="9"/>
        <v>4.1045823706397214E-2</v>
      </c>
      <c r="Q34" s="341"/>
      <c r="R34" s="14"/>
      <c r="S34" s="336"/>
      <c r="T34" s="575" t="s">
        <v>113</v>
      </c>
      <c r="U34" s="345"/>
      <c r="V34" s="345"/>
      <c r="W34" s="345"/>
      <c r="X34" s="903">
        <f>X35+X39+X40+X41+X47</f>
        <v>4793.2937335370243</v>
      </c>
      <c r="Y34" s="904">
        <f t="shared" ref="Y34:AK34" si="10">Y35+Y39+Y40+Y41+Y47</f>
        <v>5034.3435511409216</v>
      </c>
      <c r="Z34" s="904">
        <f t="shared" si="10"/>
        <v>4812.4430152884688</v>
      </c>
      <c r="AA34" s="904">
        <f t="shared" si="10"/>
        <v>4984.6773109506366</v>
      </c>
      <c r="AB34" s="904">
        <f t="shared" si="10"/>
        <v>4788.7654731638322</v>
      </c>
      <c r="AC34" s="904">
        <f t="shared" si="10"/>
        <v>4822.3109479287768</v>
      </c>
      <c r="AD34" s="904">
        <f t="shared" si="10"/>
        <v>4596.7517295247608</v>
      </c>
      <c r="AE34" s="904">
        <f t="shared" si="10"/>
        <v>4459.0381492897423</v>
      </c>
      <c r="AF34" s="904">
        <f t="shared" si="10"/>
        <v>4376.8116877201501</v>
      </c>
      <c r="AG34" s="904">
        <f t="shared" si="10"/>
        <v>4062.1174444834996</v>
      </c>
      <c r="AH34" s="904">
        <f t="shared" si="10"/>
        <v>3863.5669445045573</v>
      </c>
      <c r="AI34" s="904">
        <f t="shared" si="10"/>
        <v>3553.9991097473317</v>
      </c>
      <c r="AJ34" s="904">
        <f t="shared" si="10"/>
        <v>3777.3021420668206</v>
      </c>
      <c r="AK34" s="905">
        <f t="shared" si="10"/>
        <v>3772.3121560580912</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1264.864423347906</v>
      </c>
      <c r="P35" s="465">
        <f t="shared" si="9"/>
        <v>0.26413162858698902</v>
      </c>
      <c r="Q35" s="341"/>
      <c r="R35" s="14"/>
      <c r="S35" s="336"/>
      <c r="T35" s="347"/>
      <c r="U35" s="259" t="s">
        <v>115</v>
      </c>
      <c r="V35" s="357"/>
      <c r="W35" s="357"/>
      <c r="X35" s="906">
        <f>SUM(X36:X38)</f>
        <v>1194.8181702379782</v>
      </c>
      <c r="Y35" s="907">
        <f t="shared" ref="Y35:AK35" si="11">SUM(Y36:Y38)</f>
        <v>1183.9262922174689</v>
      </c>
      <c r="Z35" s="907">
        <f t="shared" si="11"/>
        <v>1081.7785812256718</v>
      </c>
      <c r="AA35" s="907">
        <f t="shared" si="11"/>
        <v>1122.7549153347604</v>
      </c>
      <c r="AB35" s="907">
        <f t="shared" si="11"/>
        <v>1084.3809444961671</v>
      </c>
      <c r="AC35" s="907">
        <f t="shared" si="11"/>
        <v>1077.2222312904773</v>
      </c>
      <c r="AD35" s="907">
        <f t="shared" si="11"/>
        <v>1121.308310941328</v>
      </c>
      <c r="AE35" s="907">
        <f t="shared" si="11"/>
        <v>1043.8518910838782</v>
      </c>
      <c r="AF35" s="907">
        <f t="shared" si="11"/>
        <v>998.29669469049804</v>
      </c>
      <c r="AG35" s="907">
        <f t="shared" si="11"/>
        <v>953.35709695009768</v>
      </c>
      <c r="AH35" s="907">
        <f t="shared" si="11"/>
        <v>874.12878515025261</v>
      </c>
      <c r="AI35" s="907">
        <f t="shared" si="11"/>
        <v>950.41285895551368</v>
      </c>
      <c r="AJ35" s="907">
        <f t="shared" si="11"/>
        <v>903.09202672639742</v>
      </c>
      <c r="AK35" s="908">
        <f t="shared" si="11"/>
        <v>906.05433680546844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1138.856340982921</v>
      </c>
      <c r="P36" s="465">
        <f t="shared" si="9"/>
        <v>0.23781835785549624</v>
      </c>
      <c r="Q36" s="341"/>
      <c r="R36" s="14"/>
      <c r="S36" s="369" t="s">
        <v>185</v>
      </c>
      <c r="T36" s="348"/>
      <c r="U36" s="359"/>
      <c r="V36" s="349" t="s">
        <v>185</v>
      </c>
      <c r="W36" s="370"/>
      <c r="X36" s="909">
        <f>VLOOKUP(年度マスタ!$K$4&amp;"_"&amp;X$33,データシート1!$A:$BT,MATCH("aa_"&amp;$S36,データシート1!$A$1:$BT$1,0),0)</f>
        <v>894.26433471550627</v>
      </c>
      <c r="Y36" s="910">
        <f>VLOOKUP(年度マスタ!$K$4&amp;"_"&amp;Y$33,データシート1!$A:$BT,MATCH("aa_"&amp;$S36,データシート1!$A$1:$BT$1,0),0)</f>
        <v>897.78897884284027</v>
      </c>
      <c r="Z36" s="910">
        <f>VLOOKUP(年度マスタ!$K$4&amp;"_"&amp;Z$33,データシート1!$A:$BT,MATCH("aa_"&amp;$S36,データシート1!$A$1:$BT$1,0),0)</f>
        <v>792.9251184177225</v>
      </c>
      <c r="AA36" s="910">
        <f>VLOOKUP(年度マスタ!$K$4&amp;"_"&amp;AA$33,データシート1!$A:$BT,MATCH("aa_"&amp;$S36,データシート1!$A$1:$BT$1,0),0)</f>
        <v>844.435688051532</v>
      </c>
      <c r="AB36" s="910">
        <f>VLOOKUP(年度マスタ!$K$4&amp;"_"&amp;AB$33,データシート1!$A:$BT,MATCH("aa_"&amp;$S36,データシート1!$A$1:$BT$1,0),0)</f>
        <v>841.98193459924039</v>
      </c>
      <c r="AC36" s="910">
        <f>VLOOKUP(年度マスタ!$K$4&amp;"_"&amp;AC$33,データシート1!$A:$BT,MATCH("aa_"&amp;$S36,データシート1!$A$1:$BT$1,0),0)</f>
        <v>816.93634178800846</v>
      </c>
      <c r="AD36" s="910">
        <f>VLOOKUP(年度マスタ!$K$4&amp;"_"&amp;AD$33,データシート1!$A:$BT,MATCH("aa_"&amp;$S36,データシート1!$A$1:$BT$1,0),0)</f>
        <v>865.02632387583321</v>
      </c>
      <c r="AE36" s="910">
        <f>VLOOKUP(年度マスタ!$K$4&amp;"_"&amp;AE$33,データシート1!$A:$BT,MATCH("aa_"&amp;$S36,データシート1!$A$1:$BT$1,0),0)</f>
        <v>777.10021390692873</v>
      </c>
      <c r="AF36" s="910">
        <f>VLOOKUP(年度マスタ!$K$4&amp;"_"&amp;AF$33,データシート1!$A:$BT,MATCH("aa_"&amp;$S36,データシート1!$A$1:$BT$1,0),0)</f>
        <v>733.54162698762741</v>
      </c>
      <c r="AG36" s="910">
        <f>VLOOKUP(年度マスタ!$K$4&amp;"_"&amp;AG$33,データシート1!$A:$BT,MATCH("aa_"&amp;$S36,データシート1!$A$1:$BT$1,0),0)</f>
        <v>713.14307875193163</v>
      </c>
      <c r="AH36" s="910">
        <f>VLOOKUP(年度マスタ!$K$4&amp;"_"&amp;AH$33,データシート1!$A:$BT,MATCH("aa_"&amp;$S36,データシート1!$A$1:$BT$1,0),0)</f>
        <v>637.08179918934468</v>
      </c>
      <c r="AI36" s="910">
        <f>VLOOKUP(年度マスタ!$K$4&amp;"_"&amp;AI$33,データシート1!$A:$BT,MATCH("aa_"&amp;$S36,データシート1!$A$1:$BT$1,0),0)</f>
        <v>652.83584263577677</v>
      </c>
      <c r="AJ36" s="910">
        <f>VLOOKUP(年度マスタ!$K$4&amp;"_"&amp;AJ$33,データシート1!$A:$BT,MATCH("aa_"&amp;$S36,データシート1!$A$1:$BT$1,0),0)</f>
        <v>656.42090829994652</v>
      </c>
      <c r="AK36" s="911">
        <f>VLOOKUP(年度マスタ!$K$4&amp;"_"&amp;AK$33,データシート1!$A:$BT,MATCH("aa_"&amp;$S36,データシート1!$A$1:$BT$1,0),0)</f>
        <v>680.04531854903666</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1243.6754259125578</v>
      </c>
      <c r="P37" s="465">
        <f t="shared" si="9"/>
        <v>0.25970689792225066</v>
      </c>
      <c r="Q37" s="341"/>
      <c r="R37" s="14"/>
      <c r="S37" s="369" t="s">
        <v>188</v>
      </c>
      <c r="T37" s="348"/>
      <c r="U37" s="359"/>
      <c r="V37" s="349" t="s">
        <v>195</v>
      </c>
      <c r="W37" s="370"/>
      <c r="X37" s="909">
        <f>VLOOKUP(年度マスタ!$K$4&amp;"_"&amp;X$33,データシート1!$A:$BT,MATCH("aa_"&amp;$S37,データシート1!$A$1:$BT$1,0),0)</f>
        <v>48.428899182503677</v>
      </c>
      <c r="Y37" s="910">
        <f>VLOOKUP(年度マスタ!$K$4&amp;"_"&amp;Y$33,データシート1!$A:$BT,MATCH("aa_"&amp;$S37,データシート1!$A$1:$BT$1,0),0)</f>
        <v>55.550039681505829</v>
      </c>
      <c r="Z37" s="910">
        <f>VLOOKUP(年度マスタ!$K$4&amp;"_"&amp;Z$33,データシート1!$A:$BT,MATCH("aa_"&amp;$S37,データシート1!$A$1:$BT$1,0),0)</f>
        <v>58.576767705914563</v>
      </c>
      <c r="AA37" s="910">
        <f>VLOOKUP(年度マスタ!$K$4&amp;"_"&amp;AA$33,データシート1!$A:$BT,MATCH("aa_"&amp;$S37,データシート1!$A$1:$BT$1,0),0)</f>
        <v>55.08322725169262</v>
      </c>
      <c r="AB37" s="910">
        <f>VLOOKUP(年度マスタ!$K$4&amp;"_"&amp;AB$33,データシート1!$A:$BT,MATCH("aa_"&amp;$S37,データシート1!$A$1:$BT$1,0),0)</f>
        <v>45.84018651416222</v>
      </c>
      <c r="AC37" s="910">
        <f>VLOOKUP(年度マスタ!$K$4&amp;"_"&amp;AC$33,データシート1!$A:$BT,MATCH("aa_"&amp;$S37,データシート1!$A$1:$BT$1,0),0)</f>
        <v>45.903943643334671</v>
      </c>
      <c r="AD37" s="910">
        <f>VLOOKUP(年度マスタ!$K$4&amp;"_"&amp;AD$33,データシート1!$A:$BT,MATCH("aa_"&amp;$S37,データシート1!$A$1:$BT$1,0),0)</f>
        <v>43.978561147842697</v>
      </c>
      <c r="AE37" s="910">
        <f>VLOOKUP(年度マスタ!$K$4&amp;"_"&amp;AE$33,データシート1!$A:$BT,MATCH("aa_"&amp;$S37,データシート1!$A$1:$BT$1,0),0)</f>
        <v>43.604262713734848</v>
      </c>
      <c r="AF37" s="910">
        <f>VLOOKUP(年度マスタ!$K$4&amp;"_"&amp;AF$33,データシート1!$A:$BT,MATCH("aa_"&amp;$S37,データシート1!$A$1:$BT$1,0),0)</f>
        <v>43.604020571824741</v>
      </c>
      <c r="AG37" s="910">
        <f>VLOOKUP(年度マスタ!$K$4&amp;"_"&amp;AG$33,データシート1!$A:$BT,MATCH("aa_"&amp;$S37,データシート1!$A$1:$BT$1,0),0)</f>
        <v>39.567626949676729</v>
      </c>
      <c r="AH37" s="910">
        <f>VLOOKUP(年度マスタ!$K$4&amp;"_"&amp;AH$33,データシート1!$A:$BT,MATCH("aa_"&amp;$S37,データシート1!$A$1:$BT$1,0),0)</f>
        <v>35.719803487576009</v>
      </c>
      <c r="AI37" s="910">
        <f>VLOOKUP(年度マスタ!$K$4&amp;"_"&amp;AI$33,データシート1!$A:$BT,MATCH("aa_"&amp;$S37,データシート1!$A$1:$BT$1,0),0)</f>
        <v>38.102841643920648</v>
      </c>
      <c r="AJ37" s="910">
        <f>VLOOKUP(年度マスタ!$K$4&amp;"_"&amp;AJ$33,データシート1!$A:$BT,MATCH("aa_"&amp;$S37,データシート1!$A$1:$BT$1,0),0)</f>
        <v>40.328643486386383</v>
      </c>
      <c r="AK37" s="911">
        <f>VLOOKUP(年度マスタ!$K$4&amp;"_"&amp;AK$33,データシート1!$A:$BT,MATCH("aa_"&amp;$S37,データシート1!$A$1:$BT$1,0),0)</f>
        <v>37.495330226685063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1185.3024177001907</v>
      </c>
      <c r="P38" s="466">
        <f t="shared" si="9"/>
        <v>0.24751732452604064</v>
      </c>
      <c r="Q38" s="341"/>
      <c r="R38" s="14"/>
      <c r="S38" s="369" t="s">
        <v>189</v>
      </c>
      <c r="T38" s="348"/>
      <c r="U38" s="361"/>
      <c r="V38" s="371" t="s">
        <v>198</v>
      </c>
      <c r="W38" s="371"/>
      <c r="X38" s="909">
        <f>VLOOKUP(年度マスタ!$K$4&amp;"_"&amp;X$33,データシート1!$A:$BT,MATCH("aa_"&amp;$S38,データシート1!$A$1:$BT$1,0),0)</f>
        <v>252.1249363399682</v>
      </c>
      <c r="Y38" s="910">
        <f>VLOOKUP(年度マスタ!$K$4&amp;"_"&amp;Y$33,データシート1!$A:$BT,MATCH("aa_"&amp;$S38,データシート1!$A$1:$BT$1,0),0)</f>
        <v>230.5872736931228</v>
      </c>
      <c r="Z38" s="910">
        <f>VLOOKUP(年度マスタ!$K$4&amp;"_"&amp;Z$33,データシート1!$A:$BT,MATCH("aa_"&amp;$S38,データシート1!$A$1:$BT$1,0),0)</f>
        <v>230.27669510203469</v>
      </c>
      <c r="AA38" s="910">
        <f>VLOOKUP(年度マスタ!$K$4&amp;"_"&amp;AA$33,データシート1!$A:$BT,MATCH("aa_"&amp;$S38,データシート1!$A$1:$BT$1,0),0)</f>
        <v>223.23600003153581</v>
      </c>
      <c r="AB38" s="910">
        <f>VLOOKUP(年度マスタ!$K$4&amp;"_"&amp;AB$33,データシート1!$A:$BT,MATCH("aa_"&amp;$S38,データシート1!$A$1:$BT$1,0),0)</f>
        <v>196.5588233827645</v>
      </c>
      <c r="AC38" s="910">
        <f>VLOOKUP(年度マスタ!$K$4&amp;"_"&amp;AC$33,データシート1!$A:$BT,MATCH("aa_"&amp;$S38,データシート1!$A$1:$BT$1,0),0)</f>
        <v>214.38194585913431</v>
      </c>
      <c r="AD38" s="910">
        <f>VLOOKUP(年度マスタ!$K$4&amp;"_"&amp;AD$33,データシート1!$A:$BT,MATCH("aa_"&amp;$S38,データシート1!$A$1:$BT$1,0),0)</f>
        <v>212.30342591765219</v>
      </c>
      <c r="AE38" s="910">
        <f>VLOOKUP(年度マスタ!$K$4&amp;"_"&amp;AE$33,データシート1!$A:$BT,MATCH("aa_"&amp;$S38,データシート1!$A$1:$BT$1,0),0)</f>
        <v>223.14741446321446</v>
      </c>
      <c r="AF38" s="910">
        <f>VLOOKUP(年度マスタ!$K$4&amp;"_"&amp;AF$33,データシート1!$A:$BT,MATCH("aa_"&amp;$S38,データシート1!$A$1:$BT$1,0),0)</f>
        <v>221.15104713104589</v>
      </c>
      <c r="AG38" s="910">
        <f>VLOOKUP(年度マスタ!$K$4&amp;"_"&amp;AG$33,データシート1!$A:$BT,MATCH("aa_"&amp;$S38,データシート1!$A$1:$BT$1,0),0)</f>
        <v>200.64639124848927</v>
      </c>
      <c r="AH38" s="910">
        <f>VLOOKUP(年度マスタ!$K$4&amp;"_"&amp;AH$33,データシート1!$A:$BT,MATCH("aa_"&amp;$S38,データシート1!$A$1:$BT$1,0),0)</f>
        <v>201.32718247333193</v>
      </c>
      <c r="AI38" s="910">
        <f>VLOOKUP(年度マスタ!$K$4&amp;"_"&amp;AI$33,データシート1!$A:$BT,MATCH("aa_"&amp;$S38,データシート1!$A$1:$BT$1,0),0)</f>
        <v>259.4741746758163</v>
      </c>
      <c r="AJ38" s="910">
        <f>VLOOKUP(年度マスタ!$K$4&amp;"_"&amp;AJ$33,データシート1!$A:$BT,MATCH("aa_"&amp;$S38,データシート1!$A$1:$BT$1,0),0)</f>
        <v>206.34247494006453</v>
      </c>
      <c r="AK38" s="911">
        <f>VLOOKUP(年度マスタ!$K$4&amp;"_"&amp;AK$33,データシート1!$A:$BT,MATCH("aa_"&amp;$S38,データシート1!$A$1:$BT$1,0),0)</f>
        <v>188.51368802974676</v>
      </c>
      <c r="AL38" s="343"/>
      <c r="AW38" s="18" t="str">
        <f>年度マスタ!H4</f>
        <v>31</v>
      </c>
      <c r="AX38" s="18" t="s">
        <v>199</v>
      </c>
      <c r="AY38" s="18">
        <f>VLOOKUP($AW38&amp;"_"&amp;$AY$34,データシート1!$A:$BT,MATCH($AY$31&amp;"_"&amp;AY$36,データシート1!$A$1:$BT$1,0),0)</f>
        <v>680.04531854903666</v>
      </c>
      <c r="AZ38" s="18">
        <f>VLOOKUP($AW38&amp;"_"&amp;$AY$34,データシート1!$A:$BT,MATCH($AY$31&amp;"_"&amp;AZ$36,データシート1!$A$1:$BT$1,0),0)</f>
        <v>37.495330226685063</v>
      </c>
      <c r="BA38" s="18">
        <f>VLOOKUP($AW38&amp;"_"&amp;$AY$34,データシート1!$A:$BT,MATCH($AY$31&amp;"_"&amp;BA$36,データシート1!$A$1:$BT$1,0),0)</f>
        <v>188.51368802974676</v>
      </c>
      <c r="BB38" s="18">
        <f>VLOOKUP($AW38&amp;"_"&amp;$AY$34,データシート1!$A:$BT,MATCH($AY$31&amp;"_"&amp;BB$36,データシート1!$A$1:$BT$1,0),0)</f>
        <v>842.31849548466289</v>
      </c>
      <c r="BC38" s="18">
        <f>VLOOKUP($AW38&amp;"_"&amp;$AY$34,データシート1!$A:$BT,MATCH($AY$31&amp;"_"&amp;BC$36,データシート1!$A$1:$BT$1,0),0)</f>
        <v>928.17903514175259</v>
      </c>
      <c r="BD38" s="18">
        <f>VLOOKUP($AW38&amp;"_"&amp;$AY$34,データシート1!$A:$BT,MATCH($AY$31&amp;"_"&amp;BD$36,データシート1!$A$1:$BT$1,0),0)</f>
        <v>507.15754238384341</v>
      </c>
      <c r="BE38" s="18">
        <f>VLOOKUP($AW38&amp;"_"&amp;$AY$34,データシート1!$A:$BT,MATCH($AY$31&amp;"_"&amp;BE$36,データシート1!$A$1:$BT$1,0),0)</f>
        <v>489.95973066596514</v>
      </c>
      <c r="BF38" s="18">
        <f>VLOOKUP($AW38&amp;"_"&amp;$AY$34,データシート1!$A:$BT,MATCH($AY$31&amp;"_"&amp;BF$36,データシート1!$A$1:$BT$1,0),0)</f>
        <v>32.175783380986964</v>
      </c>
      <c r="BG38" s="18">
        <f>VLOOKUP($AW38&amp;"_"&amp;$AY$34,データシート1!$A:$BT,MATCH($AY$31&amp;"_"&amp;BG$36,データシート1!$A$1:$BT$1,0),0)</f>
        <v>11.024333337388349</v>
      </c>
      <c r="BH38" s="18">
        <f>VLOOKUP($AW38&amp;"_"&amp;$AY$34,データシート1!$A:$BT,MATCH($AY$31&amp;"_"&amp;BH$36,データシート1!$A$1:$BT$1,0),0)</f>
        <v>55.442898858023995</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627.79982278508498</v>
      </c>
      <c r="P39" s="466">
        <f t="shared" si="9"/>
        <v>0.13109846917817661</v>
      </c>
      <c r="Q39" s="341"/>
      <c r="R39" s="14"/>
      <c r="S39" s="369" t="s">
        <v>190</v>
      </c>
      <c r="T39" s="348"/>
      <c r="U39" s="356" t="s">
        <v>200</v>
      </c>
      <c r="V39" s="357"/>
      <c r="W39" s="357"/>
      <c r="X39" s="906">
        <f>VLOOKUP(年度マスタ!$K$4&amp;"_"&amp;X$33,データシート1!$A:$BT,MATCH("aa_"&amp;$S39,データシート1!$A$1:$BT$1,0),0)</f>
        <v>1240.4731215618881</v>
      </c>
      <c r="Y39" s="907">
        <f>VLOOKUP(年度マスタ!$K$4&amp;"_"&amp;Y$33,データシート1!$A:$BT,MATCH("aa_"&amp;$S39,データシート1!$A$1:$BT$1,0),0)</f>
        <v>1377.9074620319179</v>
      </c>
      <c r="Z39" s="907">
        <f>VLOOKUP(年度マスタ!$K$4&amp;"_"&amp;Z$33,データシート1!$A:$BT,MATCH("aa_"&amp;$S39,データシート1!$A$1:$BT$1,0),0)</f>
        <v>1236.37778443513</v>
      </c>
      <c r="AA39" s="907">
        <f>VLOOKUP(年度マスタ!$K$4&amp;"_"&amp;AA$33,データシート1!$A:$BT,MATCH("aa_"&amp;$S39,データシート1!$A$1:$BT$1,0),0)</f>
        <v>1307.468257567097</v>
      </c>
      <c r="AB39" s="907">
        <f>VLOOKUP(年度マスタ!$K$4&amp;"_"&amp;AB$33,データシート1!$A:$BT,MATCH("aa_"&amp;$S39,データシート1!$A$1:$BT$1,0),0)</f>
        <v>1264.864423347906</v>
      </c>
      <c r="AC39" s="907">
        <f>VLOOKUP(年度マスタ!$K$4&amp;"_"&amp;AC$33,データシート1!$A:$BT,MATCH("aa_"&amp;$S39,データシート1!$A$1:$BT$1,0),0)</f>
        <v>1205.4061741922569</v>
      </c>
      <c r="AD39" s="907">
        <f>VLOOKUP(年度マスタ!$K$4&amp;"_"&amp;AD$33,データシート1!$A:$BT,MATCH("aa_"&amp;$S39,データシート1!$A$1:$BT$1,0),0)</f>
        <v>1151.3505198727919</v>
      </c>
      <c r="AE39" s="907">
        <f>VLOOKUP(年度マスタ!$K$4&amp;"_"&amp;AE$33,データシート1!$A:$BT,MATCH("aa_"&amp;$S39,データシート1!$A$1:$BT$1,0),0)</f>
        <v>1161.194240758048</v>
      </c>
      <c r="AF39" s="907">
        <f>VLOOKUP(年度マスタ!$K$4&amp;"_"&amp;AF$33,データシート1!$A:$BT,MATCH("aa_"&amp;$S39,データシート1!$A$1:$BT$1,0),0)</f>
        <v>1008.650638687945</v>
      </c>
      <c r="AG39" s="907">
        <f>VLOOKUP(年度マスタ!$K$4&amp;"_"&amp;AG$33,データシート1!$A:$BT,MATCH("aa_"&amp;$S39,データシート1!$A$1:$BT$1,0),0)</f>
        <v>932.73321499799465</v>
      </c>
      <c r="AH39" s="907">
        <f>VLOOKUP(年度マスタ!$K$4&amp;"_"&amp;AH$33,データシート1!$A:$BT,MATCH("aa_"&amp;$S39,データシート1!$A$1:$BT$1,0),0)</f>
        <v>950.20580348125657</v>
      </c>
      <c r="AI39" s="907">
        <f>VLOOKUP(年度マスタ!$K$4&amp;"_"&amp;AI$33,データシート1!$A:$BT,MATCH("aa_"&amp;$S39,データシート1!$A$1:$BT$1,0),0)</f>
        <v>761.67761187844633</v>
      </c>
      <c r="AJ39" s="907">
        <f>VLOOKUP(年度マスタ!$K$4&amp;"_"&amp;AJ$33,データシート1!$A:$BT,MATCH("aa_"&amp;$S39,データシート1!$A$1:$BT$1,0),0)</f>
        <v>931.17549339406685</v>
      </c>
      <c r="AK39" s="908">
        <f>VLOOKUP(年度マスタ!$K$4&amp;"_"&amp;AK$33,データシート1!$A:$BT,MATCH("aa_"&amp;$S39,データシート1!$A$1:$BT$1,0),0)</f>
        <v>842.31849548466289</v>
      </c>
      <c r="AL39" s="343"/>
      <c r="AW39" s="18" t="str">
        <f>年度マスタ!K4</f>
        <v>31</v>
      </c>
      <c r="AX39" s="18" t="s">
        <v>201</v>
      </c>
      <c r="AY39" s="18">
        <f>VLOOKUP($AW39&amp;"_"&amp;$AY$34,データシート1!$A:$BT,MATCH($AY$31&amp;"_"&amp;AY$36,データシート1!$A$1:$BT$1,0),0)</f>
        <v>680.04531854903666</v>
      </c>
      <c r="AZ39" s="18">
        <f>VLOOKUP($AW39&amp;"_"&amp;$AY$34,データシート1!$A:$BT,MATCH($AY$31&amp;"_"&amp;AZ$36,データシート1!$A$1:$BT$1,0),0)</f>
        <v>37.495330226685063</v>
      </c>
      <c r="BA39" s="18">
        <f>VLOOKUP($AW39&amp;"_"&amp;$AY$34,データシート1!$A:$BT,MATCH($AY$31&amp;"_"&amp;BA$36,データシート1!$A$1:$BT$1,0),0)</f>
        <v>188.51368802974676</v>
      </c>
      <c r="BB39" s="18">
        <f>VLOOKUP($AW39&amp;"_"&amp;$AY$34,データシート1!$A:$BT,MATCH($AY$31&amp;"_"&amp;BB$36,データシート1!$A$1:$BT$1,0),0)</f>
        <v>842.31849548466289</v>
      </c>
      <c r="BC39" s="18">
        <f>VLOOKUP($AW39&amp;"_"&amp;$AY$34,データシート1!$A:$BT,MATCH($AY$31&amp;"_"&amp;BC$36,データシート1!$A$1:$BT$1,0),0)</f>
        <v>928.17903514175259</v>
      </c>
      <c r="BD39" s="18">
        <f>VLOOKUP($AW39&amp;"_"&amp;$AY$34,データシート1!$A:$BT,MATCH($AY$31&amp;"_"&amp;BD$36,データシート1!$A$1:$BT$1,0),0)</f>
        <v>507.15754238384341</v>
      </c>
      <c r="BE39" s="18">
        <f>VLOOKUP($AW39&amp;"_"&amp;$AY$34,データシート1!$A:$BT,MATCH($AY$31&amp;"_"&amp;BE$36,データシート1!$A$1:$BT$1,0),0)</f>
        <v>489.95973066596514</v>
      </c>
      <c r="BF39" s="18">
        <f>VLOOKUP($AW39&amp;"_"&amp;$AY$34,データシート1!$A:$BT,MATCH($AY$31&amp;"_"&amp;BF$36,データシート1!$A$1:$BT$1,0),0)</f>
        <v>32.175783380986964</v>
      </c>
      <c r="BG39" s="18">
        <f>VLOOKUP($AW39&amp;"_"&amp;$AY$34,データシート1!$A:$BT,MATCH($AY$31&amp;"_"&amp;BG$36,データシート1!$A$1:$BT$1,0),0)</f>
        <v>11.024333337388349</v>
      </c>
      <c r="BH39" s="18">
        <f>VLOOKUP($AW39&amp;"_"&amp;$AY$34,データシート1!$A:$BT,MATCH($AY$31&amp;"_"&amp;BH$36,データシート1!$A$1:$BT$1,0),0)</f>
        <v>55.442898858023995</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557.50259491510576</v>
      </c>
      <c r="P40" s="466">
        <f t="shared" si="9"/>
        <v>0.11641885534786402</v>
      </c>
      <c r="Q40" s="341"/>
      <c r="R40" s="14"/>
      <c r="S40" s="369" t="s">
        <v>166</v>
      </c>
      <c r="T40" s="348"/>
      <c r="U40" s="356" t="s">
        <v>166</v>
      </c>
      <c r="V40" s="357"/>
      <c r="W40" s="357"/>
      <c r="X40" s="906">
        <f>VLOOKUP(年度マスタ!$K$4&amp;"_"&amp;X$33,データシート1!$A:$BT,MATCH("aa_"&amp;$S40,データシート1!$A$1:$BT$1,0),0)</f>
        <v>1025.0201912578391</v>
      </c>
      <c r="Y40" s="907">
        <f>VLOOKUP(年度マスタ!$K$4&amp;"_"&amp;Y$33,データシート1!$A:$BT,MATCH("aa_"&amp;$S40,データシート1!$A$1:$BT$1,0),0)</f>
        <v>1130.3111242257819</v>
      </c>
      <c r="Z40" s="907">
        <f>VLOOKUP(年度マスタ!$K$4&amp;"_"&amp;Z$33,データシート1!$A:$BT,MATCH("aa_"&amp;$S40,データシート1!$A$1:$BT$1,0),0)</f>
        <v>1172.207920347955</v>
      </c>
      <c r="AA40" s="907">
        <f>VLOOKUP(年度マスタ!$K$4&amp;"_"&amp;AA$33,データシート1!$A:$BT,MATCH("aa_"&amp;$S40,データシート1!$A$1:$BT$1,0),0)</f>
        <v>1231.1875577146041</v>
      </c>
      <c r="AB40" s="907">
        <f>VLOOKUP(年度マスタ!$K$4&amp;"_"&amp;AB$33,データシート1!$A:$BT,MATCH("aa_"&amp;$S40,データシート1!$A$1:$BT$1,0),0)</f>
        <v>1138.856340982921</v>
      </c>
      <c r="AC40" s="907">
        <f>VLOOKUP(年度マスタ!$K$4&amp;"_"&amp;AC$33,データシート1!$A:$BT,MATCH("aa_"&amp;$S40,データシート1!$A$1:$BT$1,0),0)</f>
        <v>1268.5907870074041</v>
      </c>
      <c r="AD40" s="907">
        <f>VLOOKUP(年度マスタ!$K$4&amp;"_"&amp;AD$33,データシート1!$A:$BT,MATCH("aa_"&amp;$S40,データシート1!$A$1:$BT$1,0),0)</f>
        <v>1057.9297763401589</v>
      </c>
      <c r="AE40" s="907">
        <f>VLOOKUP(年度マスタ!$K$4&amp;"_"&amp;AE$33,データシート1!$A:$BT,MATCH("aa_"&amp;$S40,データシート1!$A$1:$BT$1,0),0)</f>
        <v>1013.88828867545</v>
      </c>
      <c r="AF40" s="907">
        <f>VLOOKUP(年度マスタ!$K$4&amp;"_"&amp;AF$33,データシート1!$A:$BT,MATCH("aa_"&amp;$S40,データシート1!$A$1:$BT$1,0),0)</f>
        <v>1154.0778061121796</v>
      </c>
      <c r="AG40" s="907">
        <f>VLOOKUP(年度マスタ!$K$4&amp;"_"&amp;AG$33,データシート1!$A:$BT,MATCH("aa_"&amp;$S40,データシート1!$A$1:$BT$1,0),0)</f>
        <v>975.36194762632624</v>
      </c>
      <c r="AH40" s="907">
        <f>VLOOKUP(年度マスタ!$K$4&amp;"_"&amp;AH$33,データシート1!$A:$BT,MATCH("aa_"&amp;$S40,データシート1!$A$1:$BT$1,0),0)</f>
        <v>857.6489216842657</v>
      </c>
      <c r="AI40" s="907">
        <f>VLOOKUP(年度マスタ!$K$4&amp;"_"&amp;AI$33,データシート1!$A:$BT,MATCH("aa_"&amp;$S40,データシート1!$A$1:$BT$1,0),0)</f>
        <v>762.85748537287554</v>
      </c>
      <c r="AJ40" s="907">
        <f>VLOOKUP(年度マスタ!$K$4&amp;"_"&amp;AJ$33,データシート1!$A:$BT,MATCH("aa_"&amp;$S40,データシート1!$A$1:$BT$1,0),0)</f>
        <v>864.33450114346567</v>
      </c>
      <c r="AK40" s="908">
        <f>VLOOKUP(年度マスタ!$K$4&amp;"_"&amp;AK$33,データシート1!$A:$BT,MATCH("aa_"&amp;$S40,データシート1!$A$1:$BT$1,0),0)</f>
        <v>928.17903514175259</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45.412505437311303</v>
      </c>
      <c r="P41" s="466">
        <f t="shared" si="9"/>
        <v>9.4831341588562396E-3</v>
      </c>
      <c r="Q41" s="341"/>
      <c r="R41" s="14"/>
      <c r="S41" s="369" t="s">
        <v>202</v>
      </c>
      <c r="T41" s="348"/>
      <c r="U41" s="259" t="s">
        <v>129</v>
      </c>
      <c r="V41" s="357"/>
      <c r="W41" s="357"/>
      <c r="X41" s="906">
        <f>X42+X45+X46</f>
        <v>1281.3857380467146</v>
      </c>
      <c r="Y41" s="907">
        <f t="shared" ref="Y41:AH41" si="12">Y42+Y45+Y46</f>
        <v>1291.9060168391093</v>
      </c>
      <c r="Z41" s="907">
        <f t="shared" si="12"/>
        <v>1265.1677981559515</v>
      </c>
      <c r="AA41" s="907">
        <f t="shared" si="12"/>
        <v>1267.0945617920936</v>
      </c>
      <c r="AB41" s="907">
        <f t="shared" si="12"/>
        <v>1243.6754259125578</v>
      </c>
      <c r="AC41" s="907">
        <f t="shared" si="12"/>
        <v>1212.0498161781454</v>
      </c>
      <c r="AD41" s="907">
        <f t="shared" si="12"/>
        <v>1199.5355434049845</v>
      </c>
      <c r="AE41" s="907">
        <f t="shared" si="12"/>
        <v>1182.1964429610291</v>
      </c>
      <c r="AF41" s="907">
        <f t="shared" si="12"/>
        <v>1167.8760167787755</v>
      </c>
      <c r="AG41" s="907">
        <f t="shared" si="12"/>
        <v>1147.1005014818652</v>
      </c>
      <c r="AH41" s="907">
        <f t="shared" si="12"/>
        <v>1126.757812866402</v>
      </c>
      <c r="AI41" s="907">
        <f>AI42+AI45+AI46</f>
        <v>1019.4447997785016</v>
      </c>
      <c r="AJ41" s="907">
        <f>AJ42+AJ45+AJ46</f>
        <v>1017.4810672061544</v>
      </c>
      <c r="AK41" s="908">
        <f>AK42+AK45+AK46</f>
        <v>1040.3173897681838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12.960502775055749</v>
      </c>
      <c r="P42" s="466">
        <f t="shared" si="9"/>
        <v>2.7064392373538039E-3</v>
      </c>
      <c r="Q42" s="341"/>
      <c r="R42" s="14"/>
      <c r="S42" s="369"/>
      <c r="T42" s="348"/>
      <c r="U42" s="359"/>
      <c r="V42" s="576" t="s">
        <v>130</v>
      </c>
      <c r="W42" s="349"/>
      <c r="X42" s="909">
        <f>SUM(X43:X44)</f>
        <v>1235.8849136095446</v>
      </c>
      <c r="Y42" s="910">
        <f t="shared" ref="Y42:AK42" si="13">SUM(Y43:Y44)</f>
        <v>1242.7592406813928</v>
      </c>
      <c r="Z42" s="910">
        <f t="shared" si="13"/>
        <v>1212.1906502025931</v>
      </c>
      <c r="AA42" s="910">
        <f t="shared" si="13"/>
        <v>1209.7038016849428</v>
      </c>
      <c r="AB42" s="910">
        <f t="shared" si="13"/>
        <v>1185.3024177001907</v>
      </c>
      <c r="AC42" s="910">
        <f t="shared" si="13"/>
        <v>1155.6587518091583</v>
      </c>
      <c r="AD42" s="910">
        <f t="shared" si="13"/>
        <v>1145.6555572058007</v>
      </c>
      <c r="AE42" s="910">
        <f t="shared" si="13"/>
        <v>1128.6457512730344</v>
      </c>
      <c r="AF42" s="910">
        <f t="shared" si="13"/>
        <v>1116.6043814029526</v>
      </c>
      <c r="AG42" s="910">
        <f t="shared" si="13"/>
        <v>1100.1015530319512</v>
      </c>
      <c r="AH42" s="910">
        <f t="shared" si="13"/>
        <v>1077.6444899689509</v>
      </c>
      <c r="AI42" s="910">
        <f t="shared" si="13"/>
        <v>977.16841610171582</v>
      </c>
      <c r="AJ42" s="910">
        <f t="shared" si="13"/>
        <v>975.15582849641851</v>
      </c>
      <c r="AK42" s="911">
        <f t="shared" si="13"/>
        <v>997.11727304980855</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56.988338424279988</v>
      </c>
      <c r="P43" s="624">
        <f t="shared" si="9"/>
        <v>1.1900423761330922E-2</v>
      </c>
      <c r="Q43" s="341"/>
      <c r="R43" s="14"/>
      <c r="S43" s="369" t="s">
        <v>191</v>
      </c>
      <c r="T43" s="372"/>
      <c r="U43" s="359"/>
      <c r="V43" s="373"/>
      <c r="W43" s="360" t="s">
        <v>191</v>
      </c>
      <c r="X43" s="909">
        <f>VLOOKUP(年度マスタ!$K$4&amp;"_"&amp;X$33,データシート1!$A:$BT,MATCH("aa_"&amp;$S43,データシート1!$A$1:$BT$1,0),0)</f>
        <v>647.60471383883896</v>
      </c>
      <c r="Y43" s="910">
        <f>VLOOKUP(年度マスタ!$K$4&amp;"_"&amp;Y$33,データシート1!$A:$BT,MATCH("aa_"&amp;$S43,データシート1!$A$1:$BT$1,0),0)</f>
        <v>650.09693046757889</v>
      </c>
      <c r="Z43" s="910">
        <f>VLOOKUP(年度マスタ!$K$4&amp;"_"&amp;Z$33,データシート1!$A:$BT,MATCH("aa_"&amp;$S43,データシート1!$A$1:$BT$1,0),0)</f>
        <v>643.55842304907571</v>
      </c>
      <c r="AA43" s="910">
        <f>VLOOKUP(年度マスタ!$K$4&amp;"_"&amp;AA$33,データシート1!$A:$BT,MATCH("aa_"&amp;$S43,データシート1!$A$1:$BT$1,0),0)</f>
        <v>646.57029311031965</v>
      </c>
      <c r="AB43" s="910">
        <f>VLOOKUP(年度マスタ!$K$4&amp;"_"&amp;AB$33,データシート1!$A:$BT,MATCH("aa_"&amp;$S43,データシート1!$A$1:$BT$1,0),0)</f>
        <v>627.79982278508498</v>
      </c>
      <c r="AC43" s="910">
        <f>VLOOKUP(年度マスタ!$K$4&amp;"_"&amp;AC$33,データシート1!$A:$BT,MATCH("aa_"&amp;$S43,データシート1!$A$1:$BT$1,0),0)</f>
        <v>601.62036746978004</v>
      </c>
      <c r="AD43" s="910">
        <f>VLOOKUP(年度マスタ!$K$4&amp;"_"&amp;AD$33,データシート1!$A:$BT,MATCH("aa_"&amp;$S43,データシート1!$A$1:$BT$1,0),0)</f>
        <v>598.16963718387524</v>
      </c>
      <c r="AE43" s="910">
        <f>VLOOKUP(年度マスタ!$K$4&amp;"_"&amp;AE$33,データシート1!$A:$BT,MATCH("aa_"&amp;$S43,データシート1!$A$1:$BT$1,0),0)</f>
        <v>594.37096995984962</v>
      </c>
      <c r="AF43" s="910">
        <f>VLOOKUP(年度マスタ!$K$4&amp;"_"&amp;AF$33,データシート1!$A:$BT,MATCH("aa_"&amp;$S43,データシート1!$A$1:$BT$1,0),0)</f>
        <v>588.4756238234778</v>
      </c>
      <c r="AG43" s="910">
        <f>VLOOKUP(年度マスタ!$K$4&amp;"_"&amp;AG$33,データシート1!$A:$BT,MATCH("aa_"&amp;$S43,データシート1!$A$1:$BT$1,0),0)</f>
        <v>579.28048519767026</v>
      </c>
      <c r="AH43" s="910">
        <f>VLOOKUP(年度マスタ!$K$4&amp;"_"&amp;AH$33,データシート1!$A:$BT,MATCH("aa_"&amp;$S43,データシート1!$A$1:$BT$1,0),0)</f>
        <v>564.46832664672377</v>
      </c>
      <c r="AI43" s="910">
        <f>VLOOKUP(年度マスタ!$K$4&amp;"_"&amp;AI$33,データシート1!$A:$BT,MATCH("aa_"&amp;$S43,データシート1!$A$1:$BT$1,0),0)</f>
        <v>495.63162689757462</v>
      </c>
      <c r="AJ43" s="910">
        <f>VLOOKUP(年度マスタ!$K$4&amp;"_"&amp;AJ$33,データシート1!$A:$BT,MATCH("aa_"&amp;$S43,データシート1!$A$1:$BT$1,0),0)</f>
        <v>480.74259513350012</v>
      </c>
      <c r="AK43" s="911">
        <f>VLOOKUP(年度マスタ!$K$4&amp;"_"&amp;AK$33,データシート1!$A:$BT,MATCH("aa_"&amp;$S43,データシート1!$A$1:$BT$1,0),0)</f>
        <v>507.15754238384341</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588.28019977070551</v>
      </c>
      <c r="Y44" s="910">
        <f>VLOOKUP(年度マスタ!$K$4&amp;"_"&amp;Y$33,データシート1!$A:$BT,MATCH("aa_"&amp;$S44,データシート1!$A$1:$BT$1,0),0)</f>
        <v>592.66231021381395</v>
      </c>
      <c r="Z44" s="910">
        <f>VLOOKUP(年度マスタ!$K$4&amp;"_"&amp;Z$33,データシート1!$A:$BT,MATCH("aa_"&amp;$S44,データシート1!$A$1:$BT$1,0),0)</f>
        <v>568.63222715351742</v>
      </c>
      <c r="AA44" s="910">
        <f>VLOOKUP(年度マスタ!$K$4&amp;"_"&amp;AA$33,データシート1!$A:$BT,MATCH("aa_"&amp;$S44,データシート1!$A$1:$BT$1,0),0)</f>
        <v>563.13350857462319</v>
      </c>
      <c r="AB44" s="910">
        <f>VLOOKUP(年度マスタ!$K$4&amp;"_"&amp;AB$33,データシート1!$A:$BT,MATCH("aa_"&amp;$S44,データシート1!$A$1:$BT$1,0),0)</f>
        <v>557.50259491510576</v>
      </c>
      <c r="AC44" s="910">
        <f>VLOOKUP(年度マスタ!$K$4&amp;"_"&amp;AC$33,データシート1!$A:$BT,MATCH("aa_"&amp;$S44,データシート1!$A$1:$BT$1,0),0)</f>
        <v>554.03838433937835</v>
      </c>
      <c r="AD44" s="910">
        <f>VLOOKUP(年度マスタ!$K$4&amp;"_"&amp;AD$33,データシート1!$A:$BT,MATCH("aa_"&amp;$S44,データシート1!$A$1:$BT$1,0),0)</f>
        <v>547.48592002192549</v>
      </c>
      <c r="AE44" s="910">
        <f>VLOOKUP(年度マスタ!$K$4&amp;"_"&amp;AE$33,データシート1!$A:$BT,MATCH("aa_"&amp;$S44,データシート1!$A$1:$BT$1,0),0)</f>
        <v>534.27478131318469</v>
      </c>
      <c r="AF44" s="910">
        <f>VLOOKUP(年度マスタ!$K$4&amp;"_"&amp;AF$33,データシート1!$A:$BT,MATCH("aa_"&amp;$S44,データシート1!$A$1:$BT$1,0),0)</f>
        <v>528.12875757947495</v>
      </c>
      <c r="AG44" s="910">
        <f>VLOOKUP(年度マスタ!$K$4&amp;"_"&amp;AG$33,データシート1!$A:$BT,MATCH("aa_"&amp;$S44,データシート1!$A$1:$BT$1,0),0)</f>
        <v>520.82106783428094</v>
      </c>
      <c r="AH44" s="910">
        <f>VLOOKUP(年度マスタ!$K$4&amp;"_"&amp;AH$33,データシート1!$A:$BT,MATCH("aa_"&amp;$S44,データシート1!$A$1:$BT$1,0),0)</f>
        <v>513.17616332222724</v>
      </c>
      <c r="AI44" s="910">
        <f>VLOOKUP(年度マスタ!$K$4&amp;"_"&amp;AI$33,データシート1!$A:$BT,MATCH("aa_"&amp;$S44,データシート1!$A$1:$BT$1,0),0)</f>
        <v>481.5367892041412</v>
      </c>
      <c r="AJ44" s="910">
        <f>VLOOKUP(年度マスタ!$K$4&amp;"_"&amp;AJ$33,データシート1!$A:$BT,MATCH("aa_"&amp;$S44,データシート1!$A$1:$BT$1,0),0)</f>
        <v>494.41323336291845</v>
      </c>
      <c r="AK44" s="911">
        <f>VLOOKUP(年度マスタ!$K$4&amp;"_"&amp;AK$33,データシート1!$A:$BT,MATCH("aa_"&amp;$S44,データシート1!$A$1:$BT$1,0),0)</f>
        <v>489.95973066596514</v>
      </c>
      <c r="AL44" s="343"/>
      <c r="AW44" s="18" t="str">
        <f>AW47</f>
        <v>鳥取県</v>
      </c>
      <c r="AX44" s="1065">
        <f t="shared" si="14"/>
        <v>0.24018540866253693</v>
      </c>
      <c r="AY44" s="1065">
        <f t="shared" si="14"/>
        <v>0.2232897121549057</v>
      </c>
      <c r="AZ44" s="1065">
        <f t="shared" si="14"/>
        <v>0.2460504318687298</v>
      </c>
      <c r="BA44" s="1065">
        <f t="shared" si="14"/>
        <v>0.27577712202249777</v>
      </c>
      <c r="BB44" s="1065">
        <f t="shared" si="14"/>
        <v>1.4697325291329949E-2</v>
      </c>
      <c r="BC44" s="1065">
        <f>SUM(AX44:BB44)</f>
        <v>1.0000000000000002</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34.706224647789703</v>
      </c>
      <c r="Y45" s="910">
        <f>VLOOKUP(年度マスタ!$K$4&amp;"_"&amp;Y$33,データシート1!$A:$BT,MATCH("aa_"&amp;$S45,データシート1!$A$1:$BT$1,0),0)</f>
        <v>36.029626690815803</v>
      </c>
      <c r="Z45" s="910">
        <f>VLOOKUP(年度マスタ!$K$4&amp;"_"&amp;Z$33,データシート1!$A:$BT,MATCH("aa_"&amp;$S45,データシート1!$A$1:$BT$1,0),0)</f>
        <v>41.314277165432998</v>
      </c>
      <c r="AA45" s="910">
        <f>VLOOKUP(年度マスタ!$K$4&amp;"_"&amp;AA$33,データシート1!$A:$BT,MATCH("aa_"&amp;$S45,データシート1!$A$1:$BT$1,0),0)</f>
        <v>44.871346748030902</v>
      </c>
      <c r="AB45" s="910">
        <f>VLOOKUP(年度マスタ!$K$4&amp;"_"&amp;AB$33,データシート1!$A:$BT,MATCH("aa_"&amp;$S45,データシート1!$A$1:$BT$1,0),0)</f>
        <v>45.412505437311303</v>
      </c>
      <c r="AC45" s="910">
        <f>VLOOKUP(年度マスタ!$K$4&amp;"_"&amp;AC$33,データシート1!$A:$BT,MATCH("aa_"&amp;$S45,データシート1!$A$1:$BT$1,0),0)</f>
        <v>43.294802141182799</v>
      </c>
      <c r="AD45" s="910">
        <f>VLOOKUP(年度マスタ!$K$4&amp;"_"&amp;AD$33,データシート1!$A:$BT,MATCH("aa_"&amp;$S45,データシート1!$A$1:$BT$1,0),0)</f>
        <v>42.089153269635197</v>
      </c>
      <c r="AE45" s="910">
        <f>VLOOKUP(年度マスタ!$K$4&amp;"_"&amp;AE$33,データシート1!$A:$BT,MATCH("aa_"&amp;$S45,データシート1!$A$1:$BT$1,0),0)</f>
        <v>40.632062869853748</v>
      </c>
      <c r="AF45" s="910">
        <f>VLOOKUP(年度マスタ!$K$4&amp;"_"&amp;AF$33,データシート1!$A:$BT,MATCH("aa_"&amp;$S45,データシート1!$A$1:$BT$1,0),0)</f>
        <v>38.988845044566901</v>
      </c>
      <c r="AG45" s="910">
        <f>VLOOKUP(年度マスタ!$K$4&amp;"_"&amp;AG$33,データシート1!$A:$BT,MATCH("aa_"&amp;$S45,データシート1!$A$1:$BT$1,0),0)</f>
        <v>35.876847496528498</v>
      </c>
      <c r="AH45" s="910">
        <f>VLOOKUP(年度マスタ!$K$4&amp;"_"&amp;AH$33,データシート1!$A:$BT,MATCH("aa_"&amp;$S45,データシート1!$A$1:$BT$1,0),0)</f>
        <v>34.630232452589802</v>
      </c>
      <c r="AI45" s="910">
        <f>VLOOKUP(年度マスタ!$K$4&amp;"_"&amp;AI$33,データシート1!$A:$BT,MATCH("aa_"&amp;$S45,データシート1!$A$1:$BT$1,0),0)</f>
        <v>32.838705543539</v>
      </c>
      <c r="AJ45" s="910">
        <f>VLOOKUP(年度マスタ!$K$4&amp;"_"&amp;AJ$33,データシート1!$A:$BT,MATCH("aa_"&amp;$S45,データシート1!$A$1:$BT$1,0),0)</f>
        <v>32.218356184549599</v>
      </c>
      <c r="AK45" s="911">
        <f>VLOOKUP(年度マスタ!$K$4&amp;"_"&amp;AK$33,データシート1!$A:$BT,MATCH("aa_"&amp;$S45,データシート1!$A$1:$BT$1,0),0)</f>
        <v>32.175783380986964</v>
      </c>
      <c r="AL45" s="343"/>
      <c r="AW45" s="18" t="str">
        <f>AW48</f>
        <v>鳥取県</v>
      </c>
      <c r="AX45" s="1065">
        <f t="shared" ref="AX45:BB45" si="15">AX48/$BC48</f>
        <v>0.24018540866253693</v>
      </c>
      <c r="AY45" s="1065">
        <f t="shared" si="15"/>
        <v>0.2232897121549057</v>
      </c>
      <c r="AZ45" s="1065">
        <f t="shared" si="15"/>
        <v>0.2460504318687298</v>
      </c>
      <c r="BA45" s="1065">
        <f t="shared" si="15"/>
        <v>0.27577712202249777</v>
      </c>
      <c r="BB45" s="1065">
        <f t="shared" si="15"/>
        <v>1.4697325291329949E-2</v>
      </c>
      <c r="BC45" s="1065">
        <f t="shared" ref="BC45" si="16">SUM(AX45:BB45)</f>
        <v>1.0000000000000002</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10.7945997893803</v>
      </c>
      <c r="Y46" s="910">
        <f>VLOOKUP(年度マスタ!$K$4&amp;"_"&amp;Y$33,データシート1!$A:$BT,MATCH("aa_"&amp;$S46,データシート1!$A$1:$BT$1,0),0)</f>
        <v>13.11714946690072</v>
      </c>
      <c r="Z46" s="910">
        <f>VLOOKUP(年度マスタ!$K$4&amp;"_"&amp;Z$33,データシート1!$A:$BT,MATCH("aa_"&amp;$S46,データシート1!$A$1:$BT$1,0),0)</f>
        <v>11.66287078792538</v>
      </c>
      <c r="AA46" s="910">
        <f>VLOOKUP(年度マスタ!$K$4&amp;"_"&amp;AA$33,データシート1!$A:$BT,MATCH("aa_"&amp;$S46,データシート1!$A$1:$BT$1,0),0)</f>
        <v>12.5194133591199</v>
      </c>
      <c r="AB46" s="910">
        <f>VLOOKUP(年度マスタ!$K$4&amp;"_"&amp;AB$33,データシート1!$A:$BT,MATCH("aa_"&amp;$S46,データシート1!$A$1:$BT$1,0),0)</f>
        <v>12.960502775055749</v>
      </c>
      <c r="AC46" s="910">
        <f>VLOOKUP(年度マスタ!$K$4&amp;"_"&amp;AC$33,データシート1!$A:$BT,MATCH("aa_"&amp;$S46,データシート1!$A$1:$BT$1,0),0)</f>
        <v>13.09626222780442</v>
      </c>
      <c r="AD46" s="910">
        <f>VLOOKUP(年度マスタ!$K$4&amp;"_"&amp;AD$33,データシート1!$A:$BT,MATCH("aa_"&amp;$S46,データシート1!$A$1:$BT$1,0),0)</f>
        <v>11.790832929548474</v>
      </c>
      <c r="AE46" s="910">
        <f>VLOOKUP(年度マスタ!$K$4&amp;"_"&amp;AE$33,データシート1!$A:$BT,MATCH("aa_"&amp;$S46,データシート1!$A$1:$BT$1,0),0)</f>
        <v>12.918628818140753</v>
      </c>
      <c r="AF46" s="910">
        <f>VLOOKUP(年度マスタ!$K$4&amp;"_"&amp;AF$33,データシート1!$A:$BT,MATCH("aa_"&amp;$S46,データシート1!$A$1:$BT$1,0),0)</f>
        <v>12.28279033125588</v>
      </c>
      <c r="AG46" s="910">
        <f>VLOOKUP(年度マスタ!$K$4&amp;"_"&amp;AG$33,データシート1!$A:$BT,MATCH("aa_"&amp;$S46,データシート1!$A$1:$BT$1,0),0)</f>
        <v>11.122100953385637</v>
      </c>
      <c r="AH46" s="910">
        <f>VLOOKUP(年度マスタ!$K$4&amp;"_"&amp;AH$33,データシート1!$A:$BT,MATCH("aa_"&amp;$S46,データシート1!$A$1:$BT$1,0),0)</f>
        <v>14.483090444861334</v>
      </c>
      <c r="AI46" s="910">
        <f>VLOOKUP(年度マスタ!$K$4&amp;"_"&amp;AI$33,データシート1!$A:$BT,MATCH("aa_"&amp;$S46,データシート1!$A$1:$BT$1,0),0)</f>
        <v>9.4376781332467772</v>
      </c>
      <c r="AJ46" s="910">
        <f>VLOOKUP(年度マスタ!$K$4&amp;"_"&amp;AJ$33,データシート1!$A:$BT,MATCH("aa_"&amp;$S46,データシート1!$A$1:$BT$1,0),0)</f>
        <v>10.10688252518632</v>
      </c>
      <c r="AK46" s="911">
        <f>VLOOKUP(年度マスタ!$K$4&amp;"_"&amp;AK$33,データシート1!$A:$BT,MATCH("aa_"&amp;$S46,データシート1!$A$1:$BT$1,0),0)</f>
        <v>11.024333337388349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51.596512432604399</v>
      </c>
      <c r="Y47" s="913">
        <f>VLOOKUP(年度マスタ!$K$4&amp;"_"&amp;Y$33,データシート1!$A:$BT,MATCH("aa_"&amp;$S47,データシート1!$A$1:$BT$1,0),0)</f>
        <v>50.292655826643752</v>
      </c>
      <c r="Z47" s="913">
        <f>VLOOKUP(年度マスタ!$K$4&amp;"_"&amp;Z$33,データシート1!$A:$BT,MATCH("aa_"&amp;$S47,データシート1!$A$1:$BT$1,0),0)</f>
        <v>56.910931123761003</v>
      </c>
      <c r="AA47" s="913">
        <f>VLOOKUP(年度マスタ!$K$4&amp;"_"&amp;AA$33,データシート1!$A:$BT,MATCH("aa_"&amp;$S47,データシート1!$A$1:$BT$1,0),0)</f>
        <v>56.172018542082007</v>
      </c>
      <c r="AB47" s="913">
        <f>VLOOKUP(年度マスタ!$K$4&amp;"_"&amp;AB$33,データシート1!$A:$BT,MATCH("aa_"&amp;$S47,データシート1!$A$1:$BT$1,0),0)</f>
        <v>56.988338424279988</v>
      </c>
      <c r="AC47" s="913">
        <f>VLOOKUP(年度マスタ!$K$4&amp;"_"&amp;AC$33,データシート1!$A:$BT,MATCH("aa_"&amp;$S47,データシート1!$A$1:$BT$1,0),0)</f>
        <v>59.041939260494011</v>
      </c>
      <c r="AD47" s="913">
        <f>VLOOKUP(年度マスタ!$K$4&amp;"_"&amp;AD$33,データシート1!$A:$BT,MATCH("aa_"&amp;$S47,データシート1!$A$1:$BT$1,0),0)</f>
        <v>66.627578965496994</v>
      </c>
      <c r="AE47" s="913">
        <f>VLOOKUP(年度マスタ!$K$4&amp;"_"&amp;AE$33,データシート1!$A:$BT,MATCH("aa_"&amp;$S47,データシート1!$A$1:$BT$1,0),0)</f>
        <v>57.907285811336884</v>
      </c>
      <c r="AF47" s="913">
        <f>VLOOKUP(年度マスタ!$K$4&amp;"_"&amp;AF$33,データシート1!$A:$BT,MATCH("aa_"&amp;$S47,データシート1!$A$1:$BT$1,0),0)</f>
        <v>47.910531450752003</v>
      </c>
      <c r="AG47" s="913">
        <f>VLOOKUP(年度マスタ!$K$4&amp;"_"&amp;AG$33,データシート1!$A:$BT,MATCH("aa_"&amp;$S47,データシート1!$A$1:$BT$1,0),0)</f>
        <v>53.56468342721611</v>
      </c>
      <c r="AH47" s="913">
        <f>VLOOKUP(年度マスタ!$K$4&amp;"_"&amp;AH$33,データシート1!$A:$BT,MATCH("aa_"&amp;$S47,データシート1!$A$1:$BT$1,0),0)</f>
        <v>54.82562132238079</v>
      </c>
      <c r="AI47" s="913">
        <f>VLOOKUP(年度マスタ!$K$4&amp;"_"&amp;AI$33,データシート1!$A:$BT,MATCH("aa_"&amp;$S47,データシート1!$A$1:$BT$1,0),0)</f>
        <v>59.606353761994377</v>
      </c>
      <c r="AJ47" s="913">
        <f>VLOOKUP(年度マスタ!$K$4&amp;"_"&amp;AJ$33,データシート1!$A:$BT,MATCH("aa_"&amp;$S47,データシート1!$A$1:$BT$1,0),0)</f>
        <v>61.219053596735989</v>
      </c>
      <c r="AK47" s="914">
        <f>VLOOKUP(年度マスタ!$K$4&amp;"_"&amp;AK$33,データシート1!$A:$BT,MATCH("aa_"&amp;$S47,データシート1!$A$1:$BT$1,0),0)</f>
        <v>55.442898858023995</v>
      </c>
      <c r="AL47" s="343"/>
      <c r="AW47" s="18" t="str">
        <f>年度マスタ!I4</f>
        <v>鳥取県</v>
      </c>
      <c r="AX47" s="1066">
        <f>SUM(AY38:BA38)</f>
        <v>906.05433680546844</v>
      </c>
      <c r="AY47" s="1066">
        <f t="shared" si="17"/>
        <v>842.31849548466289</v>
      </c>
      <c r="AZ47" s="1066">
        <f t="shared" si="17"/>
        <v>928.17903514175259</v>
      </c>
      <c r="BA47" s="1066">
        <f>SUM(BD38:BG38)</f>
        <v>1040.3173897681838</v>
      </c>
      <c r="BB47" s="1066">
        <f>BH38</f>
        <v>55.442898858023995</v>
      </c>
      <c r="BC47" s="1066">
        <f>SUM(AX47:BB47)</f>
        <v>3772.3121560580912</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鳥取県</v>
      </c>
      <c r="AX48" s="1066">
        <f>SUM(AY39:BA39)</f>
        <v>906.05433680546844</v>
      </c>
      <c r="AY48" s="1066">
        <f>BB39</f>
        <v>842.31849548466289</v>
      </c>
      <c r="AZ48" s="1066">
        <f>BC39</f>
        <v>928.17903514175259</v>
      </c>
      <c r="BA48" s="1066">
        <f>SUM(BD39:BG39)</f>
        <v>1040.3173897681838</v>
      </c>
      <c r="BB48" s="1066">
        <f>BH39</f>
        <v>55.442898858023995</v>
      </c>
      <c r="BC48" s="1066">
        <f>SUM(AX48:BB48)</f>
        <v>3772.3121560580912</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3772.3121560580912</v>
      </c>
      <c r="P51" s="464">
        <f>P52+P56+P57+P58+P64</f>
        <v>1.0000000000000002</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906.05433680546844</v>
      </c>
      <c r="P52" s="465">
        <f t="shared" ref="P52:P64" si="18">O52/$O$51</f>
        <v>0.24018540866253693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680.04531854903666</v>
      </c>
      <c r="P53" s="466">
        <f t="shared" si="18"/>
        <v>0.18027281158504541</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37.495330226685063</v>
      </c>
      <c r="P54" s="466">
        <f t="shared" si="18"/>
        <v>9.9396149299230095E-3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188.51368802974676</v>
      </c>
      <c r="P55" s="466">
        <f t="shared" si="18"/>
        <v>4.9972982147568533E-2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842.31849548466289</v>
      </c>
      <c r="P56" s="465">
        <f t="shared" si="18"/>
        <v>0.2232897121549057</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928.17903514175259</v>
      </c>
      <c r="P57" s="465">
        <f t="shared" si="18"/>
        <v>0.2460504318687298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1040.3173897681838</v>
      </c>
      <c r="P58" s="465">
        <f t="shared" si="18"/>
        <v>0.27577712202249777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997.11727304980855</v>
      </c>
      <c r="P59" s="466">
        <f t="shared" si="18"/>
        <v>0.26432522861304097</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507.15754238384341</v>
      </c>
      <c r="P60" s="466">
        <f t="shared" si="18"/>
        <v>0.13444209317868377</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489.95973066596514</v>
      </c>
      <c r="P61" s="466">
        <f t="shared" si="18"/>
        <v>0.12988313543435723</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32.175783380986964</v>
      </c>
      <c r="P62" s="466">
        <f t="shared" si="18"/>
        <v>8.5294594004673551E-3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11.024333337388349</v>
      </c>
      <c r="P63" s="466">
        <f t="shared" si="18"/>
        <v>2.9224340089894145E-3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55.442898858023995</v>
      </c>
      <c r="P64" s="624">
        <f t="shared" si="18"/>
        <v>1.4697325291329949E-2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鳥取県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8531.9758999999995</v>
      </c>
      <c r="AI7" s="85">
        <f>VLOOKUP(年度マスタ!$K$4&amp;"_"&amp;$AG7,データシート1!$A:$BT,MATCH("ab_"&amp;AI$2,データシート1!$A$1:$BT$1,0),0)</f>
        <v>20540</v>
      </c>
      <c r="AJ7" s="85">
        <f>VLOOKUP(年度マスタ!$K$4&amp;"_"&amp;$AG7,データシート1!$A:$BT,MATCH("ab_"&amp;AJ$2,データシート1!$A$1:$BT$1,0),0)</f>
        <v>3699</v>
      </c>
      <c r="AK7" s="85">
        <f>VLOOKUP(年度マスタ!$K$4&amp;"_"&amp;$AG7,データシート1!$A:$BT,MATCH("ab_"&amp;AK$2,データシート1!$A$1:$BT$1,0),0)</f>
        <v>207971</v>
      </c>
      <c r="AL7" s="85">
        <f>VLOOKUP(年度マスタ!$K$4&amp;"_"&amp;$AG7,データシート1!$A:$BT,MATCH("ab_"&amp;AL$2,データシート1!$A$1:$BT$1,0),0)</f>
        <v>226434</v>
      </c>
      <c r="AM7" s="85">
        <f>VLOOKUP(年度マスタ!$K$4&amp;"_"&amp;$AG7,データシート1!$A:$BT,MATCH("ab_"&amp;AM$2,データシート1!$A$1:$BT$1,0),0)</f>
        <v>327380</v>
      </c>
      <c r="AN7" s="85">
        <f>VLOOKUP(年度マスタ!$K$4&amp;"_"&amp;$AG7,データシート1!$A:$BT,MATCH("ab_"&amp;AN$2,データシート1!$A$1:$BT$1,0),0)</f>
        <v>118403</v>
      </c>
      <c r="AO7" s="85">
        <f>VLOOKUP(年度マスタ!$K$4&amp;"_"&amp;$AG7,データシート1!$A:$BT,MATCH("ab_"&amp;AO$2,データシート1!$A$1:$BT$1,0),0)</f>
        <v>595331</v>
      </c>
      <c r="AP7" s="85">
        <f>VLOOKUP(年度マスタ!$K$4&amp;"_"&amp;$AG7,データシート1!$A:$BT,MATCH("ab_"&amp;AP$2,データシート1!$A$1:$BT$1,0),0)</f>
        <v>1989160.5</v>
      </c>
      <c r="AQ7" s="964">
        <f>VLOOKUP(年度マスタ!$K$4&amp;"_"&amp;$AG7,データシート1!$A:$BT,MATCH("ab_"&amp;AQ$2,データシート1!$A$1:$BT$1,0),0)</f>
        <v>51.596512432604413</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8427.7055999999993</v>
      </c>
      <c r="AI8" s="85">
        <f>VLOOKUP(年度マスタ!$K$4&amp;"_"&amp;$AG8,データシート1!$A:$BT,MATCH("ab_"&amp;AI$2,データシート1!$A$1:$BT$1,0),0)</f>
        <v>20540</v>
      </c>
      <c r="AJ8" s="85">
        <f>VLOOKUP(年度マスタ!$K$4&amp;"_"&amp;$AG8,データシート1!$A:$BT,MATCH("ab_"&amp;AJ$2,データシート1!$A$1:$BT$1,0),0)</f>
        <v>3699</v>
      </c>
      <c r="AK8" s="85">
        <f>VLOOKUP(年度マスタ!$K$4&amp;"_"&amp;$AG8,データシート1!$A:$BT,MATCH("ab_"&amp;AK$2,データシート1!$A$1:$BT$1,0),0)</f>
        <v>207971</v>
      </c>
      <c r="AL8" s="85">
        <f>VLOOKUP(年度マスタ!$K$4&amp;"_"&amp;$AG8,データシート1!$A:$BT,MATCH("ab_"&amp;AL$2,データシート1!$A$1:$BT$1,0),0)</f>
        <v>227848</v>
      </c>
      <c r="AM8" s="85">
        <f>VLOOKUP(年度マスタ!$K$4&amp;"_"&amp;$AG8,データシート1!$A:$BT,MATCH("ab_"&amp;AM$2,データシート1!$A$1:$BT$1,0),0)</f>
        <v>330167</v>
      </c>
      <c r="AN8" s="85">
        <f>VLOOKUP(年度マスタ!$K$4&amp;"_"&amp;$AG8,データシート1!$A:$BT,MATCH("ab_"&amp;AN$2,データシート1!$A$1:$BT$1,0),0)</f>
        <v>116306</v>
      </c>
      <c r="AO8" s="85">
        <f>VLOOKUP(年度マスタ!$K$4&amp;"_"&amp;$AG8,データシート1!$A:$BT,MATCH("ab_"&amp;AO$2,データシート1!$A$1:$BT$1,0),0)</f>
        <v>592213</v>
      </c>
      <c r="AP8" s="85">
        <f>VLOOKUP(年度マスタ!$K$4&amp;"_"&amp;$AG8,データシート1!$A:$BT,MATCH("ab_"&amp;AP$2,データシート1!$A$1:$BT$1,0),0)</f>
        <v>2290629</v>
      </c>
      <c r="AQ8" s="964">
        <f>VLOOKUP(年度マスタ!$K$4&amp;"_"&amp;$AG8,データシート1!$A:$BT,MATCH("ab_"&amp;AQ$2,データシート1!$A$1:$BT$1,0),0)</f>
        <v>50.292655826643752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7419.3528999999999</v>
      </c>
      <c r="AI9" s="85">
        <f>VLOOKUP(年度マスタ!$K$4&amp;"_"&amp;$AG9,データシート1!$A:$BT,MATCH("ab_"&amp;AI$2,データシート1!$A$1:$BT$1,0),0)</f>
        <v>20540</v>
      </c>
      <c r="AJ9" s="85">
        <f>VLOOKUP(年度マスタ!$K$4&amp;"_"&amp;$AG9,データシート1!$A:$BT,MATCH("ab_"&amp;AJ$2,データシート1!$A$1:$BT$1,0),0)</f>
        <v>3699</v>
      </c>
      <c r="AK9" s="85">
        <f>VLOOKUP(年度マスタ!$K$4&amp;"_"&amp;$AG9,データシート1!$A:$BT,MATCH("ab_"&amp;AK$2,データシート1!$A$1:$BT$1,0),0)</f>
        <v>207971</v>
      </c>
      <c r="AL9" s="85">
        <f>VLOOKUP(年度マスタ!$K$4&amp;"_"&amp;$AG9,データシート1!$A:$BT,MATCH("ab_"&amp;AL$2,データシート1!$A$1:$BT$1,0),0)</f>
        <v>228484</v>
      </c>
      <c r="AM9" s="85">
        <f>VLOOKUP(年度マスタ!$K$4&amp;"_"&amp;$AG9,データシート1!$A:$BT,MATCH("ab_"&amp;AM$2,データシート1!$A$1:$BT$1,0),0)</f>
        <v>333947</v>
      </c>
      <c r="AN9" s="85">
        <f>VLOOKUP(年度マスタ!$K$4&amp;"_"&amp;$AG9,データシート1!$A:$BT,MATCH("ab_"&amp;AN$2,データシート1!$A$1:$BT$1,0),0)</f>
        <v>114911</v>
      </c>
      <c r="AO9" s="85">
        <f>VLOOKUP(年度マスタ!$K$4&amp;"_"&amp;$AG9,データシート1!$A:$BT,MATCH("ab_"&amp;AO$2,データシート1!$A$1:$BT$1,0),0)</f>
        <v>588715</v>
      </c>
      <c r="AP9" s="85">
        <f>VLOOKUP(年度マスタ!$K$4&amp;"_"&amp;$AG9,データシート1!$A:$BT,MATCH("ab_"&amp;AP$2,データシート1!$A$1:$BT$1,0),0)</f>
        <v>2033302</v>
      </c>
      <c r="AQ9" s="964">
        <f>VLOOKUP(年度マスタ!$K$4&amp;"_"&amp;$AG9,データシート1!$A:$BT,MATCH("ab_"&amp;AQ$2,データシート1!$A$1:$BT$1,0),0)</f>
        <v>56.910931123760989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6886.5410000000002</v>
      </c>
      <c r="AI10" s="85">
        <f>VLOOKUP(年度マスタ!$K$4&amp;"_"&amp;$AG10,データシート1!$A:$BT,MATCH("ab_"&amp;AI$2,データシート1!$A$1:$BT$1,0),0)</f>
        <v>20540</v>
      </c>
      <c r="AJ10" s="85">
        <f>VLOOKUP(年度マスタ!$K$4&amp;"_"&amp;$AG10,データシート1!$A:$BT,MATCH("ab_"&amp;AJ$2,データシート1!$A$1:$BT$1,0),0)</f>
        <v>3699</v>
      </c>
      <c r="AK10" s="85">
        <f>VLOOKUP(年度マスタ!$K$4&amp;"_"&amp;$AG10,データシート1!$A:$BT,MATCH("ab_"&amp;AK$2,データシート1!$A$1:$BT$1,0),0)</f>
        <v>207971</v>
      </c>
      <c r="AL10" s="85">
        <f>VLOOKUP(年度マスタ!$K$4&amp;"_"&amp;$AG10,データシート1!$A:$BT,MATCH("ab_"&amp;AL$2,データシート1!$A$1:$BT$1,0),0)</f>
        <v>231638</v>
      </c>
      <c r="AM10" s="85">
        <f>VLOOKUP(年度マスタ!$K$4&amp;"_"&amp;$AG10,データシート1!$A:$BT,MATCH("ab_"&amp;AM$2,データシート1!$A$1:$BT$1,0),0)</f>
        <v>338171</v>
      </c>
      <c r="AN10" s="85">
        <f>VLOOKUP(年度マスタ!$K$4&amp;"_"&amp;$AG10,データシート1!$A:$BT,MATCH("ab_"&amp;AN$2,データシート1!$A$1:$BT$1,0),0)</f>
        <v>113156</v>
      </c>
      <c r="AO10" s="85">
        <f>VLOOKUP(年度マスタ!$K$4&amp;"_"&amp;$AG10,データシート1!$A:$BT,MATCH("ab_"&amp;AO$2,データシート1!$A$1:$BT$1,0),0)</f>
        <v>588508</v>
      </c>
      <c r="AP10" s="85">
        <f>VLOOKUP(年度マスタ!$K$4&amp;"_"&amp;$AG10,データシート1!$A:$BT,MATCH("ab_"&amp;AP$2,データシート1!$A$1:$BT$1,0),0)</f>
        <v>2126099.5</v>
      </c>
      <c r="AQ10" s="964">
        <f>VLOOKUP(年度マスタ!$K$4&amp;"_"&amp;$AG10,データシート1!$A:$BT,MATCH("ab_"&amp;AQ$2,データシート1!$A$1:$BT$1,0),0)</f>
        <v>56.172018542081993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6552.8995000000004</v>
      </c>
      <c r="AI11" s="85">
        <f>VLOOKUP(年度マスタ!$K$4&amp;"_"&amp;$AG11,データシート1!$A:$BT,MATCH("ab_"&amp;AI$2,データシート1!$A$1:$BT$1,0),0)</f>
        <v>20540</v>
      </c>
      <c r="AJ11" s="85">
        <f>VLOOKUP(年度マスタ!$K$4&amp;"_"&amp;$AG11,データシート1!$A:$BT,MATCH("ab_"&amp;AJ$2,データシート1!$A$1:$BT$1,0),0)</f>
        <v>3699</v>
      </c>
      <c r="AK11" s="85">
        <f>VLOOKUP(年度マスタ!$K$4&amp;"_"&amp;$AG11,データシート1!$A:$BT,MATCH("ab_"&amp;AK$2,データシート1!$A$1:$BT$1,0),0)</f>
        <v>207971</v>
      </c>
      <c r="AL11" s="85">
        <f>VLOOKUP(年度マスタ!$K$4&amp;"_"&amp;$AG11,データシート1!$A:$BT,MATCH("ab_"&amp;AL$2,データシート1!$A$1:$BT$1,0),0)</f>
        <v>232676</v>
      </c>
      <c r="AM11" s="85">
        <f>VLOOKUP(年度マスタ!$K$4&amp;"_"&amp;$AG11,データシート1!$A:$BT,MATCH("ab_"&amp;AM$2,データシート1!$A$1:$BT$1,0),0)</f>
        <v>343014</v>
      </c>
      <c r="AN11" s="85">
        <f>VLOOKUP(年度マスタ!$K$4&amp;"_"&amp;$AG11,データシート1!$A:$BT,MATCH("ab_"&amp;AN$2,データシート1!$A$1:$BT$1,0),0)</f>
        <v>111604</v>
      </c>
      <c r="AO11" s="85">
        <f>VLOOKUP(年度マスタ!$K$4&amp;"_"&amp;$AG11,データシート1!$A:$BT,MATCH("ab_"&amp;AO$2,データシート1!$A$1:$BT$1,0),0)</f>
        <v>587067</v>
      </c>
      <c r="AP11" s="85">
        <f>VLOOKUP(年度マスタ!$K$4&amp;"_"&amp;$AG11,データシート1!$A:$BT,MATCH("ab_"&amp;AP$2,データシート1!$A$1:$BT$1,0),0)</f>
        <v>2148486</v>
      </c>
      <c r="AQ11" s="964">
        <f>VLOOKUP(年度マスタ!$K$4&amp;"_"&amp;$AG11,データシート1!$A:$BT,MATCH("ab_"&amp;AQ$2,データシート1!$A$1:$BT$1,0),0)</f>
        <v>56.988338424279988</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6804.2136</v>
      </c>
      <c r="AI12" s="85">
        <f>VLOOKUP(年度マスタ!$K$4&amp;"_"&amp;$AG12,データシート1!$A:$BT,MATCH("ab_"&amp;AI$2,データシート1!$A$1:$BT$1,0),0)</f>
        <v>18092</v>
      </c>
      <c r="AJ12" s="85">
        <f>VLOOKUP(年度マスタ!$K$4&amp;"_"&amp;$AG12,データシート1!$A:$BT,MATCH("ab_"&amp;AJ$2,データシート1!$A$1:$BT$1,0),0)</f>
        <v>3547</v>
      </c>
      <c r="AK12" s="85">
        <f>VLOOKUP(年度マスタ!$K$4&amp;"_"&amp;$AG12,データシート1!$A:$BT,MATCH("ab_"&amp;AK$2,データシート1!$A$1:$BT$1,0),0)</f>
        <v>203671</v>
      </c>
      <c r="AL12" s="85">
        <f>VLOOKUP(年度マスタ!$K$4&amp;"_"&amp;$AG12,データシート1!$A:$BT,MATCH("ab_"&amp;AL$2,データシート1!$A$1:$BT$1,0),0)</f>
        <v>233650</v>
      </c>
      <c r="AM12" s="85">
        <f>VLOOKUP(年度マスタ!$K$4&amp;"_"&amp;$AG12,データシート1!$A:$BT,MATCH("ab_"&amp;AM$2,データシート1!$A$1:$BT$1,0),0)</f>
        <v>346205</v>
      </c>
      <c r="AN12" s="85">
        <f>VLOOKUP(年度マスタ!$K$4&amp;"_"&amp;$AG12,データシート1!$A:$BT,MATCH("ab_"&amp;AN$2,データシート1!$A$1:$BT$1,0),0)</f>
        <v>110337</v>
      </c>
      <c r="AO12" s="85">
        <f>VLOOKUP(年度マスタ!$K$4&amp;"_"&amp;$AG12,データシート1!$A:$BT,MATCH("ab_"&amp;AO$2,データシート1!$A$1:$BT$1,0),0)</f>
        <v>583351</v>
      </c>
      <c r="AP12" s="85">
        <f>VLOOKUP(年度マスタ!$K$4&amp;"_"&amp;$AG12,データシート1!$A:$BT,MATCH("ab_"&amp;AP$2,データシート1!$A$1:$BT$1,0),0)</f>
        <v>2177817.5</v>
      </c>
      <c r="AQ12" s="964">
        <f>VLOOKUP(年度マスタ!$K$4&amp;"_"&amp;$AG12,データシート1!$A:$BT,MATCH("ab_"&amp;AQ$2,データシート1!$A$1:$BT$1,0),0)</f>
        <v>59.041939260493997</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7043.5158000000001</v>
      </c>
      <c r="AI13" s="85">
        <f>VLOOKUP(年度マスタ!$K$4&amp;"_"&amp;$AG13,データシート1!$A:$BT,MATCH("ab_"&amp;AI$2,データシート1!$A$1:$BT$1,0),0)</f>
        <v>18092</v>
      </c>
      <c r="AJ13" s="85">
        <f>VLOOKUP(年度マスタ!$K$4&amp;"_"&amp;$AG13,データシート1!$A:$BT,MATCH("ab_"&amp;AJ$2,データシート1!$A$1:$BT$1,0),0)</f>
        <v>3547</v>
      </c>
      <c r="AK13" s="85">
        <f>VLOOKUP(年度マスタ!$K$4&amp;"_"&amp;$AG13,データシート1!$A:$BT,MATCH("ab_"&amp;AK$2,データシート1!$A$1:$BT$1,0),0)</f>
        <v>203671</v>
      </c>
      <c r="AL13" s="85">
        <f>VLOOKUP(年度マスタ!$K$4&amp;"_"&amp;$AG13,データシート1!$A:$BT,MATCH("ab_"&amp;AL$2,データシート1!$A$1:$BT$1,0),0)</f>
        <v>234501</v>
      </c>
      <c r="AM13" s="85">
        <f>VLOOKUP(年度マスタ!$K$4&amp;"_"&amp;$AG13,データシート1!$A:$BT,MATCH("ab_"&amp;AM$2,データシート1!$A$1:$BT$1,0),0)</f>
        <v>347532</v>
      </c>
      <c r="AN13" s="85">
        <f>VLOOKUP(年度マスタ!$K$4&amp;"_"&amp;$AG13,データシート1!$A:$BT,MATCH("ab_"&amp;AN$2,データシート1!$A$1:$BT$1,0),0)</f>
        <v>108946</v>
      </c>
      <c r="AO13" s="85">
        <f>VLOOKUP(年度マスタ!$K$4&amp;"_"&amp;$AG13,データシート1!$A:$BT,MATCH("ab_"&amp;AO$2,データシート1!$A$1:$BT$1,0),0)</f>
        <v>579309</v>
      </c>
      <c r="AP13" s="85">
        <f>VLOOKUP(年度マスタ!$K$4&amp;"_"&amp;$AG13,データシート1!$A:$BT,MATCH("ab_"&amp;AP$2,データシート1!$A$1:$BT$1,0),0)</f>
        <v>2015450.5</v>
      </c>
      <c r="AQ13" s="964">
        <f>VLOOKUP(年度マスタ!$K$4&amp;"_"&amp;$AG13,データシート1!$A:$BT,MATCH("ab_"&amp;AQ$2,データシート1!$A$1:$BT$1,0),0)</f>
        <v>66.627578965497008</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7352.6965</v>
      </c>
      <c r="AI14" s="85">
        <f>VLOOKUP(年度マスタ!$K$4&amp;"_"&amp;$AG14,データシート1!$A:$BT,MATCH("ab_"&amp;AI$2,データシート1!$A$1:$BT$1,0),0)</f>
        <v>18092</v>
      </c>
      <c r="AJ14" s="85">
        <f>VLOOKUP(年度マスタ!$K$4&amp;"_"&amp;$AG14,データシート1!$A:$BT,MATCH("ab_"&amp;AJ$2,データシート1!$A$1:$BT$1,0),0)</f>
        <v>3547</v>
      </c>
      <c r="AK14" s="85">
        <f>VLOOKUP(年度マスタ!$K$4&amp;"_"&amp;$AG14,データシート1!$A:$BT,MATCH("ab_"&amp;AK$2,データシート1!$A$1:$BT$1,0),0)</f>
        <v>203671</v>
      </c>
      <c r="AL14" s="85">
        <f>VLOOKUP(年度マスタ!$K$4&amp;"_"&amp;$AG14,データシート1!$A:$BT,MATCH("ab_"&amp;AL$2,データシート1!$A$1:$BT$1,0),0)</f>
        <v>235502</v>
      </c>
      <c r="AM14" s="85">
        <f>VLOOKUP(年度マスタ!$K$4&amp;"_"&amp;$AG14,データシート1!$A:$BT,MATCH("ab_"&amp;AM$2,データシート1!$A$1:$BT$1,0),0)</f>
        <v>349570</v>
      </c>
      <c r="AN14" s="85">
        <f>VLOOKUP(年度マスタ!$K$4&amp;"_"&amp;$AG14,データシート1!$A:$BT,MATCH("ab_"&amp;AN$2,データシート1!$A$1:$BT$1,0),0)</f>
        <v>109962</v>
      </c>
      <c r="AO14" s="85">
        <f>VLOOKUP(年度マスタ!$K$4&amp;"_"&amp;$AG14,データシート1!$A:$BT,MATCH("ab_"&amp;AO$2,データシート1!$A$1:$BT$1,0),0)</f>
        <v>575264</v>
      </c>
      <c r="AP14" s="85">
        <f>VLOOKUP(年度マスタ!$K$4&amp;"_"&amp;$AG14,データシート1!$A:$BT,MATCH("ab_"&amp;AP$2,データシート1!$A$1:$BT$1,0),0)</f>
        <v>2206374.6378734289</v>
      </c>
      <c r="AQ14" s="964">
        <f>VLOOKUP(年度マスタ!$K$4&amp;"_"&amp;$AG14,データシート1!$A:$BT,MATCH("ab_"&amp;AQ$2,データシート1!$A$1:$BT$1,0),0)</f>
        <v>57.907285811336877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8039.8860999999997</v>
      </c>
      <c r="AI15" s="85">
        <f>VLOOKUP(年度マスタ!$K$4&amp;"_"&amp;$AG15,データシート1!$A:$BT,MATCH("ab_"&amp;AI$2,データシート1!$A$1:$BT$1,0),0)</f>
        <v>18092</v>
      </c>
      <c r="AJ15" s="85">
        <f>VLOOKUP(年度マスタ!$K$4&amp;"_"&amp;$AG15,データシート1!$A:$BT,MATCH("ab_"&amp;AJ$2,データシート1!$A$1:$BT$1,0),0)</f>
        <v>3547</v>
      </c>
      <c r="AK15" s="85">
        <f>VLOOKUP(年度マスタ!$K$4&amp;"_"&amp;$AG15,データシート1!$A:$BT,MATCH("ab_"&amp;AK$2,データシート1!$A$1:$BT$1,0),0)</f>
        <v>203671</v>
      </c>
      <c r="AL15" s="85">
        <f>VLOOKUP(年度マスタ!$K$4&amp;"_"&amp;$AG15,データシート1!$A:$BT,MATCH("ab_"&amp;AL$2,データシート1!$A$1:$BT$1,0),0)</f>
        <v>236209</v>
      </c>
      <c r="AM15" s="85">
        <f>VLOOKUP(年度マスタ!$K$4&amp;"_"&amp;$AG15,データシート1!$A:$BT,MATCH("ab_"&amp;AM$2,データシート1!$A$1:$BT$1,0),0)</f>
        <v>351844</v>
      </c>
      <c r="AN15" s="85">
        <f>VLOOKUP(年度マスタ!$K$4&amp;"_"&amp;$AG15,データシート1!$A:$BT,MATCH("ab_"&amp;AN$2,データシート1!$A$1:$BT$1,0),0)</f>
        <v>109390</v>
      </c>
      <c r="AO15" s="85">
        <f>VLOOKUP(年度マスタ!$K$4&amp;"_"&amp;$AG15,データシート1!$A:$BT,MATCH("ab_"&amp;AO$2,データシート1!$A$1:$BT$1,0),0)</f>
        <v>570824</v>
      </c>
      <c r="AP15" s="85">
        <f>VLOOKUP(年度マスタ!$K$4&amp;"_"&amp;$AG15,データシート1!$A:$BT,MATCH("ab_"&amp;AP$2,データシート1!$A$1:$BT$1,0),0)</f>
        <v>2139404</v>
      </c>
      <c r="AQ15" s="964">
        <f>VLOOKUP(年度マスタ!$K$4&amp;"_"&amp;$AG15,データシート1!$A:$BT,MATCH("ab_"&amp;AQ$2,データシート1!$A$1:$BT$1,0),0)</f>
        <v>47.910531450752003</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8055.3647000000001</v>
      </c>
      <c r="AI16" s="85">
        <f>VLOOKUP(年度マスタ!$K$4&amp;"_"&amp;$AG16,データシート1!$A:$BT,MATCH("ab_"&amp;AI$2,データシート1!$A$1:$BT$1,0),0)</f>
        <v>18092</v>
      </c>
      <c r="AJ16" s="85">
        <f>VLOOKUP(年度マスタ!$K$4&amp;"_"&amp;$AG16,データシート1!$A:$BT,MATCH("ab_"&amp;AJ$2,データシート1!$A$1:$BT$1,0),0)</f>
        <v>3547</v>
      </c>
      <c r="AK16" s="85">
        <f>VLOOKUP(年度マスタ!$K$4&amp;"_"&amp;$AG16,データシート1!$A:$BT,MATCH("ab_"&amp;AK$2,データシート1!$A$1:$BT$1,0),0)</f>
        <v>203671</v>
      </c>
      <c r="AL16" s="85">
        <f>VLOOKUP(年度マスタ!$K$4&amp;"_"&amp;$AG16,データシート1!$A:$BT,MATCH("ab_"&amp;AL$2,データシート1!$A$1:$BT$1,0),0)</f>
        <v>236957</v>
      </c>
      <c r="AM16" s="85">
        <f>VLOOKUP(年度マスタ!$K$4&amp;"_"&amp;$AG16,データシート1!$A:$BT,MATCH("ab_"&amp;AM$2,データシート1!$A$1:$BT$1,0),0)</f>
        <v>352978</v>
      </c>
      <c r="AN16" s="85">
        <f>VLOOKUP(年度マスタ!$K$4&amp;"_"&amp;$AG16,データシート1!$A:$BT,MATCH("ab_"&amp;AN$2,データシート1!$A$1:$BT$1,0),0)</f>
        <v>108961</v>
      </c>
      <c r="AO16" s="85">
        <f>VLOOKUP(年度マスタ!$K$4&amp;"_"&amp;$AG16,データシート1!$A:$BT,MATCH("ab_"&amp;AO$2,データシート1!$A$1:$BT$1,0),0)</f>
        <v>566052</v>
      </c>
      <c r="AP16" s="85">
        <f>VLOOKUP(年度マスタ!$K$4&amp;"_"&amp;$AG16,データシート1!$A:$BT,MATCH("ab_"&amp;AP$2,データシート1!$A$1:$BT$1,0),0)</f>
        <v>1929644</v>
      </c>
      <c r="AQ16" s="964">
        <f>VLOOKUP(年度マスタ!$K$4&amp;"_"&amp;$AG16,データシート1!$A:$BT,MATCH("ab_"&amp;AQ$2,データシート1!$A$1:$BT$1,0),0)</f>
        <v>53.56468342721611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7815.8334999999997</v>
      </c>
      <c r="AI17" s="161">
        <f>VLOOKUP(年度マスタ!$K$4&amp;"_"&amp;$AG17,データシート1!$A:$BT,MATCH("ab_"&amp;AI$2,データシート1!$A$1:$BT$1,0),0)</f>
        <v>18092</v>
      </c>
      <c r="AJ17" s="161">
        <f>VLOOKUP(年度マスタ!$K$4&amp;"_"&amp;$AG17,データシート1!$A:$BT,MATCH("ab_"&amp;AJ$2,データシート1!$A$1:$BT$1,0),0)</f>
        <v>3547</v>
      </c>
      <c r="AK17" s="161">
        <f>VLOOKUP(年度マスタ!$K$4&amp;"_"&amp;$AG17,データシート1!$A:$BT,MATCH("ab_"&amp;AK$2,データシート1!$A$1:$BT$1,0),0)</f>
        <v>203671</v>
      </c>
      <c r="AL17" s="161">
        <f>VLOOKUP(年度マスタ!$K$4&amp;"_"&amp;$AG17,データシート1!$A:$BT,MATCH("ab_"&amp;AL$2,データシート1!$A$1:$BT$1,0),0)</f>
        <v>237924</v>
      </c>
      <c r="AM17" s="161">
        <f>VLOOKUP(年度マスタ!$K$4&amp;"_"&amp;$AG17,データシート1!$A:$BT,MATCH("ab_"&amp;AM$2,データシート1!$A$1:$BT$1,0),0)</f>
        <v>353395</v>
      </c>
      <c r="AN17" s="161">
        <f>VLOOKUP(年度マスタ!$K$4&amp;"_"&amp;$AG17,データシート1!$A:$BT,MATCH("ab_"&amp;AN$2,データシート1!$A$1:$BT$1,0),0)</f>
        <v>106558</v>
      </c>
      <c r="AO17" s="161">
        <f>VLOOKUP(年度マスタ!$K$4&amp;"_"&amp;$AG17,データシート1!$A:$BT,MATCH("ab_"&amp;AO$2,データシート1!$A$1:$BT$1,0),0)</f>
        <v>561175</v>
      </c>
      <c r="AP17" s="161">
        <f>VLOOKUP(年度マスタ!$K$4&amp;"_"&amp;$AG17,データシート1!$A:$BT,MATCH("ab_"&amp;AP$2,データシート1!$A$1:$BT$1,0),0)</f>
        <v>2553919.5</v>
      </c>
      <c r="AQ17" s="965">
        <f>VLOOKUP(年度マスタ!$K$4&amp;"_"&amp;$AG17,データシート1!$A:$BT,MATCH("ab_"&amp;AQ$2,データシート1!$A$1:$BT$1,0),0)</f>
        <v>54.82562132238079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7413.4366</v>
      </c>
      <c r="AI18" s="85">
        <f>VLOOKUP(年度マスタ!$K$4&amp;"_"&amp;$AG18,データシート1!$A:$BT,MATCH("ab_"&amp;AI$2,データシート1!$A$1:$BT$1,0),0)</f>
        <v>17519</v>
      </c>
      <c r="AJ18" s="85">
        <f>VLOOKUP(年度マスタ!$K$4&amp;"_"&amp;$AG18,データシート1!$A:$BT,MATCH("ab_"&amp;AJ$2,データシート1!$A$1:$BT$1,0),0)</f>
        <v>4080</v>
      </c>
      <c r="AK18" s="85">
        <f>VLOOKUP(年度マスタ!$K$4&amp;"_"&amp;$AG18,データシート1!$A:$BT,MATCH("ab_"&amp;AK$2,データシート1!$A$1:$BT$1,0),0)</f>
        <v>205064</v>
      </c>
      <c r="AL18" s="85">
        <f>VLOOKUP(年度マスタ!$K$4&amp;"_"&amp;$AG18,データシート1!$A:$BT,MATCH("ab_"&amp;AL$2,データシート1!$A$1:$BT$1,0),0)</f>
        <v>239170</v>
      </c>
      <c r="AM18" s="85">
        <f>VLOOKUP(年度マスタ!$K$4&amp;"_"&amp;$AG18,データシート1!$A:$BT,MATCH("ab_"&amp;AM$2,データシート1!$A$1:$BT$1,0),0)</f>
        <v>354165</v>
      </c>
      <c r="AN18" s="85">
        <f>VLOOKUP(年度マスタ!$K$4&amp;"_"&amp;$AG18,データシート1!$A:$BT,MATCH("ab_"&amp;AN$2,データシート1!$A$1:$BT$1,0),0)</f>
        <v>106277</v>
      </c>
      <c r="AO18" s="85">
        <f>VLOOKUP(年度マスタ!$K$4&amp;"_"&amp;$AG18,データシート1!$A:$BT,MATCH("ab_"&amp;AO$2,データシート1!$A$1:$BT$1,0),0)</f>
        <v>556959</v>
      </c>
      <c r="AP18" s="85">
        <f>VLOOKUP(年度マスタ!$K$4&amp;"_"&amp;$AG18,データシート1!$A:$BT,MATCH("ab_"&amp;AP$2,データシート1!$A$1:$BT$1,0),0)</f>
        <v>1673014.9999999998</v>
      </c>
      <c r="AQ18" s="964">
        <f>VLOOKUP(年度マスタ!$K$4&amp;"_"&amp;$AG18,データシート1!$A:$BT,MATCH("ab_"&amp;AQ$2,データシート1!$A$1:$BT$1,0),0)</f>
        <v>59.606353761994377</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8440.8518999999997</v>
      </c>
      <c r="AI19" s="85">
        <f>VLOOKUP(年度マスタ!$K$4&amp;"_"&amp;$AG19,データシート1!$A:$BT,MATCH("ab_"&amp;AI$2,データシート1!$A$1:$BT$1,0),0)</f>
        <v>17519</v>
      </c>
      <c r="AJ19" s="85">
        <f>VLOOKUP(年度マスタ!$K$4&amp;"_"&amp;$AG19,データシート1!$A:$BT,MATCH("ab_"&amp;AJ$2,データシート1!$A$1:$BT$1,0),0)</f>
        <v>4080</v>
      </c>
      <c r="AK19" s="85">
        <f>VLOOKUP(年度マスタ!$K$4&amp;"_"&amp;$AG19,データシート1!$A:$BT,MATCH("ab_"&amp;AK$2,データシート1!$A$1:$BT$1,0),0)</f>
        <v>205064</v>
      </c>
      <c r="AL19" s="85">
        <f>VLOOKUP(年度マスタ!$K$4&amp;"_"&amp;$AG19,データシート1!$A:$BT,MATCH("ab_"&amp;AL$2,データシート1!$A$1:$BT$1,0),0)</f>
        <v>239626</v>
      </c>
      <c r="AM19" s="85">
        <f>VLOOKUP(年度マスタ!$K$4&amp;"_"&amp;$AG19,データシート1!$A:$BT,MATCH("ab_"&amp;AM$2,データシート1!$A$1:$BT$1,0),0)</f>
        <v>353712</v>
      </c>
      <c r="AN19" s="85">
        <f>VLOOKUP(年度マスタ!$K$4&amp;"_"&amp;$AG19,データシート1!$A:$BT,MATCH("ab_"&amp;AN$2,データシート1!$A$1:$BT$1,0),0)</f>
        <v>106403</v>
      </c>
      <c r="AO19" s="85">
        <f>VLOOKUP(年度マスタ!$K$4&amp;"_"&amp;$AG19,データシート1!$A:$BT,MATCH("ab_"&amp;AO$2,データシート1!$A$1:$BT$1,0),0)</f>
        <v>551806</v>
      </c>
      <c r="AP19" s="85">
        <f>VLOOKUP(年度マスタ!$K$4&amp;"_"&amp;$AG19,データシート1!$A:$BT,MATCH("ab_"&amp;AP$2,データシート1!$A$1:$BT$1,0),0)</f>
        <v>1738105.5</v>
      </c>
      <c r="AQ19" s="964">
        <f>VLOOKUP(年度マスタ!$K$4&amp;"_"&amp;$AG19,データシート1!$A:$BT,MATCH("ab_"&amp;AQ$2,データシート1!$A$1:$BT$1,0),0)</f>
        <v>61.219053596735989</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8856.3603999999996</v>
      </c>
      <c r="AI20" s="85">
        <f>VLOOKUP(年度マスタ!$K$4&amp;"_"&amp;$AG20,データシート1!$A:$BT,MATCH("ab_"&amp;AI$2,データシート1!$A$1:$BT$1,0),0)</f>
        <v>17519</v>
      </c>
      <c r="AJ20" s="85">
        <f>VLOOKUP(年度マスタ!$K$4&amp;"_"&amp;$AG20,データシート1!$A:$BT,MATCH("ab_"&amp;AJ$2,データシート1!$A$1:$BT$1,0),0)</f>
        <v>4080</v>
      </c>
      <c r="AK20" s="85">
        <f>VLOOKUP(年度マスタ!$K$4&amp;"_"&amp;$AG20,データシート1!$A:$BT,MATCH("ab_"&amp;AK$2,データシート1!$A$1:$BT$1,0),0)</f>
        <v>205064</v>
      </c>
      <c r="AL20" s="85">
        <f>VLOOKUP(年度マスタ!$K$4&amp;"_"&amp;$AG20,データシート1!$A:$BT,MATCH("ab_"&amp;AL$2,データシート1!$A$1:$BT$1,0),0)</f>
        <v>240643</v>
      </c>
      <c r="AM20" s="85">
        <f>VLOOKUP(年度マスタ!$K$4&amp;"_"&amp;$AG20,データシート1!$A:$BT,MATCH("ab_"&amp;AM$2,データシート1!$A$1:$BT$1,0),0)</f>
        <v>354530</v>
      </c>
      <c r="AN20" s="85">
        <f>VLOOKUP(年度マスタ!$K$4&amp;"_"&amp;$AG20,データシート1!$A:$BT,MATCH("ab_"&amp;AN$2,データシート1!$A$1:$BT$1,0),0)</f>
        <v>107052</v>
      </c>
      <c r="AO20" s="85">
        <f>VLOOKUP(年度マスタ!$K$4&amp;"_"&amp;$AG20,データシート1!$A:$BT,MATCH("ab_"&amp;AO$2,データシート1!$A$1:$BT$1,0),0)</f>
        <v>546558</v>
      </c>
      <c r="AP20" s="85">
        <f>VLOOKUP(年度マスタ!$K$4&amp;"_"&amp;$AG20,データシート1!$A:$BT,MATCH("ab_"&amp;AP$2,データシート1!$A$1:$BT$1,0),0)</f>
        <v>1919692.9999999998</v>
      </c>
      <c r="AQ20" s="964">
        <f>VLOOKUP(年度マスタ!$K$4&amp;"_"&amp;$AG20,データシート1!$A:$BT,MATCH("ab_"&amp;AQ$2,データシート1!$A$1:$BT$1,0),0)</f>
        <v>55.442898858023995</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鳥取県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735.12099999999998</v>
      </c>
      <c r="BE13" s="77" t="str">
        <f>年度マスタ!K4</f>
        <v>31</v>
      </c>
      <c r="BF13" s="77" t="str">
        <f>年度マスタ!K4</f>
        <v>31</v>
      </c>
      <c r="BG13" s="77" t="str">
        <f>年度マスタ!K4</f>
        <v>31</v>
      </c>
      <c r="BH13" s="291" t="s">
        <v>196</v>
      </c>
      <c r="BI13" s="291" t="s">
        <v>196</v>
      </c>
      <c r="BJ13" s="291" t="s">
        <v>196</v>
      </c>
      <c r="BK13" s="291" t="str">
        <f>年度マスタ!K4</f>
        <v>31</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735.12099999999998</v>
      </c>
      <c r="AY14" s="77"/>
      <c r="BE14" s="77" t="str">
        <f>AP2</f>
        <v>鳥取県</v>
      </c>
      <c r="BF14" s="77" t="str">
        <f>AP2</f>
        <v>鳥取県</v>
      </c>
      <c r="BG14" s="77" t="str">
        <f>AP2</f>
        <v>鳥取県</v>
      </c>
      <c r="BH14" s="77" t="s">
        <v>206</v>
      </c>
      <c r="BI14" s="77" t="s">
        <v>206</v>
      </c>
      <c r="BJ14" s="77" t="s">
        <v>206</v>
      </c>
      <c r="BK14" s="77" t="str">
        <f>AP2</f>
        <v>鳥取県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450.52</v>
      </c>
      <c r="BG16" s="962">
        <f>BF16/BE16</f>
        <v>150.17333333333332</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2.5323057322604541</v>
      </c>
    </row>
    <row r="17" spans="2:63" ht="15.95" customHeight="1">
      <c r="B17" s="285"/>
      <c r="D17" s="14"/>
      <c r="E17" s="176"/>
      <c r="F17" s="176"/>
      <c r="G17" s="14"/>
      <c r="O17" s="293"/>
      <c r="P17" s="293"/>
      <c r="Z17" s="286"/>
      <c r="AB17" s="285"/>
      <c r="AQ17" s="286"/>
      <c r="AV17" s="289"/>
      <c r="AW17" s="290" t="s">
        <v>114</v>
      </c>
      <c r="AX17" s="175">
        <f>P26</f>
        <v>158.39400000000001</v>
      </c>
      <c r="AY17" s="175">
        <f>AX17</f>
        <v>158.39400000000001</v>
      </c>
      <c r="BA17" s="77">
        <v>16</v>
      </c>
      <c r="BB17" s="77"/>
      <c r="BC17" s="77" t="s">
        <v>277</v>
      </c>
      <c r="BD17" s="77" t="str">
        <f t="shared" ref="BD17:BD51" si="1">BC17&amp;"(N="&amp;BE17&amp;")"</f>
        <v>16：化学工業(N=1)</v>
      </c>
      <c r="BE17" s="856">
        <f>VLOOKUP(BE$13&amp;"_"&amp;$AV$8,データシート2!$A:$SI,MATCH($AV$5&amp;"_"&amp;$BA17&amp;$AV$6,データシート2!$A$1:$SI$1,0),0)</f>
        <v>1</v>
      </c>
      <c r="BF17" s="962">
        <f>VLOOKUP(BF$13&amp;"_"&amp;$AW$8,データシート2!$A:$SI,MATCH($AW$5&amp;"_"&amp;$BA17&amp;$AW$6,データシート2!$A$1:$SI$1,0),0)</f>
        <v>4.4770000000000003</v>
      </c>
      <c r="BG17" s="962">
        <f t="shared" ref="BG17:BG39" si="2">BF17/BE17</f>
        <v>4.4770000000000003</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7.7387128015508469E-2</v>
      </c>
    </row>
    <row r="18" spans="2:63" ht="15.95" customHeight="1">
      <c r="B18" s="285"/>
      <c r="C18" s="270"/>
      <c r="D18" s="14"/>
      <c r="E18" s="176"/>
      <c r="F18" s="176"/>
      <c r="G18" s="14"/>
      <c r="H18" s="14"/>
      <c r="I18" s="14"/>
      <c r="N18" s="22"/>
      <c r="Z18" s="286"/>
      <c r="AB18" s="285"/>
      <c r="AD18" s="14"/>
      <c r="AQ18" s="286"/>
      <c r="AV18" s="289"/>
      <c r="AW18" s="290" t="s">
        <v>278</v>
      </c>
      <c r="AX18" s="175">
        <f t="shared" si="0"/>
        <v>0</v>
      </c>
      <c r="AY18" s="175">
        <f>AX18</f>
        <v>0</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21：窯業・土石製品製造業(N=0)</v>
      </c>
      <c r="BE19" s="856">
        <f>VLOOKUP(BE$13&amp;"_"&amp;$AV$8,データシート2!$A:$SI,MATCH($AV$5&amp;"_"&amp;$BA19&amp;$AV$6,データシート2!$A$1:$SI$1,0),0)</f>
        <v>0</v>
      </c>
      <c r="BF19" s="962">
        <f>VLOOKUP(BF$13&amp;"_"&amp;$AW$8,データシート2!$A:$SI,MATCH($AW$5&amp;"_"&amp;$BA19&amp;$AW$6,データシート2!$A$1:$SI$1,0),0)</f>
        <v>0</v>
      </c>
      <c r="BG19" s="962" t="e">
        <f t="shared" si="2"/>
        <v>#DIV/0!</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t="e">
        <f t="shared" si="4"/>
        <v>#DIV/0!</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22：鉄鋼業(N=3)</v>
      </c>
      <c r="BE20" s="856">
        <f>VLOOKUP(BE$13&amp;"_"&amp;$AV$8,データシート2!$A:$SI,MATCH($AV$5&amp;"_"&amp;$BA20&amp;$AV$6,データシート2!$A$1:$SI$1,0),0)</f>
        <v>3</v>
      </c>
      <c r="BF20" s="962">
        <f>VLOOKUP(BF$13&amp;"_"&amp;$AW$8,データシート2!$A:$SI,MATCH($AW$5&amp;"_"&amp;$BA20&amp;$AW$6,データシート2!$A$1:$SI$1,0),0)</f>
        <v>24.420999999999999</v>
      </c>
      <c r="BG20" s="962">
        <f t="shared" si="2"/>
        <v>8.1403333333333325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2.2485256874735272E-2</v>
      </c>
    </row>
    <row r="21" spans="2:63" ht="15.95" customHeight="1" thickTop="1" thickBot="1">
      <c r="B21" s="296"/>
      <c r="C21" s="420" t="s">
        <v>205</v>
      </c>
      <c r="D21" s="534"/>
      <c r="E21" s="534"/>
      <c r="F21" s="887">
        <f>SUM(F22,F26,F27,F28)</f>
        <v>1109.098</v>
      </c>
      <c r="G21" s="887">
        <f t="shared" ref="G21:O21" si="5">SUM(G22,G26,G27,G28)</f>
        <v>763.01800000000003</v>
      </c>
      <c r="H21" s="887">
        <f t="shared" si="5"/>
        <v>1017.0690000000001</v>
      </c>
      <c r="I21" s="887">
        <f t="shared" si="5"/>
        <v>971.69399999999996</v>
      </c>
      <c r="J21" s="887">
        <f t="shared" si="5"/>
        <v>1059.615</v>
      </c>
      <c r="K21" s="887">
        <f t="shared" si="5"/>
        <v>1065.626</v>
      </c>
      <c r="L21" s="887">
        <f t="shared" si="5"/>
        <v>1088.759</v>
      </c>
      <c r="M21" s="887">
        <f t="shared" si="5"/>
        <v>1035.991</v>
      </c>
      <c r="N21" s="887">
        <f t="shared" si="5"/>
        <v>960.80600000000004</v>
      </c>
      <c r="O21" s="887">
        <f t="shared" si="5"/>
        <v>898.87</v>
      </c>
      <c r="P21" s="888">
        <f>SUM(P22,P26,P27,P28)</f>
        <v>893.51499999999999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9：食料品製造業(N=5)</v>
      </c>
      <c r="BE21" s="856">
        <f>VLOOKUP(BE$13&amp;"_"&amp;$AV$8,データシート2!$A:$SI,MATCH($AV$5&amp;"_"&amp;$BA21&amp;$AV$6,データシート2!$A$1:$SI$1,0),0)</f>
        <v>5</v>
      </c>
      <c r="BF21" s="962">
        <f>VLOOKUP(BF$13&amp;"_"&amp;$AW$8,データシート2!$A:$SI,MATCH($AW$5&amp;"_"&amp;$BA21&amp;$AW$6,データシート2!$A$1:$SI$1,0),0)</f>
        <v>34.715000000000003</v>
      </c>
      <c r="BG21" s="962">
        <f t="shared" si="2"/>
        <v>6.9430000000000005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0.80310430925333298</v>
      </c>
    </row>
    <row r="22" spans="2:63" ht="15.95" customHeight="1" thickBot="1">
      <c r="B22" s="298"/>
      <c r="C22" s="534"/>
      <c r="D22" s="421" t="s">
        <v>115</v>
      </c>
      <c r="E22" s="422"/>
      <c r="F22" s="889">
        <f>SUM(F23:F25)</f>
        <v>955.34</v>
      </c>
      <c r="G22" s="889">
        <f t="shared" ref="G22:P22" si="6">SUM(G23:G25)</f>
        <v>576.83699999999999</v>
      </c>
      <c r="H22" s="889">
        <f t="shared" si="6"/>
        <v>849.44600000000003</v>
      </c>
      <c r="I22" s="889">
        <f t="shared" si="6"/>
        <v>801.20100000000002</v>
      </c>
      <c r="J22" s="889">
        <f t="shared" si="6"/>
        <v>862.61400000000003</v>
      </c>
      <c r="K22" s="889">
        <f t="shared" si="6"/>
        <v>874.46500000000003</v>
      </c>
      <c r="L22" s="889">
        <f t="shared" si="6"/>
        <v>884.15</v>
      </c>
      <c r="M22" s="889">
        <f t="shared" si="6"/>
        <v>843.73900000000003</v>
      </c>
      <c r="N22" s="889">
        <f t="shared" si="6"/>
        <v>790.49199999999996</v>
      </c>
      <c r="O22" s="889">
        <f t="shared" si="6"/>
        <v>726.00400000000002</v>
      </c>
      <c r="P22" s="890">
        <f t="shared" si="6"/>
        <v>735.12099999999998</v>
      </c>
      <c r="Z22" s="286"/>
      <c r="AB22" s="285"/>
      <c r="AC22" s="533" t="s">
        <v>287</v>
      </c>
      <c r="AP22" s="17" t="s">
        <v>288</v>
      </c>
      <c r="AQ22" s="286"/>
      <c r="AV22" s="77" t="str">
        <f>AW22</f>
        <v>エネルギー起源CO2</v>
      </c>
      <c r="AW22" s="77" t="str">
        <f>D56</f>
        <v>エネルギー起源CO2</v>
      </c>
      <c r="AX22" s="175">
        <f>P56</f>
        <v>575.36099999999999</v>
      </c>
      <c r="AY22" s="175">
        <f>AX22</f>
        <v>575.36099999999999</v>
      </c>
      <c r="BA22" s="77">
        <v>10</v>
      </c>
      <c r="BB22" s="77"/>
      <c r="BC22" s="77" t="s">
        <v>289</v>
      </c>
      <c r="BD22" s="77" t="str">
        <f t="shared" si="1"/>
        <v>10：飲料・たばこ・飼料製造業(N=3)</v>
      </c>
      <c r="BE22" s="856">
        <f>VLOOKUP(BE$13&amp;"_"&amp;$AV$8,データシート2!$A:$SI,MATCH($AV$5&amp;"_"&amp;$BA22&amp;$AV$6,データシート2!$A$1:$SI$1,0),0)</f>
        <v>3</v>
      </c>
      <c r="BF22" s="962">
        <f>VLOOKUP(BF$13&amp;"_"&amp;$AW$8,データシート2!$A:$SI,MATCH($AW$5&amp;"_"&amp;$BA22&amp;$AW$6,データシート2!$A$1:$SI$1,0),0)</f>
        <v>29.091999999999999</v>
      </c>
      <c r="BG22" s="962">
        <f t="shared" si="2"/>
        <v>9.6973333333333329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0.9169912434980626</v>
      </c>
    </row>
    <row r="23" spans="2:63" ht="15.95" customHeight="1" thickBot="1">
      <c r="B23" s="298"/>
      <c r="C23" s="534"/>
      <c r="D23" s="423"/>
      <c r="E23" s="422" t="s">
        <v>185</v>
      </c>
      <c r="F23" s="891">
        <f>IFERROR(VLOOKUP(年度マスタ!$K$4&amp;"_"&amp;F$20,データシート1!$A:$BU,MATCH("ba_"&amp;$E23,データシート1!$A$1:$BU$1,0),0),0)</f>
        <v>955.34</v>
      </c>
      <c r="G23" s="891">
        <f>IFERROR(VLOOKUP(年度マスタ!$K$4&amp;"_"&amp;G$20,データシート1!$A:$BU,MATCH("ba_"&amp;$E23,データシート1!$A$1:$BU$1,0),0),0)</f>
        <v>576.83699999999999</v>
      </c>
      <c r="H23" s="891">
        <f>IFERROR(VLOOKUP(年度マスタ!$K$4&amp;"_"&amp;H$20,データシート1!$A:$BU,MATCH("ba_"&amp;$E23,データシート1!$A$1:$BU$1,0),0),0)</f>
        <v>849.44600000000003</v>
      </c>
      <c r="I23" s="891">
        <f>IFERROR(VLOOKUP(年度マスタ!$K$4&amp;"_"&amp;I$20,データシート1!$A:$BU,MATCH("ba_"&amp;$E23,データシート1!$A$1:$BU$1,0),0),0)</f>
        <v>801.20100000000002</v>
      </c>
      <c r="J23" s="891">
        <f>IFERROR(VLOOKUP(年度マスタ!$K$4&amp;"_"&amp;J$20,データシート1!$A:$BU,MATCH("ba_"&amp;$E23,データシート1!$A$1:$BU$1,0),0),0)</f>
        <v>862.61400000000003</v>
      </c>
      <c r="K23" s="891">
        <f>IFERROR(VLOOKUP(年度マスタ!$K$4&amp;"_"&amp;K$20,データシート1!$A:$BU,MATCH("ba_"&amp;$E23,データシート1!$A$1:$BU$1,0),0),0)</f>
        <v>874.46500000000003</v>
      </c>
      <c r="L23" s="891">
        <f>IFERROR(VLOOKUP(年度マスタ!$K$4&amp;"_"&amp;L$20,データシート1!$A:$BU,MATCH("ba_"&amp;$E23,データシート1!$A$1:$BU$1,0),0),0)</f>
        <v>884.15</v>
      </c>
      <c r="M23" s="891">
        <f>IFERROR(VLOOKUP(年度マスタ!$K$4&amp;"_"&amp;M$20,データシート1!$A:$BU,MATCH("ba_"&amp;$E23,データシート1!$A$1:$BU$1,0),0),0)</f>
        <v>843.73900000000003</v>
      </c>
      <c r="N23" s="891">
        <f>IFERROR(VLOOKUP(年度マスタ!$K$4&amp;"_"&amp;N$20,データシート1!$A:$BU,MATCH("ba_"&amp;$E23,データシート1!$A$1:$BU$1,0),0),0)</f>
        <v>790.49199999999996</v>
      </c>
      <c r="O23" s="891">
        <f>IFERROR(VLOOKUP(年度マスタ!$K$4&amp;"_"&amp;O$20,データシート1!$A:$BU,MATCH("ba_"&amp;$E23,データシート1!$A$1:$BU$1,0),0),0)</f>
        <v>726.00400000000002</v>
      </c>
      <c r="P23" s="892">
        <f>IFERROR(VLOOKUP(年度マスタ!$K$4&amp;"_"&amp;P$20,データシート1!$A:$BU,MATCH("ba_"&amp;$E23,データシート1!$A$1:$BU$1,0),0),0)</f>
        <v>735.12099999999998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229.51900000000001</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2.6030000000000002</v>
      </c>
      <c r="BG23" s="962">
        <f>BF23/BE23</f>
        <v>2.6030000000000002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0.13120031556975134</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2318.1563656608018</v>
      </c>
      <c r="AG24" s="887">
        <f t="shared" ref="AG24:AP24" si="10">AG25+AG29</f>
        <v>2430.2231729018577</v>
      </c>
      <c r="AH24" s="887">
        <f t="shared" si="10"/>
        <v>2349.2453678440734</v>
      </c>
      <c r="AI24" s="887">
        <f t="shared" si="10"/>
        <v>2282.6284054827343</v>
      </c>
      <c r="AJ24" s="887">
        <f t="shared" si="10"/>
        <v>2272.6588308141199</v>
      </c>
      <c r="AK24" s="887">
        <f t="shared" si="10"/>
        <v>2205.0461318419261</v>
      </c>
      <c r="AL24" s="887">
        <f t="shared" si="10"/>
        <v>2006.9473333784431</v>
      </c>
      <c r="AM24" s="887">
        <f t="shared" si="10"/>
        <v>1886.0903119480922</v>
      </c>
      <c r="AN24" s="887">
        <f t="shared" si="10"/>
        <v>1824.3345886315092</v>
      </c>
      <c r="AO24" s="887">
        <f>AO25+AO29</f>
        <v>1712.0904708339599</v>
      </c>
      <c r="AP24" s="888">
        <f t="shared" si="10"/>
        <v>1834.2675201204643</v>
      </c>
      <c r="AQ24" s="286"/>
      <c r="AV24" s="77" t="str">
        <f>AW24</f>
        <v>廃棄物原燃料</v>
      </c>
      <c r="AW24" s="77" t="str">
        <f>E58</f>
        <v>廃棄物原燃料</v>
      </c>
      <c r="AX24" s="300">
        <f t="shared" ref="AX24:AX31" si="11">P58</f>
        <v>148.30199999999999</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15.821</v>
      </c>
      <c r="BG24" s="962">
        <f t="shared" si="2"/>
        <v>15.821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1.8111857897263559</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1081.7785812256718</v>
      </c>
      <c r="AG25" s="889">
        <f>①CO2排出量の現状把握!AA35</f>
        <v>1122.7549153347604</v>
      </c>
      <c r="AH25" s="889">
        <f>①CO2排出量の現状把握!AB35</f>
        <v>1084.3809444961671</v>
      </c>
      <c r="AI25" s="889">
        <f>①CO2排出量の現状把握!AC35</f>
        <v>1077.2222312904773</v>
      </c>
      <c r="AJ25" s="889">
        <f>①CO2排出量の現状把握!AD35</f>
        <v>1121.308310941328</v>
      </c>
      <c r="AK25" s="889">
        <f>①CO2排出量の現状把握!AE35</f>
        <v>1043.8518910838782</v>
      </c>
      <c r="AL25" s="889">
        <f>①CO2排出量の現状把握!AF35</f>
        <v>998.29669469049804</v>
      </c>
      <c r="AM25" s="889">
        <f>①CO2排出量の現状把握!AG35</f>
        <v>953.35709695009768</v>
      </c>
      <c r="AN25" s="889">
        <f>①CO2排出量の現状把握!AH35</f>
        <v>874.12878515025261</v>
      </c>
      <c r="AO25" s="889">
        <f>①CO2排出量の現状把握!AI35</f>
        <v>950.41285895551368</v>
      </c>
      <c r="AP25" s="890">
        <f>①CO2排出量の現状把握!AJ35</f>
        <v>903.09202672639742</v>
      </c>
      <c r="AQ25" s="286"/>
      <c r="AV25" s="77" t="str">
        <f>AW25</f>
        <v>廃棄物原燃料以外</v>
      </c>
      <c r="AW25" s="77" t="str">
        <f>E59</f>
        <v>廃棄物原燃料以外</v>
      </c>
      <c r="AX25" s="300">
        <f t="shared" si="11"/>
        <v>81.216999999999999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153.75799999999998</v>
      </c>
      <c r="G26" s="889">
        <f>IFERROR(VLOOKUP(年度マスタ!$K$4&amp;"_"&amp;G$20,データシート1!$A:$BU,MATCH("ba_"&amp;$D26,データシート1!$A$1:$BU$1,0),0),0)</f>
        <v>186.18100000000001</v>
      </c>
      <c r="H26" s="889">
        <f>IFERROR(VLOOKUP(年度マスタ!$K$4&amp;"_"&amp;H$20,データシート1!$A:$BU,MATCH("ba_"&amp;$D26,データシート1!$A$1:$BU$1,0),0),0)</f>
        <v>167.62300000000002</v>
      </c>
      <c r="I26" s="889">
        <f>IFERROR(VLOOKUP(年度マスタ!$K$4&amp;"_"&amp;I$20,データシート1!$A:$BU,MATCH("ba_"&amp;$D26,データシート1!$A$1:$BU$1,0),0),0)</f>
        <v>170.49299999999999</v>
      </c>
      <c r="J26" s="889">
        <f>IFERROR(VLOOKUP(年度マスタ!$K$4&amp;"_"&amp;J$20,データシート1!$A:$BU,MATCH("ba_"&amp;$D26,データシート1!$A$1:$BU$1,0),0),0)</f>
        <v>197.001</v>
      </c>
      <c r="K26" s="889">
        <f>IFERROR(VLOOKUP(年度マスタ!$K$4&amp;"_"&amp;K$20,データシート1!$A:$BU,MATCH("ba_"&amp;$D26,データシート1!$A$1:$BU$1,0),0),0)</f>
        <v>191.161</v>
      </c>
      <c r="L26" s="889">
        <f>IFERROR(VLOOKUP(年度マスタ!$K$4&amp;"_"&amp;L$20,データシート1!$A:$BU,MATCH("ba_"&amp;$D26,データシート1!$A$1:$BU$1,0),0),0)</f>
        <v>204.60900000000001</v>
      </c>
      <c r="M26" s="889">
        <f>IFERROR(VLOOKUP(年度マスタ!$K$4&amp;"_"&amp;M$20,データシート1!$A:$BU,MATCH("ba_"&amp;$D26,データシート1!$A$1:$BU$1,0),0),0)</f>
        <v>192.25199999999998</v>
      </c>
      <c r="N26" s="889">
        <f>IFERROR(VLOOKUP(年度マスタ!$K$4&amp;"_"&amp;N$20,データシート1!$A:$BU,MATCH("ba_"&amp;$D26,データシート1!$A$1:$BU$1,0),0),0)</f>
        <v>170.31400000000002</v>
      </c>
      <c r="O26" s="889">
        <f>IFERROR(VLOOKUP(年度マスタ!$K$4&amp;"_"&amp;O$20,データシート1!$A:$BU,MATCH("ba_"&amp;$D26,データシート1!$A$1:$BU$1,0),0),0)</f>
        <v>172.86599999999999</v>
      </c>
      <c r="P26" s="890">
        <f>IFERROR(VLOOKUP(年度マスタ!$K$4&amp;"_"&amp;P$20,データシート1!$A:$BU,MATCH("ba_"&amp;$D26,データシート1!$A$1:$BU$1,0),0),0)</f>
        <v>158.39400000000001</v>
      </c>
      <c r="Z26" s="286"/>
      <c r="AB26" s="285"/>
      <c r="AC26" s="534"/>
      <c r="AD26" s="423"/>
      <c r="AE26" s="422" t="s">
        <v>185</v>
      </c>
      <c r="AF26" s="891">
        <f>①CO2排出量の現状把握!Z36</f>
        <v>792.9251184177225</v>
      </c>
      <c r="AG26" s="891">
        <f>①CO2排出量の現状把握!AA36</f>
        <v>844.435688051532</v>
      </c>
      <c r="AH26" s="891">
        <f>①CO2排出量の現状把握!AB36</f>
        <v>841.98193459924039</v>
      </c>
      <c r="AI26" s="891">
        <f>①CO2排出量の現状把握!AC36</f>
        <v>816.93634178800846</v>
      </c>
      <c r="AJ26" s="891">
        <f>①CO2排出量の現状把握!AD36</f>
        <v>865.02632387583321</v>
      </c>
      <c r="AK26" s="891">
        <f>①CO2排出量の現状把握!AE36</f>
        <v>777.10021390692873</v>
      </c>
      <c r="AL26" s="891">
        <f>①CO2排出量の現状把握!AF36</f>
        <v>733.54162698762741</v>
      </c>
      <c r="AM26" s="891">
        <f>①CO2排出量の現状把握!AG36</f>
        <v>713.14307875193163</v>
      </c>
      <c r="AN26" s="891">
        <f>①CO2排出量の現状把握!AH36</f>
        <v>637.08179918934468</v>
      </c>
      <c r="AO26" s="891">
        <f>①CO2排出量の現状把握!AI36</f>
        <v>652.83584263577677</v>
      </c>
      <c r="AP26" s="892">
        <f>①CO2排出量の現状把握!AJ36</f>
        <v>656.42090829994652</v>
      </c>
      <c r="AQ26" s="286"/>
      <c r="AV26" s="77" t="str">
        <f>AW26</f>
        <v>CH4</v>
      </c>
      <c r="AW26" s="77" t="str">
        <f t="shared" ref="AW26:AW31" si="12">D60</f>
        <v>CH4</v>
      </c>
      <c r="AX26" s="300">
        <f t="shared" si="11"/>
        <v>3.9860000000000002</v>
      </c>
      <c r="AY26" s="300">
        <f>AX26</f>
        <v>3.9860000000000002</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0</v>
      </c>
      <c r="G27" s="889">
        <f>IFERROR(VLOOKUP(年度マスタ!$K$4&amp;"_"&amp;G$20,データシート1!$A:$BU,MATCH("ba_"&amp;$D27,データシート1!$A$1:$BU$1,0),0),0)</f>
        <v>0</v>
      </c>
      <c r="H27" s="889">
        <f>IFERROR(VLOOKUP(年度マスタ!$K$4&amp;"_"&amp;H$20,データシート1!$A:$BU,MATCH("ba_"&amp;$D27,データシート1!$A$1:$BU$1,0),0),0)</f>
        <v>0</v>
      </c>
      <c r="I27" s="889">
        <f>IFERROR(VLOOKUP(年度マスタ!$K$4&amp;"_"&amp;I$20,データシート1!$A:$BU,MATCH("ba_"&amp;$D27,データシート1!$A$1:$BU$1,0),0),0)</f>
        <v>0</v>
      </c>
      <c r="J27" s="889">
        <f>IFERROR(VLOOKUP(年度マスタ!$K$4&amp;"_"&amp;J$20,データシート1!$A:$BU,MATCH("ba_"&amp;$D27,データシート1!$A$1:$BU$1,0),0),0)</f>
        <v>0</v>
      </c>
      <c r="K27" s="889">
        <f>IFERROR(VLOOKUP(年度マスタ!$K$4&amp;"_"&amp;K$20,データシート1!$A:$BU,MATCH("ba_"&amp;$D27,データシート1!$A$1:$BU$1,0),0),0)</f>
        <v>0</v>
      </c>
      <c r="L27" s="889">
        <f>IFERROR(VLOOKUP(年度マスタ!$K$4&amp;"_"&amp;L$20,データシート1!$A:$BU,MATCH("ba_"&amp;$D27,データシート1!$A$1:$BU$1,0),0),0)</f>
        <v>0</v>
      </c>
      <c r="M27" s="889">
        <f>IFERROR(VLOOKUP(年度マスタ!$K$4&amp;"_"&amp;M$20,データシート1!$A:$BU,MATCH("ba_"&amp;$D27,データシート1!$A$1:$BU$1,0),0),0)</f>
        <v>0</v>
      </c>
      <c r="N27" s="889">
        <f>IFERROR(VLOOKUP(年度マスタ!$K$4&amp;"_"&amp;N$20,データシート1!$A:$BU,MATCH("ba_"&amp;$D27,データシート1!$A$1:$BU$1,0),0),0)</f>
        <v>0</v>
      </c>
      <c r="O27" s="889">
        <f>IFERROR(VLOOKUP(年度マスタ!$K$4&amp;"_"&amp;O$20,データシート1!$A:$BU,MATCH("ba_"&amp;$D27,データシート1!$A$1:$BU$1,0),0),0)</f>
        <v>0</v>
      </c>
      <c r="P27" s="890">
        <f>IFERROR(VLOOKUP(年度マスタ!$K$4&amp;"_"&amp;P$20,データシート1!$A:$BU,MATCH("ba_"&amp;$D27,データシート1!$A$1:$BU$1,0),0),0)</f>
        <v>0</v>
      </c>
      <c r="Z27" s="286"/>
      <c r="AB27" s="285"/>
      <c r="AC27" s="534"/>
      <c r="AD27" s="423"/>
      <c r="AE27" s="422" t="s">
        <v>195</v>
      </c>
      <c r="AF27" s="891">
        <f>①CO2排出量の現状把握!Z37</f>
        <v>58.576767705914563</v>
      </c>
      <c r="AG27" s="891">
        <f>①CO2排出量の現状把握!AA37</f>
        <v>55.08322725169262</v>
      </c>
      <c r="AH27" s="891">
        <f>①CO2排出量の現状把握!AB37</f>
        <v>45.84018651416222</v>
      </c>
      <c r="AI27" s="891">
        <f>①CO2排出量の現状把握!AC37</f>
        <v>45.903943643334671</v>
      </c>
      <c r="AJ27" s="891">
        <f>①CO2排出量の現状把握!AD37</f>
        <v>43.978561147842697</v>
      </c>
      <c r="AK27" s="891">
        <f>①CO2排出量の現状把握!AE37</f>
        <v>43.604262713734848</v>
      </c>
      <c r="AL27" s="891">
        <f>①CO2排出量の現状把握!AF37</f>
        <v>43.604020571824741</v>
      </c>
      <c r="AM27" s="891">
        <f>①CO2排出量の現状把握!AG37</f>
        <v>39.567626949676729</v>
      </c>
      <c r="AN27" s="891">
        <f>①CO2排出量の現状把握!AH37</f>
        <v>35.719803487576009</v>
      </c>
      <c r="AO27" s="891">
        <f>①CO2排出量の現状把握!AI37</f>
        <v>38.102841643920648</v>
      </c>
      <c r="AP27" s="892">
        <f>①CO2排出量の現状把握!AJ37</f>
        <v>40.328643486386383</v>
      </c>
      <c r="AQ27" s="286"/>
      <c r="AV27" s="77" t="str">
        <f t="shared" ref="AV27:AV31" si="13">AW27</f>
        <v>N2O</v>
      </c>
      <c r="AW27" s="77" t="str">
        <f t="shared" si="12"/>
        <v>N2O</v>
      </c>
      <c r="AX27" s="300">
        <f t="shared" si="11"/>
        <v>73.462000000000003</v>
      </c>
      <c r="AY27" s="300">
        <f t="shared" ref="AY27:AY31" si="14">AX27</f>
        <v>73.462000000000003</v>
      </c>
      <c r="BA27" s="77">
        <v>18</v>
      </c>
      <c r="BB27" s="77"/>
      <c r="BC27" s="77" t="s">
        <v>294</v>
      </c>
      <c r="BD27" s="77" t="str">
        <f t="shared" si="1"/>
        <v>18：プラスチック製品製造業(N=2)</v>
      </c>
      <c r="BE27" s="856">
        <f>VLOOKUP(BE$13&amp;"_"&amp;$AV$8,データシート2!$A:$SI,MATCH($AV$5&amp;"_"&amp;$BA27&amp;$AV$6,データシート2!$A$1:$SI$1,0),0)</f>
        <v>2</v>
      </c>
      <c r="BF27" s="962">
        <f>VLOOKUP(BF$13&amp;"_"&amp;$AW$8,データシート2!$A:$SI,MATCH($AW$5&amp;"_"&amp;$BA27&amp;$AW$6,データシート2!$A$1:$SI$1,0),0)</f>
        <v>9.1270000000000007</v>
      </c>
      <c r="BG27" s="962">
        <f t="shared" si="2"/>
        <v>4.5635000000000003</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0.52616742375928949</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230.27669510203469</v>
      </c>
      <c r="AG28" s="891">
        <f>①CO2排出量の現状把握!AA38</f>
        <v>223.23600003153581</v>
      </c>
      <c r="AH28" s="891">
        <f>①CO2排出量の現状把握!AB38</f>
        <v>196.5588233827645</v>
      </c>
      <c r="AI28" s="891">
        <f>①CO2排出量の現状把握!AC38</f>
        <v>214.38194585913431</v>
      </c>
      <c r="AJ28" s="891">
        <f>①CO2排出量の現状把握!AD38</f>
        <v>212.30342591765219</v>
      </c>
      <c r="AK28" s="891">
        <f>①CO2排出量の現状把握!AE38</f>
        <v>223.14741446321446</v>
      </c>
      <c r="AL28" s="891">
        <f>①CO2排出量の現状把握!AF38</f>
        <v>221.15104713104589</v>
      </c>
      <c r="AM28" s="891">
        <f>①CO2排出量の現状把握!AG38</f>
        <v>200.64639124848927</v>
      </c>
      <c r="AN28" s="891">
        <f>①CO2排出量の現状把握!AH38</f>
        <v>201.32718247333193</v>
      </c>
      <c r="AO28" s="891">
        <f>①CO2排出量の現状把握!AI38</f>
        <v>259.4741746758163</v>
      </c>
      <c r="AP28" s="892">
        <f>①CO2排出量の現状把握!AJ38</f>
        <v>206.34247494006453</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1236.37778443513</v>
      </c>
      <c r="AG29" s="893">
        <f>①CO2排出量の現状把握!AA39</f>
        <v>1307.468257567097</v>
      </c>
      <c r="AH29" s="893">
        <f>①CO2排出量の現状把握!AB39</f>
        <v>1264.864423347906</v>
      </c>
      <c r="AI29" s="893">
        <f>①CO2排出量の現状把握!AC39</f>
        <v>1205.4061741922569</v>
      </c>
      <c r="AJ29" s="893">
        <f>①CO2排出量の現状把握!AD39</f>
        <v>1151.3505198727919</v>
      </c>
      <c r="AK29" s="893">
        <f>①CO2排出量の現状把握!AE39</f>
        <v>1161.194240758048</v>
      </c>
      <c r="AL29" s="893">
        <f>①CO2排出量の現状把握!AF39</f>
        <v>1008.650638687945</v>
      </c>
      <c r="AM29" s="893">
        <f>①CO2排出量の現状把握!AG39</f>
        <v>932.73321499799465</v>
      </c>
      <c r="AN29" s="893">
        <f>①CO2排出量の現状把握!AH39</f>
        <v>950.20580348125657</v>
      </c>
      <c r="AO29" s="893">
        <f>①CO2排出量の現状把握!AI39</f>
        <v>761.67761187844633</v>
      </c>
      <c r="AP29" s="894">
        <f>①CO2排出量の現状把握!AJ39</f>
        <v>931.17549339406685</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6.6230000000000002</v>
      </c>
      <c r="AY30" s="300">
        <f t="shared" si="14"/>
        <v>6.6230000000000002</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6.1050000000000004</v>
      </c>
      <c r="BG30" s="962">
        <f t="shared" si="2"/>
        <v>6.1050000000000004</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0.22363539717917053</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4.5640000000000001</v>
      </c>
      <c r="AY31" s="300">
        <f t="shared" si="14"/>
        <v>4.5640000000000001</v>
      </c>
      <c r="BA31" s="77">
        <v>24</v>
      </c>
      <c r="BB31" s="77"/>
      <c r="BC31" s="77" t="s">
        <v>301</v>
      </c>
      <c r="BD31" s="77" t="str">
        <f t="shared" si="1"/>
        <v>24：金属製品製造業(N=1)</v>
      </c>
      <c r="BE31" s="856">
        <f>VLOOKUP(BE$13&amp;"_"&amp;$AV$8,データシート2!$A:$SI,MATCH($AV$5&amp;"_"&amp;$BA31&amp;$AV$6,データシート2!$A$1:$SI$1,0),0)</f>
        <v>1</v>
      </c>
      <c r="BF31" s="962">
        <f>VLOOKUP(BF$13&amp;"_"&amp;$AW$8,データシート2!$A:$SI,MATCH($AW$5&amp;"_"&amp;$BA31&amp;$AW$6,データシート2!$A$1:$SI$1,0),0)</f>
        <v>3.67</v>
      </c>
      <c r="BG31" s="962">
        <f t="shared" si="2"/>
        <v>3.67</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0.43339902165216937</v>
      </c>
    </row>
    <row r="32" spans="2:63" ht="15.95" customHeight="1" thickTop="1" thickBot="1">
      <c r="B32" s="298"/>
      <c r="Z32" s="286"/>
      <c r="AB32" s="285"/>
      <c r="AC32" s="1113" t="s">
        <v>291</v>
      </c>
      <c r="AD32" s="1113"/>
      <c r="AE32" s="1114"/>
      <c r="AF32" s="473">
        <f t="shared" ref="AF32:AP32" si="15">IFERROR(IF(SUM(F23:F26)/AF24&gt;1,1,SUM(F23:F26)/AF24),0)</f>
        <v>0.47843968441009205</v>
      </c>
      <c r="AG32" s="473">
        <f t="shared" si="15"/>
        <v>0.31397034169866084</v>
      </c>
      <c r="AH32" s="473">
        <f t="shared" si="15"/>
        <v>0.4329343430539036</v>
      </c>
      <c r="AI32" s="473">
        <f t="shared" si="15"/>
        <v>0.42569083853773582</v>
      </c>
      <c r="AJ32" s="473">
        <f t="shared" si="15"/>
        <v>0.46624464069709087</v>
      </c>
      <c r="AK32" s="473">
        <f t="shared" si="15"/>
        <v>0.48326698684977526</v>
      </c>
      <c r="AL32" s="473">
        <f t="shared" si="15"/>
        <v>0.54249505300530798</v>
      </c>
      <c r="AM32" s="473">
        <f t="shared" si="15"/>
        <v>0.54927963599471152</v>
      </c>
      <c r="AN32" s="473">
        <f t="shared" si="15"/>
        <v>0.52666106644435817</v>
      </c>
      <c r="AO32" s="473">
        <f t="shared" si="15"/>
        <v>0.52501314347141959</v>
      </c>
      <c r="AP32" s="473">
        <f t="shared" si="15"/>
        <v>0.48712360121893178</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0.88311972207619893</v>
      </c>
      <c r="AG33" s="470">
        <f t="shared" ref="AG33:AP33" si="16">IFERROR(IF(G22/AG25&gt;1,1,G22/AG25),0)</f>
        <v>0.51376929383382874</v>
      </c>
      <c r="AH33" s="470">
        <f t="shared" si="16"/>
        <v>0.78334648382693206</v>
      </c>
      <c r="AI33" s="470">
        <f t="shared" si="16"/>
        <v>0.74376574928293782</v>
      </c>
      <c r="AJ33" s="470">
        <f t="shared" si="16"/>
        <v>0.76929243418863402</v>
      </c>
      <c r="AK33" s="470">
        <f t="shared" si="16"/>
        <v>0.83772899917056609</v>
      </c>
      <c r="AL33" s="470">
        <f t="shared" si="16"/>
        <v>0.88565854690534962</v>
      </c>
      <c r="AM33" s="470">
        <f t="shared" si="16"/>
        <v>0.88501884834048128</v>
      </c>
      <c r="AN33" s="470">
        <f t="shared" si="16"/>
        <v>0.90431983642332925</v>
      </c>
      <c r="AO33" s="470">
        <f t="shared" si="16"/>
        <v>0.76388276227435004</v>
      </c>
      <c r="AP33" s="470">
        <f t="shared" si="16"/>
        <v>0.81400452915604549</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1</v>
      </c>
      <c r="AG34" s="471">
        <f t="shared" ref="AG34:AP36" si="17">IFERROR(IF(G23/AG26&gt;1,1,G23/AG26),0)</f>
        <v>0.68310353075082053</v>
      </c>
      <c r="AH34" s="471">
        <f t="shared" si="17"/>
        <v>1</v>
      </c>
      <c r="AI34" s="471">
        <f t="shared" si="17"/>
        <v>0.98073859493927162</v>
      </c>
      <c r="AJ34" s="471">
        <f t="shared" si="17"/>
        <v>0.99721127113794117</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28：電子部品等製造業(N=6)</v>
      </c>
      <c r="BE35" s="856">
        <f>VLOOKUP(BE$13&amp;"_"&amp;$AV$8,データシート2!$A:$SI,MATCH($AV$5&amp;"_"&amp;$BA35&amp;$AV$6,データシート2!$A$1:$SI$1,0),0)</f>
        <v>6</v>
      </c>
      <c r="BF35" s="962">
        <f>VLOOKUP(BF$13&amp;"_"&amp;$AW$8,データシート2!$A:$SI,MATCH($AW$5&amp;"_"&amp;$BA35&amp;$AW$6,データシート2!$A$1:$SI$1,0),0)</f>
        <v>108.208</v>
      </c>
      <c r="BG35" s="962">
        <f t="shared" si="2"/>
        <v>18.034666666666666</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0.53090200930836517</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29：電気機械器具製造業(N=2)</v>
      </c>
      <c r="BE36" s="856">
        <f>VLOOKUP(BE$13&amp;"_"&amp;$AV$8,データシート2!$A:$SI,MATCH($AV$5&amp;"_"&amp;$BA36&amp;$AV$6,データシート2!$A$1:$SI$1,0),0)</f>
        <v>2</v>
      </c>
      <c r="BF36" s="962">
        <f>VLOOKUP(BF$13&amp;"_"&amp;$AW$8,データシート2!$A:$SI,MATCH($AW$5&amp;"_"&amp;$BA36&amp;$AW$6,データシート2!$A$1:$SI$1,0),0)</f>
        <v>15.965999999999999</v>
      </c>
      <c r="BG36" s="962">
        <f t="shared" si="2"/>
        <v>7.9829999999999997</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0.65950713983194864</v>
      </c>
    </row>
    <row r="37" spans="2:63" ht="15.95" customHeight="1">
      <c r="B37" s="303"/>
      <c r="C37" s="31"/>
      <c r="Z37" s="286"/>
      <c r="AB37" s="285"/>
      <c r="AC37" s="534"/>
      <c r="AD37" s="421" t="s">
        <v>200</v>
      </c>
      <c r="AE37" s="426"/>
      <c r="AF37" s="472">
        <f>IFERROR(IF(F26/AF29&gt;1,1,F26/AF29),0)</f>
        <v>0.12436166512830717</v>
      </c>
      <c r="AG37" s="472">
        <f t="shared" ref="AG37:AP37" si="20">IFERROR(IF(G26/AG29&gt;1,1,G26/AG29),0)</f>
        <v>0.14239810329807989</v>
      </c>
      <c r="AH37" s="472">
        <f t="shared" si="20"/>
        <v>0.13252250352360068</v>
      </c>
      <c r="AI37" s="472">
        <f t="shared" si="20"/>
        <v>0.1414402909577325</v>
      </c>
      <c r="AJ37" s="472">
        <f t="shared" si="20"/>
        <v>0.17110427849701745</v>
      </c>
      <c r="AK37" s="472">
        <f t="shared" si="20"/>
        <v>0.16462448166743124</v>
      </c>
      <c r="AL37" s="472">
        <f t="shared" si="20"/>
        <v>0.2028541817671933</v>
      </c>
      <c r="AM37" s="472">
        <f t="shared" si="20"/>
        <v>0.20611681551451272</v>
      </c>
      <c r="AN37" s="472">
        <f t="shared" si="20"/>
        <v>0.17923906523831243</v>
      </c>
      <c r="AO37" s="472">
        <f t="shared" si="20"/>
        <v>0.22695428788261024</v>
      </c>
      <c r="AP37" s="472">
        <f t="shared" si="20"/>
        <v>0.17010112607524216</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31：輸送用機械器具製造業(N=3)</v>
      </c>
      <c r="BE38" s="856">
        <f>VLOOKUP(BE$13&amp;"_"&amp;$AV$8,データシート2!$A:$SI,MATCH($AV$5&amp;"_"&amp;$BA38&amp;$AV$6,データシート2!$A$1:$SI$1,0),0)</f>
        <v>3</v>
      </c>
      <c r="BF38" s="962">
        <f>VLOOKUP(BF$13&amp;"_"&amp;$AW$8,データシート2!$A:$SI,MATCH($AW$5&amp;"_"&amp;$BA38&amp;$AW$6,データシート2!$A$1:$SI$1,0),0)</f>
        <v>30.396000000000001</v>
      </c>
      <c r="BG38" s="962">
        <f t="shared" si="2"/>
        <v>10.132</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0.7361803596134876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10.396000000000001</v>
      </c>
      <c r="BG40" s="962">
        <f t="shared" ref="BG40:BG51" si="21">BF40/BE40</f>
        <v>5.1980000000000004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0.52595322158332691</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11.734</v>
      </c>
      <c r="BG43" s="962">
        <f t="shared" si="21"/>
        <v>3.9113333333333333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0.94929787288517875</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M：宿泊業，飲食サービス業(N=0)</v>
      </c>
      <c r="BE47" s="856">
        <f>VLOOKUP(BE$13&amp;"_"&amp;$AV$8,データシート2!$A:$SI,MATCH($AV$5&amp;"_"&amp;$BA47&amp;$AV$6,データシート2!$A$1:$SI$1,0),0)</f>
        <v>0</v>
      </c>
      <c r="BF47" s="962">
        <f>VLOOKUP(BF$13&amp;"_"&amp;$AW$8,データシート2!$A:$SI,MATCH($AW$5&amp;"_"&amp;$BA47&amp;$AW$6,データシート2!$A$1:$SI$1,0),0)</f>
        <v>0</v>
      </c>
      <c r="BG47" s="962" t="e">
        <f t="shared" si="21"/>
        <v>#DIV/0!</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t="e">
        <f t="shared" si="23"/>
        <v>#DIV/0!</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3.58</v>
      </c>
      <c r="BG48" s="962">
        <f t="shared" si="21"/>
        <v>3.58</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0.72147967383962763</v>
      </c>
    </row>
    <row r="49" spans="2:63" ht="15.95" customHeight="1">
      <c r="B49" s="305"/>
      <c r="Z49" s="286"/>
      <c r="AB49" s="285"/>
      <c r="AQ49" s="286"/>
      <c r="BA49" s="77" t="s">
        <v>329</v>
      </c>
      <c r="BB49" s="77"/>
      <c r="BC49" s="77" t="s">
        <v>330</v>
      </c>
      <c r="BD49" s="77" t="str">
        <f t="shared" si="1"/>
        <v>O：教育，学習支援業(N=1)</v>
      </c>
      <c r="BE49" s="856">
        <f>VLOOKUP(BE$13&amp;"_"&amp;$AV$8,データシート2!$A:$SI,MATCH($AV$5&amp;"_"&amp;$BA49&amp;$AV$6,データシート2!$A$1:$SI$1,0),0)</f>
        <v>1</v>
      </c>
      <c r="BF49" s="962">
        <f>VLOOKUP(BF$13&amp;"_"&amp;$AW$8,データシート2!$A:$SI,MATCH($AW$5&amp;"_"&amp;$BA49&amp;$AW$6,データシート2!$A$1:$SI$1,0),0)</f>
        <v>5.32</v>
      </c>
      <c r="BG49" s="962">
        <f t="shared" si="21"/>
        <v>5.32</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0.62297049504277868</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39.506</v>
      </c>
      <c r="BG50" s="962">
        <f t="shared" si="21"/>
        <v>5.6437142857142861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1.0180336397234728</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R：ｻｰﾋﾞｽ業(他に分類されない)(N=5)</v>
      </c>
      <c r="BE52" s="856">
        <f>VLOOKUP(BE$13&amp;"_"&amp;$AV$8,データシート2!$A:$SI,MATCH($AV$5&amp;"_"&amp;$BA52&amp;$AV$6,データシート2!$A$1:$SI$1,0),0)</f>
        <v>5</v>
      </c>
      <c r="BF52" s="962">
        <f>VLOOKUP(BF$13&amp;"_"&amp;$AW$8,データシート2!$A:$SI,MATCH($AW$5&amp;"_"&amp;$BA52&amp;$AW$6,データシート2!$A$1:$SI$1,0),0)</f>
        <v>83.852000000000004</v>
      </c>
      <c r="BG52" s="962">
        <f t="shared" ref="BG52" si="25">BF52/BE52</f>
        <v>16.770400000000002</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0.62883368946368923</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4.0060000000000002</v>
      </c>
      <c r="BG53" s="962">
        <f t="shared" ref="BG53:BG63" si="28">BF53/BE53</f>
        <v>2.0030000000000001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0.43251464890456404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1109.098</v>
      </c>
      <c r="G55" s="895">
        <f t="shared" ref="G55:P55" si="31">SUM(G56,G57,G60,G61,G62,G63,G64,G65,)</f>
        <v>763.01800000000003</v>
      </c>
      <c r="H55" s="895">
        <f t="shared" si="31"/>
        <v>1017.0690000000001</v>
      </c>
      <c r="I55" s="895">
        <f t="shared" si="31"/>
        <v>971.69400000000007</v>
      </c>
      <c r="J55" s="895">
        <f t="shared" si="31"/>
        <v>1059.615</v>
      </c>
      <c r="K55" s="895">
        <f t="shared" si="31"/>
        <v>1065.626</v>
      </c>
      <c r="L55" s="895">
        <f t="shared" si="31"/>
        <v>1088.759</v>
      </c>
      <c r="M55" s="895">
        <f t="shared" si="31"/>
        <v>1035.991</v>
      </c>
      <c r="N55" s="895">
        <f t="shared" si="31"/>
        <v>960.80600000000004</v>
      </c>
      <c r="O55" s="895">
        <f t="shared" si="31"/>
        <v>898.86999999999989</v>
      </c>
      <c r="P55" s="896">
        <f t="shared" si="31"/>
        <v>893.51499999999999</v>
      </c>
      <c r="Z55" s="286"/>
      <c r="AB55" s="285"/>
      <c r="AQ55" s="286"/>
      <c r="BA55" s="77" t="s">
        <v>342</v>
      </c>
      <c r="BB55" s="77"/>
      <c r="BC55" s="77" t="s">
        <v>343</v>
      </c>
      <c r="BD55" s="77" t="str">
        <f t="shared" ref="BD55:BD57" si="32">BC55&amp;"(N="&amp;BE55&amp;")"</f>
        <v>発電所・変電所(N=0)</v>
      </c>
      <c r="BE55" s="856">
        <f>BE60+BE61</f>
        <v>0</v>
      </c>
      <c r="BF55" s="962">
        <f>BF60+BF61</f>
        <v>0</v>
      </c>
      <c r="BG55" s="962" t="e">
        <f t="shared" si="28"/>
        <v>#DIV/0!</v>
      </c>
      <c r="BH55" s="856">
        <f>BH60+BH61</f>
        <v>231</v>
      </c>
      <c r="BI55" s="856">
        <f>BI60+BI61</f>
        <v>22952.601999999999</v>
      </c>
      <c r="BJ55" s="856">
        <f t="shared" si="29"/>
        <v>99.361913419913421</v>
      </c>
      <c r="BK55" s="292" t="e">
        <f t="shared" si="30"/>
        <v>#DIV/0!</v>
      </c>
    </row>
    <row r="56" spans="2:63" ht="15.95" customHeight="1" thickBot="1">
      <c r="B56" s="285"/>
      <c r="C56" s="625" t="str">
        <f>D56</f>
        <v>エネルギー起源CO2</v>
      </c>
      <c r="D56" s="425" t="s">
        <v>345</v>
      </c>
      <c r="E56" s="422"/>
      <c r="F56" s="890">
        <f>IFERROR(VLOOKUP(年度マスタ!$K$4&amp;"_"&amp;F$54,データシート1!$A:$CE,MATCH("bc_"&amp;$C56,データシート1!$A$1:$CE$1,0),0),0)</f>
        <v>785.46400000000006</v>
      </c>
      <c r="G56" s="897">
        <f>IFERROR(VLOOKUP(年度マスタ!$K$4&amp;"_"&amp;G$54,データシート1!$A:$CE,MATCH("bc_"&amp;$C56,データシート1!$A$1:$CE$1,0),0),0)</f>
        <v>530.65300000000002</v>
      </c>
      <c r="H56" s="897">
        <f>IFERROR(VLOOKUP(年度マスタ!$K$4&amp;"_"&amp;H$54,データシート1!$A:$CE,MATCH("bc_"&amp;$C56,データシート1!$A$1:$CE$1,0),0),0)</f>
        <v>676.577</v>
      </c>
      <c r="I56" s="897">
        <f>IFERROR(VLOOKUP(年度マスタ!$K$4&amp;"_"&amp;I$54,データシート1!$A:$CE,MATCH("bc_"&amp;$C56,データシート1!$A$1:$CE$1,0),0),0)</f>
        <v>639.97900000000004</v>
      </c>
      <c r="J56" s="897">
        <f>IFERROR(VLOOKUP(年度マスタ!$K$4&amp;"_"&amp;J$54,データシート1!$A:$CE,MATCH("bc_"&amp;$C56,データシート1!$A$1:$CE$1,0),0),0)</f>
        <v>704.09</v>
      </c>
      <c r="K56" s="897">
        <f>IFERROR(VLOOKUP(年度マスタ!$K$4&amp;"_"&amp;K$54,データシート1!$A:$CE,MATCH("bc_"&amp;$C56,データシート1!$A$1:$CE$1,0),0),0)</f>
        <v>699.42399999999998</v>
      </c>
      <c r="L56" s="897">
        <f>IFERROR(VLOOKUP(年度マスタ!$K$4&amp;"_"&amp;L$54,データシート1!$A:$CE,MATCH("bc_"&amp;$C56,データシート1!$A$1:$CE$1,0),0),0)</f>
        <v>743.78599999999994</v>
      </c>
      <c r="M56" s="897">
        <f>IFERROR(VLOOKUP(年度マスタ!$K$4&amp;"_"&amp;M$54,データシート1!$A:$CE,MATCH("bc_"&amp;$C56,データシート1!$A$1:$CE$1,0),0),0)</f>
        <v>688.09</v>
      </c>
      <c r="N56" s="897">
        <f>IFERROR(VLOOKUP(年度マスタ!$K$4&amp;"_"&amp;N$54,データシート1!$A:$CE,MATCH("bc_"&amp;$C56,データシート1!$A$1:$CE$1,0),0),0)</f>
        <v>615.81500000000005</v>
      </c>
      <c r="O56" s="897">
        <f>IFERROR(VLOOKUP(年度マスタ!$K$4&amp;"_"&amp;O$54,データシート1!$A:$CE,MATCH("bc_"&amp;$C56,データシート1!$A$1:$CE$1,0),0),0)</f>
        <v>557.68799999999999</v>
      </c>
      <c r="P56" s="898">
        <f>IFERROR(VLOOKUP(年度マスタ!$K$4&amp;"_"&amp;P$54,データシート1!$A:$CE,MATCH("bc_"&amp;$C56,データシート1!$A$1:$CE$1,0),0),0)</f>
        <v>575.36099999999999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216.334</v>
      </c>
      <c r="G57" s="897">
        <f t="shared" ref="G57:J57" si="33">SUM(G58:G59)</f>
        <v>180.50700000000001</v>
      </c>
      <c r="H57" s="897">
        <f t="shared" si="33"/>
        <v>230.95800000000003</v>
      </c>
      <c r="I57" s="897">
        <f t="shared" si="33"/>
        <v>229.23899999999998</v>
      </c>
      <c r="J57" s="897">
        <f t="shared" si="33"/>
        <v>255.08499999999998</v>
      </c>
      <c r="K57" s="897">
        <f t="shared" ref="K57:O57" si="34">SUM(K58:K59)</f>
        <v>259.96600000000001</v>
      </c>
      <c r="L57" s="897">
        <f t="shared" si="34"/>
        <v>253.48500000000001</v>
      </c>
      <c r="M57" s="897">
        <f t="shared" si="34"/>
        <v>246.65100000000001</v>
      </c>
      <c r="N57" s="897">
        <f t="shared" si="34"/>
        <v>254.57499999999999</v>
      </c>
      <c r="O57" s="897">
        <f t="shared" si="34"/>
        <v>250.755</v>
      </c>
      <c r="P57" s="898">
        <f>SUM(P58:P59)</f>
        <v>229.51900000000001</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173.34800000000001</v>
      </c>
      <c r="G58" s="899">
        <f>IFERROR(VLOOKUP(年度マスタ!$K$4&amp;"_"&amp;G$54,データシート1!$A:$CE,MATCH("bc_"&amp;$C58,データシート1!$A$1:$CE$1,0),0),0)</f>
        <v>86.802999999999997</v>
      </c>
      <c r="H58" s="899">
        <f>IFERROR(VLOOKUP(年度マスタ!$K$4&amp;"_"&amp;H$54,データシート1!$A:$CE,MATCH("bc_"&amp;$C58,データシート1!$A$1:$CE$1,0),0),0)</f>
        <v>173.55</v>
      </c>
      <c r="I58" s="899">
        <f>IFERROR(VLOOKUP(年度マスタ!$K$4&amp;"_"&amp;I$54,データシート1!$A:$CE,MATCH("bc_"&amp;$C58,データシート1!$A$1:$CE$1,0),0),0)</f>
        <v>167.80199999999999</v>
      </c>
      <c r="J58" s="899">
        <f>IFERROR(VLOOKUP(年度マスタ!$K$4&amp;"_"&amp;J$54,データシート1!$A:$CE,MATCH("bc_"&amp;$C58,データシート1!$A$1:$CE$1,0),0),0)</f>
        <v>163.96199999999999</v>
      </c>
      <c r="K58" s="899">
        <f>IFERROR(VLOOKUP(年度マスタ!$K$4&amp;"_"&amp;K$54,データシート1!$A:$CE,MATCH("bc_"&amp;$C58,データシート1!$A$1:$CE$1,0),0),0)</f>
        <v>182.53800000000001</v>
      </c>
      <c r="L58" s="899">
        <f>IFERROR(VLOOKUP(年度マスタ!$K$4&amp;"_"&amp;L$54,データシート1!$A:$CE,MATCH("bc_"&amp;$C58,データシート1!$A$1:$CE$1,0),0),0)</f>
        <v>165.239</v>
      </c>
      <c r="M58" s="899">
        <f>IFERROR(VLOOKUP(年度マスタ!$K$4&amp;"_"&amp;M$54,データシート1!$A:$CE,MATCH("bc_"&amp;$C58,データシート1!$A$1:$CE$1,0),0),0)</f>
        <v>155.53399999999999</v>
      </c>
      <c r="N58" s="899">
        <f>IFERROR(VLOOKUP(年度マスタ!$K$4&amp;"_"&amp;N$54,データシート1!$A:$CE,MATCH("bc_"&amp;$C58,データシート1!$A$1:$CE$1,0),0),0)</f>
        <v>177.131</v>
      </c>
      <c r="O58" s="899">
        <f>IFERROR(VLOOKUP(年度マスタ!$K$4&amp;"_"&amp;O$54,データシート1!$A:$CE,MATCH("bc_"&amp;$C58,データシート1!$A$1:$CE$1,0),0),0)</f>
        <v>164.02600000000001</v>
      </c>
      <c r="P58" s="900">
        <f>IFERROR(VLOOKUP(年度マスタ!$K$4&amp;"_"&amp;P$54,データシート1!$A:$CE,MATCH("bc_"&amp;$C58,データシート1!$A$1:$CE$1,0),0),0)</f>
        <v>148.30199999999999</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42.985999999999997</v>
      </c>
      <c r="G59" s="899">
        <f>IFERROR(VLOOKUP(年度マスタ!$K$4&amp;"_"&amp;G$54,データシート1!$A:$CE,MATCH("bc_"&amp;$C59,データシート1!$A$1:$CE$1,0),0),0)</f>
        <v>93.703999999999994</v>
      </c>
      <c r="H59" s="899">
        <f>IFERROR(VLOOKUP(年度マスタ!$K$4&amp;"_"&amp;H$54,データシート1!$A:$CE,MATCH("bc_"&amp;$C59,データシート1!$A$1:$CE$1,0),0),0)</f>
        <v>57.408000000000001</v>
      </c>
      <c r="I59" s="899">
        <f>IFERROR(VLOOKUP(年度マスタ!$K$4&amp;"_"&amp;I$54,データシート1!$A:$CE,MATCH("bc_"&amp;$C59,データシート1!$A$1:$CE$1,0),0),0)</f>
        <v>61.436999999999998</v>
      </c>
      <c r="J59" s="899">
        <f>IFERROR(VLOOKUP(年度マスタ!$K$4&amp;"_"&amp;J$54,データシート1!$A:$CE,MATCH("bc_"&amp;$C59,データシート1!$A$1:$CE$1,0),0),0)</f>
        <v>91.123000000000005</v>
      </c>
      <c r="K59" s="899">
        <f>IFERROR(VLOOKUP(年度マスタ!$K$4&amp;"_"&amp;K$54,データシート1!$A:$CE,MATCH("bc_"&amp;$C59,データシート1!$A$1:$CE$1,0),0),0)</f>
        <v>77.427999999999997</v>
      </c>
      <c r="L59" s="899">
        <f>IFERROR(VLOOKUP(年度マスタ!$K$4&amp;"_"&amp;L$54,データシート1!$A:$CE,MATCH("bc_"&amp;$C59,データシート1!$A$1:$CE$1,0),0),0)</f>
        <v>88.245999999999995</v>
      </c>
      <c r="M59" s="899">
        <f>IFERROR(VLOOKUP(年度マスタ!$K$4&amp;"_"&amp;M$54,データシート1!$A:$CE,MATCH("bc_"&amp;$C59,データシート1!$A$1:$CE$1,0),0),0)</f>
        <v>91.117000000000004</v>
      </c>
      <c r="N59" s="899">
        <f>IFERROR(VLOOKUP(年度マスタ!$K$4&amp;"_"&amp;N$54,データシート1!$A:$CE,MATCH("bc_"&amp;$C59,データシート1!$A$1:$CE$1,0),0),0)</f>
        <v>77.444000000000003</v>
      </c>
      <c r="O59" s="899">
        <f>IFERROR(VLOOKUP(年度マスタ!$K$4&amp;"_"&amp;O$54,データシート1!$A:$CE,MATCH("bc_"&amp;$C59,データシート1!$A$1:$CE$1,0),0),0)</f>
        <v>86.728999999999999</v>
      </c>
      <c r="P59" s="900">
        <f>IFERROR(VLOOKUP(年度マスタ!$K$4&amp;"_"&amp;P$54,データシート1!$A:$CE,MATCH("bc_"&amp;$C59,データシート1!$A$1:$CE$1,0),0),0)</f>
        <v>81.216999999999999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4.4089999999999998</v>
      </c>
      <c r="G60" s="897">
        <f>IFERROR(VLOOKUP(年度マスタ!$K$4&amp;"_"&amp;G$54,データシート1!$A:$CE,MATCH("bc_"&amp;$C60,データシート1!$A$1:$CE$1,0),0),0)</f>
        <v>0</v>
      </c>
      <c r="H60" s="897">
        <f>IFERROR(VLOOKUP(年度マスタ!$K$4&amp;"_"&amp;H$54,データシート1!$A:$CE,MATCH("bc_"&amp;$C60,データシート1!$A$1:$CE$1,0),0),0)</f>
        <v>3.8929999999999998</v>
      </c>
      <c r="I60" s="897">
        <f>IFERROR(VLOOKUP(年度マスタ!$K$4&amp;"_"&amp;I$54,データシート1!$A:$CE,MATCH("bc_"&amp;$C60,データシート1!$A$1:$CE$1,0),0),0)</f>
        <v>5.1509999999999998</v>
      </c>
      <c r="J60" s="897">
        <f>IFERROR(VLOOKUP(年度マスタ!$K$4&amp;"_"&amp;J$54,データシート1!$A:$CE,MATCH("bc_"&amp;$C60,データシート1!$A$1:$CE$1,0),0),0)</f>
        <v>5.9939999999999998</v>
      </c>
      <c r="K60" s="897">
        <f>IFERROR(VLOOKUP(年度マスタ!$K$4&amp;"_"&amp;K$54,データシート1!$A:$CE,MATCH("bc_"&amp;$C60,データシート1!$A$1:$CE$1,0),0),0)</f>
        <v>4.5789999999999997</v>
      </c>
      <c r="L60" s="897">
        <f>IFERROR(VLOOKUP(年度マスタ!$K$4&amp;"_"&amp;L$54,データシート1!$A:$CE,MATCH("bc_"&amp;$C60,データシート1!$A$1:$CE$1,0),0),0)</f>
        <v>4.4050000000000002</v>
      </c>
      <c r="M60" s="897">
        <f>IFERROR(VLOOKUP(年度マスタ!$K$4&amp;"_"&amp;M$54,データシート1!$A:$CE,MATCH("bc_"&amp;$C60,データシート1!$A$1:$CE$1,0),0),0)</f>
        <v>4.4749999999999996</v>
      </c>
      <c r="N60" s="897">
        <f>IFERROR(VLOOKUP(年度マスタ!$K$4&amp;"_"&amp;N$54,データシート1!$A:$CE,MATCH("bc_"&amp;$C60,データシート1!$A$1:$CE$1,0),0),0)</f>
        <v>4.024</v>
      </c>
      <c r="O60" s="897">
        <f>IFERROR(VLOOKUP(年度マスタ!$K$4&amp;"_"&amp;O$54,データシート1!$A:$CE,MATCH("bc_"&amp;$C60,データシート1!$A$1:$CE$1,0),0),0)</f>
        <v>3.242</v>
      </c>
      <c r="P60" s="898">
        <f>IFERROR(VLOOKUP(年度マスタ!$K$4&amp;"_"&amp;P$54,データシート1!$A:$CE,MATCH("bc_"&amp;$C60,データシート1!$A$1:$CE$1,0),0),0)</f>
        <v>3.9860000000000002</v>
      </c>
      <c r="Z60" s="286"/>
      <c r="AB60" s="285"/>
      <c r="AD60" s="307"/>
      <c r="AQ60" s="286"/>
      <c r="BA60" s="306">
        <v>3311</v>
      </c>
      <c r="BB60" s="306"/>
      <c r="BC60" s="306"/>
      <c r="BD60" s="306" t="s">
        <v>356</v>
      </c>
      <c r="BE60" s="857">
        <f>VLOOKUP(BE$13&amp;"_"&amp;$AV$8,データシート2!$A:$SI,MATCH($AV$5&amp;"_"&amp;$BA60,データシート2!$A$1:$SI$1,0),0)</f>
        <v>0</v>
      </c>
      <c r="BF60" s="963">
        <f>VLOOKUP(BF$13&amp;"_"&amp;$AW$8,データシート2!$A:$SI,MATCH($AW$5&amp;"_"&amp;$BA60,データシート2!$A$1:$SI$1,0),0)</f>
        <v>0</v>
      </c>
      <c r="BG60" s="963" t="e">
        <f t="shared" si="28"/>
        <v>#DIV/0!</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t="e">
        <f t="shared" si="30"/>
        <v>#DIV/0!</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96.33</v>
      </c>
      <c r="G61" s="897">
        <f>IFERROR(VLOOKUP(年度マスタ!$K$4&amp;"_"&amp;G$54,データシート1!$A:$CE,MATCH("bc_"&amp;$C61,データシート1!$A$1:$CE$1,0),0),0)</f>
        <v>51.857999999999997</v>
      </c>
      <c r="H61" s="897">
        <f>IFERROR(VLOOKUP(年度マスタ!$K$4&amp;"_"&amp;H$54,データシート1!$A:$CE,MATCH("bc_"&amp;$C61,データシート1!$A$1:$CE$1,0),0),0)</f>
        <v>100.41800000000001</v>
      </c>
      <c r="I61" s="897">
        <f>IFERROR(VLOOKUP(年度マスタ!$K$4&amp;"_"&amp;I$54,データシート1!$A:$CE,MATCH("bc_"&amp;$C61,データシート1!$A$1:$CE$1,0),0),0)</f>
        <v>97.325000000000003</v>
      </c>
      <c r="J61" s="897">
        <f>IFERROR(VLOOKUP(年度マスタ!$K$4&amp;"_"&amp;J$54,データシート1!$A:$CE,MATCH("bc_"&amp;$C61,データシート1!$A$1:$CE$1,0),0),0)</f>
        <v>87.513999999999996</v>
      </c>
      <c r="K61" s="897">
        <f>IFERROR(VLOOKUP(年度マスタ!$K$4&amp;"_"&amp;K$54,データシート1!$A:$CE,MATCH("bc_"&amp;$C61,データシート1!$A$1:$CE$1,0),0),0)</f>
        <v>93.34</v>
      </c>
      <c r="L61" s="897">
        <f>IFERROR(VLOOKUP(年度マスタ!$K$4&amp;"_"&amp;L$54,データシート1!$A:$CE,MATCH("bc_"&amp;$C61,データシート1!$A$1:$CE$1,0),0),0)</f>
        <v>87.082999999999998</v>
      </c>
      <c r="M61" s="897">
        <f>IFERROR(VLOOKUP(年度マスタ!$K$4&amp;"_"&amp;M$54,データシート1!$A:$CE,MATCH("bc_"&amp;$C61,データシート1!$A$1:$CE$1,0),0),0)</f>
        <v>84.236999999999995</v>
      </c>
      <c r="N61" s="897">
        <f>IFERROR(VLOOKUP(年度マスタ!$K$4&amp;"_"&amp;N$54,データシート1!$A:$CE,MATCH("bc_"&amp;$C61,データシート1!$A$1:$CE$1,0),0),0)</f>
        <v>86.391999999999996</v>
      </c>
      <c r="O61" s="897">
        <f>IFERROR(VLOOKUP(年度マスタ!$K$4&amp;"_"&amp;O$54,データシート1!$A:$CE,MATCH("bc_"&amp;$C61,データシート1!$A$1:$CE$1,0),0),0)</f>
        <v>80.819000000000003</v>
      </c>
      <c r="P61" s="898">
        <f>IFERROR(VLOOKUP(年度マスタ!$K$4&amp;"_"&amp;P$54,データシート1!$A:$CE,MATCH("bc_"&amp;$C61,データシート1!$A$1:$CE$1,0),0),0)</f>
        <v>73.462000000000003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6.5609999999999999</v>
      </c>
      <c r="G64" s="897">
        <f>IFERROR(VLOOKUP(年度マスタ!$K$4&amp;"_"&amp;G$54,データシート1!$A:$CE,MATCH("bc_"&amp;$C64,データシート1!$A$1:$CE$1,0),0),0)</f>
        <v>0</v>
      </c>
      <c r="H64" s="897">
        <f>IFERROR(VLOOKUP(年度マスタ!$K$4&amp;"_"&amp;H$54,データシート1!$A:$CE,MATCH("bc_"&amp;$C64,データシート1!$A$1:$CE$1,0),0),0)</f>
        <v>5.2229999999999999</v>
      </c>
      <c r="I64" s="897">
        <f>IFERROR(VLOOKUP(年度マスタ!$K$4&amp;"_"&amp;I$54,データシート1!$A:$CE,MATCH("bc_"&amp;$C64,データシート1!$A$1:$CE$1,0),0),0)</f>
        <v>0</v>
      </c>
      <c r="J64" s="897">
        <f>IFERROR(VLOOKUP(年度マスタ!$K$4&amp;"_"&amp;J$54,データシート1!$A:$CE,MATCH("bc_"&amp;$C64,データシート1!$A$1:$CE$1,0),0),0)</f>
        <v>6.9320000000000004</v>
      </c>
      <c r="K64" s="897">
        <f>IFERROR(VLOOKUP(年度マスタ!$K$4&amp;"_"&amp;K$54,データシート1!$A:$CE,MATCH("bc_"&amp;$C64,データシート1!$A$1:$CE$1,0),0),0)</f>
        <v>8.3170000000000002</v>
      </c>
      <c r="L64" s="897">
        <f>IFERROR(VLOOKUP(年度マスタ!$K$4&amp;"_"&amp;L$54,データシート1!$A:$CE,MATCH("bc_"&amp;$C64,データシート1!$A$1:$CE$1,0),0),0)</f>
        <v>0</v>
      </c>
      <c r="M64" s="897">
        <f>IFERROR(VLOOKUP(年度マスタ!$K$4&amp;"_"&amp;M$54,データシート1!$A:$CE,MATCH("bc_"&amp;$C64,データシート1!$A$1:$CE$1,0),0),0)</f>
        <v>9.3420000000000005</v>
      </c>
      <c r="N64" s="897">
        <f>IFERROR(VLOOKUP(年度マスタ!$K$4&amp;"_"&amp;N$54,データシート1!$A:$CE,MATCH("bc_"&amp;$C64,データシート1!$A$1:$CE$1,0),0),0)</f>
        <v>0</v>
      </c>
      <c r="O64" s="897">
        <f>IFERROR(VLOOKUP(年度マスタ!$K$4&amp;"_"&amp;O$54,データシート1!$A:$CE,MATCH("bc_"&amp;$C64,データシート1!$A$1:$CE$1,0),0),0)</f>
        <v>6.3659999999999997</v>
      </c>
      <c r="P64" s="898">
        <f>IFERROR(VLOOKUP(年度マスタ!$K$4&amp;"_"&amp;P$54,データシート1!$A:$CE,MATCH("bc_"&amp;$C64,データシート1!$A$1:$CE$1,0),0),0)</f>
        <v>6.6230000000000002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3.1960000000000002</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4.5640000000000001</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鳥取県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37015.216</v>
      </c>
      <c r="K6" s="631">
        <f>VLOOKUP(年度マスタ!$K$4&amp;"_"&amp;K$5,データシート1!$A:$BT,MATCH("cb_"&amp;$G6,データシート1!$A$1:$BT$1,0),0)</f>
        <v>40785.592999999993</v>
      </c>
      <c r="L6" s="631">
        <f>VLOOKUP(年度マスタ!$K$4&amp;"_"&amp;L$5,データシート1!$A:$BT,MATCH("cb_"&amp;$G6,データシート1!$A$1:$BT$1,0),0)</f>
        <v>43404.158000000003</v>
      </c>
      <c r="M6" s="631">
        <f>VLOOKUP(年度マスタ!$K$4&amp;"_"&amp;M$5,データシート1!$A:$BT,MATCH("cb_"&amp;$G6,データシート1!$A$1:$BT$1,0),0)</f>
        <v>53330.073000000004</v>
      </c>
      <c r="N6" s="631">
        <f>VLOOKUP(年度マスタ!$K$4&amp;"_"&amp;N$5,データシート1!$A:$BT,MATCH("cb_"&amp;$G6,データシート1!$A$1:$BT$1,0),0)</f>
        <v>50531.11399999998</v>
      </c>
      <c r="O6" s="631">
        <f>VLOOKUP(年度マスタ!$K$4&amp;"_"&amp;O$5,データシート1!$A:$BT,MATCH("cb_"&amp;$G6,データシート1!$A$1:$BT$1,0),0)</f>
        <v>54130.680999999953</v>
      </c>
      <c r="P6" s="631">
        <f>VLOOKUP(年度マスタ!$K$4&amp;"_"&amp;P$5,データシート1!$A:$BT,MATCH("cb_"&amp;$G6,データシート1!$A$1:$BT$1,0),0)</f>
        <v>63643.943000000327</v>
      </c>
      <c r="Q6" s="631">
        <f>VLOOKUP(年度マスタ!$K$4&amp;"_"&amp;Q$5,データシート1!$A:$BT,MATCH("cb_"&amp;$G6,データシート1!$A$1:$BT$1,0),0)</f>
        <v>68522.829000000653</v>
      </c>
      <c r="R6" s="645">
        <f>VLOOKUP(年度マスタ!$K$4&amp;"_"&amp;R$5,データシート1!$A:$BT,MATCH("cb_"&amp;$G6,データシート1!$A$1:$BT$1,0),0)</f>
        <v>74208.736000000892</v>
      </c>
      <c r="S6" s="580"/>
      <c r="T6" s="200"/>
      <c r="U6" s="593"/>
      <c r="V6" s="205"/>
      <c r="W6" s="205"/>
      <c r="X6" s="205"/>
      <c r="Y6" s="206" t="s">
        <v>373</v>
      </c>
      <c r="Z6" s="675" t="s">
        <v>374</v>
      </c>
      <c r="AA6" s="675"/>
      <c r="AB6" s="675"/>
      <c r="AC6" s="676">
        <f>SUM(AC7:AC8)</f>
        <v>10822634</v>
      </c>
      <c r="AD6" s="676">
        <f>SUM(AD7:AD8)</f>
        <v>12952992.686000001</v>
      </c>
      <c r="AE6" s="677">
        <f>$AD6*3600/100000000</f>
        <v>466.30773669600006</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132249.81299999999</v>
      </c>
      <c r="K7" s="629">
        <f>VLOOKUP(年度マスタ!$K$4&amp;"_"&amp;K$5,データシート1!$A:$BT,MATCH("cb_"&amp;$G7,データシート1!$A$1:$BT$1,0),0)</f>
        <v>165299.413</v>
      </c>
      <c r="L7" s="629">
        <f>VLOOKUP(年度マスタ!$K$4&amp;"_"&amp;L$5,データシート1!$A:$BT,MATCH("cb_"&amp;$G7,データシート1!$A$1:$BT$1,0),0)</f>
        <v>194885.51300000001</v>
      </c>
      <c r="M7" s="629">
        <f>VLOOKUP(年度マスタ!$K$4&amp;"_"&amp;M$5,データシート1!$A:$BT,MATCH("cb_"&amp;$G7,データシート1!$A$1:$BT$1,0),0)</f>
        <v>233479.41699999999</v>
      </c>
      <c r="N7" s="629">
        <f>VLOOKUP(年度マスタ!$K$4&amp;"_"&amp;N$5,データシート1!$A:$BT,MATCH("cb_"&amp;$G7,データシート1!$A$1:$BT$1,0),0)</f>
        <v>261728.51300000001</v>
      </c>
      <c r="O7" s="629">
        <f>VLOOKUP(年度マスタ!$K$4&amp;"_"&amp;O$5,データシート1!$A:$BT,MATCH("cb_"&amp;$G7,データシート1!$A$1:$BT$1,0),0)</f>
        <v>306308.31299999979</v>
      </c>
      <c r="P7" s="629">
        <f>VLOOKUP(年度マスタ!$K$4&amp;"_"&amp;P$5,データシート1!$A:$BT,MATCH("cb_"&amp;$G7,データシート1!$A$1:$BT$1,0),0)</f>
        <v>327810.21700000111</v>
      </c>
      <c r="Q7" s="629">
        <f>VLOOKUP(年度マスタ!$K$4&amp;"_"&amp;Q$5,データシート1!$A:$BT,MATCH("cb_"&amp;$G7,データシート1!$A$1:$BT$1,0),0)</f>
        <v>359771.71700000152</v>
      </c>
      <c r="R7" s="646">
        <f>VLOOKUP(年度マスタ!$K$4&amp;"_"&amp;R$5,データシート1!$A:$BT,MATCH("cb_"&amp;$G7,データシート1!$A$1:$BT$1,0),0)</f>
        <v>364503.41700000159</v>
      </c>
      <c r="S7" s="580"/>
      <c r="T7" s="200"/>
      <c r="U7" s="593"/>
      <c r="V7" s="205"/>
      <c r="W7" s="205"/>
      <c r="X7" s="205"/>
      <c r="Y7" s="206" t="s">
        <v>376</v>
      </c>
      <c r="Z7" s="222" t="s">
        <v>377</v>
      </c>
      <c r="AA7" s="222"/>
      <c r="AB7" s="222"/>
      <c r="AC7" s="1082">
        <f>VLOOKUP(年度マスタ!$K$4&amp;"_"&amp;年度マスタ!$K$9,データシート3!A:AB,MATCH("ea_"&amp;$Y7&amp;"_設備",データシート3!$A$1:$AB$1,0),0)</f>
        <v>3082918.0000000005</v>
      </c>
      <c r="AD7" s="1082">
        <f>VLOOKUP(年度マスタ!$K$4&amp;"_"&amp;年度マスタ!$K$9,データシート3!A:AB,MATCH("ea_"&amp;$Y7&amp;"_年間発電",データシート3!$A$1:$AB$1,0),0)/10^3</f>
        <v>3691503.7489999989</v>
      </c>
      <c r="AE7" s="566">
        <f t="shared" ref="AE7:AE16" si="0">$AD7*3600/100000000</f>
        <v>132.89413496399996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59100</v>
      </c>
      <c r="K8" s="629">
        <f>VLOOKUP(年度マスタ!$K$4&amp;"_"&amp;K$5,データシート1!$A:$BT,MATCH("cb_"&amp;$G8,データシート1!$A$1:$BT$1,0),0)</f>
        <v>59119.6</v>
      </c>
      <c r="L8" s="629">
        <f>VLOOKUP(年度マスタ!$K$4&amp;"_"&amp;L$5,データシート1!$A:$BT,MATCH("cb_"&amp;$G8,データシート1!$A$1:$BT$1,0),0)</f>
        <v>59119.6</v>
      </c>
      <c r="M8" s="629">
        <f>VLOOKUP(年度マスタ!$K$4&amp;"_"&amp;M$5,データシート1!$A:$BT,MATCH("cb_"&amp;$G8,データシート1!$A$1:$BT$1,0),0)</f>
        <v>58520</v>
      </c>
      <c r="N8" s="629">
        <f>VLOOKUP(年度マスタ!$K$4&amp;"_"&amp;N$5,データシート1!$A:$BT,MATCH("cb_"&amp;$G8,データシート1!$A$1:$BT$1,0),0)</f>
        <v>58500</v>
      </c>
      <c r="O8" s="629">
        <f>VLOOKUP(年度マスタ!$K$4&amp;"_"&amp;O$5,データシート1!$A:$BT,MATCH("cb_"&amp;$G8,データシート1!$A$1:$BT$1,0),0)</f>
        <v>58500</v>
      </c>
      <c r="P8" s="629">
        <f>VLOOKUP(年度マスタ!$K$4&amp;"_"&amp;P$5,データシート1!$A:$BT,MATCH("cb_"&amp;$G8,データシート1!$A$1:$BT$1,0),0)</f>
        <v>58500</v>
      </c>
      <c r="Q8" s="629">
        <f>VLOOKUP(年度マスタ!$K$4&amp;"_"&amp;Q$5,データシート1!$A:$BT,MATCH("cb_"&amp;$G8,データシート1!$A$1:$BT$1,0),0)</f>
        <v>57000</v>
      </c>
      <c r="R8" s="646">
        <f>VLOOKUP(年度マスタ!$K$4&amp;"_"&amp;R$5,データシート1!$A:$BT,MATCH("cb_"&amp;$G8,データシート1!$A$1:$BT$1,0),0)</f>
        <v>57000</v>
      </c>
      <c r="S8" s="580"/>
      <c r="T8" s="200"/>
      <c r="U8" s="593"/>
      <c r="V8" s="205"/>
      <c r="W8" s="205"/>
      <c r="X8" s="205"/>
      <c r="Y8" s="206" t="s">
        <v>379</v>
      </c>
      <c r="Z8" s="196" t="s">
        <v>380</v>
      </c>
      <c r="AA8" s="196"/>
      <c r="AB8" s="196"/>
      <c r="AC8" s="1082">
        <f>VLOOKUP(年度マスタ!$K$4&amp;"_"&amp;年度マスタ!$K$9,データシート3!A:AB,MATCH("ea_"&amp;$Y8&amp;"_設備",データシート3!$A$1:$AB$1,0),0)</f>
        <v>7739716</v>
      </c>
      <c r="AD8" s="1082">
        <f>VLOOKUP(年度マスタ!$K$4&amp;"_"&amp;年度マスタ!$K$9,データシート3!A:AB,MATCH("ea_"&amp;$Y8&amp;"_年間発電",データシート3!$A$1:$AB$1,0),0)/10^3</f>
        <v>9261488.9370000008</v>
      </c>
      <c r="AE8" s="566">
        <f t="shared" si="0"/>
        <v>333.41360173200002</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3207</v>
      </c>
      <c r="K9" s="629">
        <f>VLOOKUP(年度マスタ!$K$4&amp;"_"&amp;K$5,データシート1!$A:$BT,MATCH("cb_"&amp;$G9,データシート1!$A$1:$BT$1,0),0)</f>
        <v>3766</v>
      </c>
      <c r="L9" s="629">
        <f>VLOOKUP(年度マスタ!$K$4&amp;"_"&amp;L$5,データシート1!$A:$BT,MATCH("cb_"&amp;$G9,データシート1!$A$1:$BT$1,0),0)</f>
        <v>3965</v>
      </c>
      <c r="M9" s="629">
        <f>VLOOKUP(年度マスタ!$K$4&amp;"_"&amp;M$5,データシート1!$A:$BT,MATCH("cb_"&amp;$G9,データシート1!$A$1:$BT$1,0),0)</f>
        <v>4455</v>
      </c>
      <c r="N9" s="629">
        <f>VLOOKUP(年度マスタ!$K$4&amp;"_"&amp;N$5,データシート1!$A:$BT,MATCH("cb_"&amp;$G9,データシート1!$A$1:$BT$1,0),0)</f>
        <v>4595</v>
      </c>
      <c r="O9" s="629">
        <f>VLOOKUP(年度マスタ!$K$4&amp;"_"&amp;O$5,データシート1!$A:$BT,MATCH("cb_"&amp;$G9,データシート1!$A$1:$BT$1,0),0)</f>
        <v>16491</v>
      </c>
      <c r="P9" s="629">
        <f>VLOOKUP(年度マスタ!$K$4&amp;"_"&amp;P$5,データシート1!$A:$BT,MATCH("cb_"&amp;$G9,データシート1!$A$1:$BT$1,0),0)</f>
        <v>16873.900000000001</v>
      </c>
      <c r="Q9" s="629">
        <f>VLOOKUP(年度マスタ!$K$4&amp;"_"&amp;Q$5,データシート1!$A:$BT,MATCH("cb_"&amp;$G9,データシート1!$A$1:$BT$1,0),0)</f>
        <v>17026.2</v>
      </c>
      <c r="R9" s="646">
        <f>VLOOKUP(年度マスタ!$K$4&amp;"_"&amp;R$5,データシート1!$A:$BT,MATCH("cb_"&amp;$G9,データシート1!$A$1:$BT$1,0),0)</f>
        <v>22016.2</v>
      </c>
      <c r="S9" s="580"/>
      <c r="T9" s="200"/>
      <c r="U9" s="593"/>
      <c r="V9" s="205"/>
      <c r="W9" s="205"/>
      <c r="X9" s="205"/>
      <c r="Y9" s="206" t="s">
        <v>382</v>
      </c>
      <c r="Z9" s="218" t="s">
        <v>378</v>
      </c>
      <c r="AA9" s="218"/>
      <c r="AB9" s="218"/>
      <c r="AC9" s="678">
        <f>VLOOKUP(年度マスタ!$K$4&amp;"_"&amp;年度マスタ!$K$9,データシート3!A:AB,MATCH("ea_"&amp;$Y9&amp;"_設備",データシート3!$A$1:$AB$1,0),0)</f>
        <v>3824800</v>
      </c>
      <c r="AD9" s="678">
        <f>VLOOKUP(年度マスタ!$K$4&amp;"_"&amp;年度マスタ!$K$9,データシート3!A:AB,MATCH("ea_"&amp;$Y9&amp;"_年間発電",データシート3!$A$1:$AB$1,0),0)/10^3</f>
        <v>9562067.3510000017</v>
      </c>
      <c r="AE9" s="679">
        <f t="shared" si="0"/>
        <v>344.23442463600009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20</v>
      </c>
      <c r="K10" s="629">
        <f>VLOOKUP(年度マスタ!$K$4&amp;"_"&amp;K$5,データシート1!$A:$BT,MATCH("cb_"&amp;$G10,データシート1!$A$1:$BT$1,0),0)</f>
        <v>20</v>
      </c>
      <c r="L10" s="629">
        <f>VLOOKUP(年度マスタ!$K$4&amp;"_"&amp;L$5,データシート1!$A:$BT,MATCH("cb_"&amp;$G10,データシート1!$A$1:$BT$1,0),0)</f>
        <v>20</v>
      </c>
      <c r="M10" s="629">
        <f>VLOOKUP(年度マスタ!$K$4&amp;"_"&amp;M$5,データシート1!$A:$BT,MATCH("cb_"&amp;$G10,データシート1!$A$1:$BT$1,0),0)</f>
        <v>20</v>
      </c>
      <c r="N10" s="629">
        <f>VLOOKUP(年度マスタ!$K$4&amp;"_"&amp;N$5,データシート1!$A:$BT,MATCH("cb_"&amp;$G10,データシート1!$A$1:$BT$1,0),0)</f>
        <v>20</v>
      </c>
      <c r="O10" s="629">
        <f>VLOOKUP(年度マスタ!$K$4&amp;"_"&amp;O$5,データシート1!$A:$BT,MATCH("cb_"&amp;$G10,データシート1!$A$1:$BT$1,0),0)</f>
        <v>20</v>
      </c>
      <c r="P10" s="629">
        <f>VLOOKUP(年度マスタ!$K$4&amp;"_"&amp;P$5,データシート1!$A:$BT,MATCH("cb_"&amp;$G10,データシート1!$A$1:$BT$1,0),0)</f>
        <v>20</v>
      </c>
      <c r="Q10" s="629">
        <f>VLOOKUP(年度マスタ!$K$4&amp;"_"&amp;Q$5,データシート1!$A:$BT,MATCH("cb_"&amp;$G10,データシート1!$A$1:$BT$1,0),0)</f>
        <v>20</v>
      </c>
      <c r="R10" s="646">
        <f>VLOOKUP(年度マスタ!$K$4&amp;"_"&amp;R$5,データシート1!$A:$BT,MATCH("cb_"&amp;$G10,データシート1!$A$1:$BT$1,0),0)</f>
        <v>20</v>
      </c>
      <c r="S10" s="580"/>
      <c r="T10" s="200"/>
      <c r="U10" s="593"/>
      <c r="V10" s="205"/>
      <c r="W10" s="205"/>
      <c r="X10" s="205"/>
      <c r="Y10" s="206" t="s">
        <v>384</v>
      </c>
      <c r="Z10" s="218" t="s">
        <v>385</v>
      </c>
      <c r="AA10" s="218"/>
      <c r="AB10" s="218"/>
      <c r="AC10" s="678">
        <f>SUM(AC11:AC12)</f>
        <v>85959.999999999985</v>
      </c>
      <c r="AD10" s="678">
        <f>SUM(AD11:AD12)</f>
        <v>584688.51000000013</v>
      </c>
      <c r="AE10" s="679">
        <f t="shared" si="0"/>
        <v>21.048786360000005</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9170</v>
      </c>
      <c r="K11" s="666">
        <f>VLOOKUP(年度マスタ!$K$4&amp;"_"&amp;K$5,データシート1!$A:$BT,MATCH("cb_"&amp;$G11,データシート1!$A$1:$BT$1,0),0)</f>
        <v>25703</v>
      </c>
      <c r="L11" s="666">
        <f>VLOOKUP(年度マスタ!$K$4&amp;"_"&amp;L$5,データシート1!$A:$BT,MATCH("cb_"&amp;$G11,データシート1!$A$1:$BT$1,0),0)</f>
        <v>25903</v>
      </c>
      <c r="M11" s="666">
        <f>VLOOKUP(年度マスタ!$K$4&amp;"_"&amp;M$5,データシート1!$A:$BT,MATCH("cb_"&amp;$G11,データシート1!$A$1:$BT$1,0),0)</f>
        <v>26200</v>
      </c>
      <c r="N11" s="666">
        <f>VLOOKUP(年度マスタ!$K$4&amp;"_"&amp;N$5,データシート1!$A:$BT,MATCH("cb_"&amp;$G11,データシート1!$A$1:$BT$1,0),0)</f>
        <v>26199.9</v>
      </c>
      <c r="O11" s="666">
        <f>VLOOKUP(年度マスタ!$K$4&amp;"_"&amp;O$5,データシート1!$A:$BT,MATCH("cb_"&amp;$G11,データシート1!$A$1:$BT$1,0),0)</f>
        <v>26199.9</v>
      </c>
      <c r="P11" s="666">
        <f>VLOOKUP(年度マスタ!$K$4&amp;"_"&amp;P$5,データシート1!$A:$BT,MATCH("cb_"&amp;$G11,データシート1!$A$1:$BT$1,0),0)</f>
        <v>26199.9</v>
      </c>
      <c r="Q11" s="666">
        <f>VLOOKUP(年度マスタ!$K$4&amp;"_"&amp;Q$5,データシート1!$A:$BT,MATCH("cb_"&amp;$G11,データシート1!$A$1:$BT$1,0),0)</f>
        <v>104999.9</v>
      </c>
      <c r="R11" s="667">
        <f>VLOOKUP(年度マスタ!$K$4&amp;"_"&amp;R$5,データシート1!$A:$BT,MATCH("cb_"&amp;$G11,データシート1!$A$1:$BT$1,0),0)</f>
        <v>104999.9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85785.999999999985</v>
      </c>
      <c r="AD11" s="1082">
        <f>VLOOKUP(年度マスタ!$K$4&amp;"_"&amp;年度マスタ!$K$9,データシート3!A:AB,MATCH("ea_"&amp;$Y11&amp;"_年間発電",データシート3!$A$1:$AB$1,0),0)/10^3</f>
        <v>583239.4310000001</v>
      </c>
      <c r="AE11" s="566">
        <f t="shared" si="0"/>
        <v>20.996619516000003</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240762.02899999998</v>
      </c>
      <c r="K12" s="663">
        <f t="shared" ref="K12:Q12" si="1">SUM(K6:K11)</f>
        <v>294693.60599999997</v>
      </c>
      <c r="L12" s="663">
        <f t="shared" si="1"/>
        <v>327297.27100000001</v>
      </c>
      <c r="M12" s="663">
        <f t="shared" si="1"/>
        <v>376004.49</v>
      </c>
      <c r="N12" s="663">
        <f t="shared" si="1"/>
        <v>401574.527</v>
      </c>
      <c r="O12" s="663">
        <f t="shared" si="1"/>
        <v>461649.89399999974</v>
      </c>
      <c r="P12" s="663">
        <f t="shared" si="1"/>
        <v>493047.96000000148</v>
      </c>
      <c r="Q12" s="663">
        <f t="shared" si="1"/>
        <v>607340.64600000216</v>
      </c>
      <c r="R12" s="664">
        <f t="shared" ref="R12" si="2">SUM(R6:R11)</f>
        <v>622748.25300000247</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174</v>
      </c>
      <c r="AD12" s="1082">
        <f>VLOOKUP(年度マスタ!$K$4&amp;"_"&amp;年度マスタ!$K$9,データシート3!A:AB,MATCH("ea_"&amp;$Y12&amp;"_年間発電",データシート3!$A$1:$AB$1,0),0)/10^3</f>
        <v>1449.079</v>
      </c>
      <c r="AE12" s="566">
        <f t="shared" si="0"/>
        <v>5.2166843999999997E-2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220</v>
      </c>
      <c r="AD13" s="678">
        <f>SUM(AD14:AD16)</f>
        <v>1342.6629999999998</v>
      </c>
      <c r="AE13" s="679">
        <f t="shared" si="0"/>
        <v>4.833586799999999E-2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26</v>
      </c>
      <c r="AD15" s="1082">
        <f>VLOOKUP(年度マスタ!$K$4&amp;"_"&amp;年度マスタ!$K$9,データシート3!A:AB,MATCH("ea_"&amp;$Y15&amp;"_年間発電",データシート3!$A$1:$AB$1,0),0)/10^3</f>
        <v>159.67699999999999</v>
      </c>
      <c r="AE15" s="566">
        <f t="shared" si="0"/>
        <v>5.7483719999999999E-3</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194</v>
      </c>
      <c r="AD16" s="1082">
        <f>VLOOKUP(年度マスタ!$K$4&amp;"_"&amp;年度マスタ!$K$9,データシート3!A:AB,MATCH("ea_"&amp;$Y16&amp;"_年間発電",データシート3!$A$1:$AB$1,0),0)/10^3</f>
        <v>1182.9859999999999</v>
      </c>
      <c r="AE16" s="566">
        <f t="shared" si="0"/>
        <v>4.2587495999999996E-2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60.024011809999998</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321.40505425000003</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44422.701025920003</v>
      </c>
      <c r="K19" s="627">
        <f>K6*別紙!$C5/100*別紙!$E5/10^3</f>
        <v>48947.605871159991</v>
      </c>
      <c r="L19" s="627">
        <f>L6*別紙!$C5/100*別紙!$E5/10^3</f>
        <v>52090.198098960012</v>
      </c>
      <c r="M19" s="627">
        <f>M6*別紙!$C5/100*別紙!$E5/10^3</f>
        <v>64002.487208760009</v>
      </c>
      <c r="N19" s="627">
        <f>N6*別紙!$C5/100*別紙!$E5/10^3</f>
        <v>60643.400533679967</v>
      </c>
      <c r="O19" s="627">
        <f>O6*別紙!$C5/100*別紙!$E5/10^3</f>
        <v>64963.312881719939</v>
      </c>
      <c r="P19" s="627">
        <f>P6*別紙!$C5/100*別紙!$E5/10^3</f>
        <v>76380.368873160391</v>
      </c>
      <c r="Q19" s="627">
        <f>Q6*別紙!$C5/100*別紙!$E5/10^3</f>
        <v>82235.61753948078</v>
      </c>
      <c r="R19" s="651">
        <f>R6*別紙!$C5/100*別紙!$E5/10^3</f>
        <v>89059.388248321062</v>
      </c>
      <c r="S19" s="584"/>
      <c r="T19" s="201"/>
      <c r="U19" s="600"/>
      <c r="W19" s="211"/>
      <c r="X19" s="211"/>
      <c r="Y19" s="183"/>
      <c r="Z19" s="640" t="s">
        <v>390</v>
      </c>
      <c r="AA19" s="683"/>
      <c r="AB19" s="684"/>
      <c r="AC19" s="685">
        <f>SUM($AC$6,$AC$9,$AC$10,$AC$13)</f>
        <v>14733614</v>
      </c>
      <c r="AD19" s="685">
        <f>SUM($AD$6,$AD$9,$AD$10,$AD$13)</f>
        <v>23101091.210000001</v>
      </c>
      <c r="AE19" s="686">
        <f>SUM($AE$6,$AE$9,$AE$10,$AE$13,$AE$17,$AE$18)</f>
        <v>1213.0683496200004</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174934.76264387998</v>
      </c>
      <c r="K20" s="629">
        <f>K7*別紙!$C6/100*別紙!$E6/10^3</f>
        <v>218651.45153987998</v>
      </c>
      <c r="L20" s="629">
        <f>L7*別紙!$C6/100*別紙!$E6/10^3</f>
        <v>257786.76117588003</v>
      </c>
      <c r="M20" s="629">
        <f>M7*別紙!$C6/100*別紙!$E6/10^3</f>
        <v>308837.23363092</v>
      </c>
      <c r="N20" s="629">
        <f>N7*別紙!$C6/100*別紙!$E6/10^3</f>
        <v>346204.00785588002</v>
      </c>
      <c r="O20" s="629">
        <f>O7*別紙!$C6/100*別紙!$E6/10^3</f>
        <v>405172.38410387968</v>
      </c>
      <c r="P20" s="629">
        <f>P7*別紙!$C6/100*別紙!$E6/10^3</f>
        <v>433614.24263892148</v>
      </c>
      <c r="Q20" s="629">
        <f>Q7*別紙!$C6/100*別紙!$E6/10^3</f>
        <v>475891.63637892203</v>
      </c>
      <c r="R20" s="646">
        <f>R7*別紙!$C6/100*別紙!$E6/10^3</f>
        <v>482150.5398709221</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128393.568</v>
      </c>
      <c r="K21" s="629">
        <f>K8*別紙!$C7/100*別紙!$E7/10^3</f>
        <v>128436.148608</v>
      </c>
      <c r="L21" s="629">
        <f>L8*別紙!$C7/100*別紙!$E7/10^3</f>
        <v>128436.148608</v>
      </c>
      <c r="M21" s="629">
        <f>M8*別紙!$C7/100*別紙!$E7/10^3</f>
        <v>127133.52959999999</v>
      </c>
      <c r="N21" s="629">
        <f>N8*別紙!$C7/100*別紙!$E7/10^3</f>
        <v>127090.08</v>
      </c>
      <c r="O21" s="629">
        <f>O8*別紙!$C7/100*別紙!$E7/10^3</f>
        <v>127090.08</v>
      </c>
      <c r="P21" s="629">
        <f>P8*別紙!$C7/100*別紙!$E7/10^3</f>
        <v>127090.08</v>
      </c>
      <c r="Q21" s="629">
        <f>Q8*別紙!$C7/100*別紙!$E7/10^3</f>
        <v>123831.36</v>
      </c>
      <c r="R21" s="646">
        <f>R8*別紙!$C7/100*別紙!$E7/10^3</f>
        <v>123831.36</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16855.991999999998</v>
      </c>
      <c r="K22" s="629">
        <f>K9*別紙!$C8/100*別紙!$E8/10^3</f>
        <v>19794.096000000001</v>
      </c>
      <c r="L22" s="629">
        <f>L9*別紙!$C8/100*別紙!$E8/10^3</f>
        <v>20840.04</v>
      </c>
      <c r="M22" s="629">
        <f>M9*別紙!$C8/100*別紙!$E8/10^3</f>
        <v>23415.48</v>
      </c>
      <c r="N22" s="629">
        <f>N9*別紙!$C8/100*別紙!$E8/10^3</f>
        <v>24151.32</v>
      </c>
      <c r="O22" s="629">
        <f>O9*別紙!$C8/100*別紙!$E8/10^3</f>
        <v>86676.695999999996</v>
      </c>
      <c r="P22" s="629">
        <f>P9*別紙!$C8/100*別紙!$E8/10^3</f>
        <v>88689.218400000027</v>
      </c>
      <c r="Q22" s="629">
        <f>Q9*別紙!$C8/100*別紙!$E8/10^3</f>
        <v>89489.70719999999</v>
      </c>
      <c r="R22" s="646">
        <f>R9*別紙!$C8/100*別紙!$E8/10^3</f>
        <v>115717.14719999999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140.16</v>
      </c>
      <c r="K23" s="629">
        <f>K10*別紙!$C9/100*別紙!$E9/10^3</f>
        <v>140.16</v>
      </c>
      <c r="L23" s="629">
        <f>L10*別紙!$C9/100*別紙!$E9/10^3</f>
        <v>140.16</v>
      </c>
      <c r="M23" s="629">
        <f>M10*別紙!$C9/100*別紙!$E9/10^3</f>
        <v>140.16</v>
      </c>
      <c r="N23" s="629">
        <f>N10*別紙!$C9/100*別紙!$E9/10^3</f>
        <v>140.16</v>
      </c>
      <c r="O23" s="629">
        <f>O10*別紙!$C9/100*別紙!$E9/10^3</f>
        <v>140.16</v>
      </c>
      <c r="P23" s="629">
        <f>P10*別紙!$C9/100*別紙!$E9/10^3</f>
        <v>140.16</v>
      </c>
      <c r="Q23" s="629">
        <f>Q10*別紙!$C9/100*別紙!$E9/10^3</f>
        <v>140.16</v>
      </c>
      <c r="R23" s="646">
        <f>R10*別紙!$C9/100*別紙!$E9/10^3</f>
        <v>140.16</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64263.360000000001</v>
      </c>
      <c r="K24" s="666">
        <f>K11*別紙!$C10/100*別紙!$E10/10^3</f>
        <v>180126.62400000001</v>
      </c>
      <c r="L24" s="666">
        <f>L11*別紙!$C10/100*別紙!$E10/10^3</f>
        <v>181528.22399999999</v>
      </c>
      <c r="M24" s="666">
        <f>M11*別紙!$C10/100*別紙!$E10/10^3</f>
        <v>183609.60000000001</v>
      </c>
      <c r="N24" s="666">
        <f>N11*別紙!$C10/100*別紙!$E10/10^3</f>
        <v>183608.89919999999</v>
      </c>
      <c r="O24" s="666">
        <f>O11*別紙!$C10/100*別紙!$E10/10^3</f>
        <v>183608.89919999999</v>
      </c>
      <c r="P24" s="666">
        <f>P11*別紙!$C10/100*別紙!$E10/10^3</f>
        <v>183608.89919999999</v>
      </c>
      <c r="Q24" s="666">
        <f>Q11*別紙!$C10/100*別紙!$E10/10^3</f>
        <v>735839.29919999989</v>
      </c>
      <c r="R24" s="667">
        <f>R11*別紙!$C10/100*別紙!$E10/10^3</f>
        <v>735839.29919999989</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429010.54366979987</v>
      </c>
      <c r="K25" s="669">
        <f t="shared" si="3"/>
        <v>596096.08601903997</v>
      </c>
      <c r="L25" s="669">
        <f t="shared" si="3"/>
        <v>640821.53188283998</v>
      </c>
      <c r="M25" s="669">
        <f t="shared" si="3"/>
        <v>707138.49043967994</v>
      </c>
      <c r="N25" s="669">
        <f t="shared" si="3"/>
        <v>741837.86758955999</v>
      </c>
      <c r="O25" s="669">
        <f t="shared" si="3"/>
        <v>867651.53218559967</v>
      </c>
      <c r="P25" s="669">
        <f t="shared" si="3"/>
        <v>909522.96911208192</v>
      </c>
      <c r="Q25" s="669">
        <f t="shared" si="3"/>
        <v>1507427.7803184027</v>
      </c>
      <c r="R25" s="670">
        <f t="shared" ref="R25" si="4">SUM(R19:R24)</f>
        <v>1546737.8945192429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3588939.7107625427</v>
      </c>
      <c r="K26" s="1052">
        <f>(VLOOKUP(年度マスタ!$K$4&amp;"_"&amp;K$18,データシート1!$A:$BT,MATCH("da_合計",データシート1!$A$1:$BT$1,0),0))/10^3</f>
        <v>3353443.0559668601</v>
      </c>
      <c r="L26" s="1052">
        <f>(VLOOKUP(年度マスタ!$K$4&amp;"_"&amp;L$18,データシート1!$A:$BT,MATCH("da_合計",データシート1!$A$1:$BT$1,0),0))/10^3</f>
        <v>3517779.3098292998</v>
      </c>
      <c r="M26" s="1052">
        <f>(VLOOKUP(年度マスタ!$K$4&amp;"_"&amp;M$18,データシート1!$A:$BT,MATCH("da_合計",データシート1!$A$1:$BT$1,0),0))/10^3</f>
        <v>3348995.5326230815</v>
      </c>
      <c r="N26" s="1052">
        <f>(VLOOKUP(年度マスタ!$K$4&amp;"_"&amp;N$18,データシート1!$A:$BT,MATCH("da_合計",データシート1!$A$1:$BT$1,0),0))/10^3</f>
        <v>3503168.6495505637</v>
      </c>
      <c r="O26" s="1052">
        <f>(VLOOKUP(年度マスタ!$K$4&amp;"_"&amp;O$18,データシート1!$A:$BT,MATCH("da_合計",データシート1!$A$1:$BT$1,0),0))/10^3</f>
        <v>3196351.2913491884</v>
      </c>
      <c r="P26" s="1052">
        <f>(VLOOKUP(年度マスタ!$K$4&amp;"_"&amp;P$18,データシート1!$A:$BT,MATCH("da_合計",データシート1!$A$1:$BT$1,0),0))/10^3</f>
        <v>3475349.0995235043</v>
      </c>
      <c r="Q26" s="1052">
        <f>(VLOOKUP(年度マスタ!$K$4&amp;"_"&amp;Q$18,データシート1!$A:$BT,MATCH("da_合計",データシート1!$A$1:$BT$1,0),0))/10^3</f>
        <v>3468742.6711586625</v>
      </c>
      <c r="R26" s="1050">
        <f>Q26</f>
        <v>3468742.6711586625</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0.11953684883122428</v>
      </c>
      <c r="K27" s="850">
        <f t="shared" ref="K27:P27" si="5">K25/K26</f>
        <v>0.1777564360183162</v>
      </c>
      <c r="L27" s="850">
        <f t="shared" si="5"/>
        <v>0.18216649637237642</v>
      </c>
      <c r="M27" s="850">
        <f t="shared" si="5"/>
        <v>0.21114942780643778</v>
      </c>
      <c r="N27" s="850">
        <f t="shared" si="5"/>
        <v>0.21176196232651645</v>
      </c>
      <c r="O27" s="850">
        <f t="shared" si="5"/>
        <v>0.27145061762574968</v>
      </c>
      <c r="P27" s="850">
        <f t="shared" si="5"/>
        <v>0.2617069373654532</v>
      </c>
      <c r="Q27" s="850">
        <f>Q25/Q26</f>
        <v>0.43457469268392784</v>
      </c>
      <c r="R27" s="851">
        <f>R25/R26</f>
        <v>0.44590736216318599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0.44590736216318599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6.6597881134502126</v>
      </c>
      <c r="AA52" s="183"/>
      <c r="AB52" s="690" t="s">
        <v>414</v>
      </c>
      <c r="AC52" s="691">
        <f>$AD6</f>
        <v>12952992.686000001</v>
      </c>
      <c r="AD52" s="692">
        <f>R19+R20</f>
        <v>571209.92811924312</v>
      </c>
      <c r="AE52" s="693">
        <f t="shared" ref="AE52:AE54" si="6">IFERROR(AD52/AC52,"-")</f>
        <v>4.4098683753340237E-2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19632348.538841337</v>
      </c>
      <c r="Z53" s="1129"/>
      <c r="AA53" s="183"/>
      <c r="AB53" s="690" t="s">
        <v>378</v>
      </c>
      <c r="AC53" s="691">
        <f>$AD9</f>
        <v>9562067.3510000017</v>
      </c>
      <c r="AD53" s="692">
        <f>R21</f>
        <v>123831.36</v>
      </c>
      <c r="AE53" s="693">
        <f t="shared" si="6"/>
        <v>1.2950270632328238E-2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584688.51000000013</v>
      </c>
      <c r="AD54" s="691">
        <f>R22</f>
        <v>115717.14719999999</v>
      </c>
      <c r="AE54" s="693">
        <f t="shared" si="6"/>
        <v>0.19791247000903089</v>
      </c>
      <c r="AF54" s="485"/>
      <c r="AG54" s="44"/>
      <c r="AH54" s="433"/>
      <c r="AI54" s="455" t="s">
        <v>441</v>
      </c>
      <c r="AJ54" s="456">
        <f>VLOOKUP(年度マスタ!$K$4&amp;"_"&amp;AJ$53,データシート1!$A$1:$BT$2000,MATCH("ca_太陽光発電（10kW未満）",データシート1!$A$1:$BT$1,0),0)</f>
        <v>8297</v>
      </c>
      <c r="AK54" s="456">
        <f>VLOOKUP(年度マスタ!$K$4&amp;"_"&amp;AK$53,データシート1!$A$1:$BT$2000,MATCH("ca_太陽光発電（10kW未満）",データシート1!$A$1:$BT$1,0),0)</f>
        <v>8995</v>
      </c>
      <c r="AL54" s="456">
        <f>VLOOKUP(年度マスタ!$K$4&amp;"_"&amp;AL$53,データシート1!$A$1:$BT$2000,MATCH("ca_太陽光発電（10kW未満）",データシート1!$A$1:$BT$1,0),0)</f>
        <v>9497</v>
      </c>
      <c r="AM54" s="456">
        <f>VLOOKUP(年度マスタ!$K$4&amp;"_"&amp;AM$53,データシート1!$A$1:$BT$2000,MATCH("ca_太陽光発電（10kW未満）",データシート1!$A$1:$BT$1,0),0)</f>
        <v>11717</v>
      </c>
      <c r="AN54" s="456">
        <f>VLOOKUP(年度マスタ!$K$4&amp;"_"&amp;AN$53,データシート1!$A$1:$BT$2000,MATCH("ca_太陽光発電（10kW未満）",データシート1!$A$1:$BT$1,0),0)</f>
        <v>10876</v>
      </c>
      <c r="AO54" s="456">
        <f>VLOOKUP(年度マスタ!$K$4&amp;"_"&amp;AO$53,データシート1!$A$1:$BT$2000,MATCH("ca_太陽光発電（10kW未満）",データシート1!$A$1:$BT$1,0),0)</f>
        <v>11585</v>
      </c>
      <c r="AP54" s="456">
        <f>VLOOKUP(年度マスタ!$K$4&amp;"_"&amp;AP$53,データシート1!$A$1:$BT$2000,MATCH("ca_太陽光発電（10kW未満）",データシート1!$A$1:$BT$1,0),0)</f>
        <v>13687</v>
      </c>
      <c r="AQ54" s="456">
        <f>VLOOKUP(年度マスタ!$K$4&amp;"_"&amp;AQ$53,データシート1!$A$1:$BT$2000,MATCH("ca_太陽光発電（10kW未満）",データシート1!$A$1:$BT$1,0),0)</f>
        <v>14577</v>
      </c>
      <c r="AR54" s="456">
        <f>VLOOKUP(年度マスタ!$K$4&amp;"_"&amp;AR$53,データシート1!$A$1:$BT$2000,MATCH("ca_太陽光発電（10kW未満）",データシート1!$A$1:$BT$1,0),0)</f>
        <v>15635</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1342.6629999999998</v>
      </c>
      <c r="AD55" s="691">
        <f>R23</f>
        <v>140.16</v>
      </c>
      <c r="AE55" s="693">
        <f>IFERROR(AD55/AC55,"-")</f>
        <v>0.10438956015023876</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鳥取県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鳥取県</v>
      </c>
      <c r="AY12" s="24" t="str">
        <f>年度マスタ!$J4</f>
        <v>鳥取県</v>
      </c>
      <c r="AZ12" s="24" t="str">
        <f>年度マスタ!$K4</f>
        <v>31</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鳥取県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鳥取県</v>
      </c>
      <c r="AY4" s="1037" t="str">
        <f>年度マスタ!$J4</f>
        <v>鳥取県</v>
      </c>
      <c r="AZ4" s="1037" t="str">
        <f>年度マスタ!$K4</f>
        <v>31</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31302</v>
      </c>
      <c r="AY72" s="19" t="str">
        <f>IF(IFERROR(比較地域マスタ!$AE7,"")=0,"",IFERROR(比較地域マスタ!$AE7,""))</f>
        <v>岩美町</v>
      </c>
      <c r="AZ72" s="17"/>
      <c r="BA72" s="23">
        <v>1</v>
      </c>
      <c r="BB72" s="23">
        <v>1</v>
      </c>
      <c r="BC72" s="19" t="str">
        <f>AX72</f>
        <v>31302</v>
      </c>
      <c r="BD72" s="19" t="str">
        <f>AY72</f>
        <v>岩美町</v>
      </c>
      <c r="BE72" s="35">
        <f>VLOOKUP(BC72&amp;"_"&amp;$AZ$9,データシート3!A:AB,MATCH("ea_"&amp;"太陽光（建物系）"&amp;"_年間発電",データシート3!$A$1:$AB$1,0),0)/10^3+VLOOKUP(BC72&amp;"_"&amp;$AZ$9,データシート3!A:AB,MATCH("ea_"&amp;"太陽光（土地系）"&amp;"_年間発電",データシート3!$A$1:$AB$1,0),0)/10^3</f>
        <v>276035.25300000003</v>
      </c>
      <c r="BF72" s="35">
        <f>VLOOKUP(BC72&amp;"_"&amp;$AZ$9,データシート3!A:AB,MATCH("ea_"&amp;"風力（陸上）"&amp;"_年間発電",データシート3!$A$1:$AB$1,0),0)/10^3</f>
        <v>201032.19500000001</v>
      </c>
      <c r="BG72" s="35">
        <f>VLOOKUP(BC72&amp;"_"&amp;$AZ$9,データシート3!A:AB,MATCH("ea_"&amp;"中小水（河川）"&amp;"_年間発電",データシート3!$A$1:$AB$1,0),0)/10^3+VLOOKUP(BC72&amp;"_"&amp;$AZ$9,データシート3!A:AB,MATCH("ea_"&amp;"中小水（農業用水路）"&amp;"_年間発電",データシート3!$A$1:$AB$1,0),0)/10^3</f>
        <v>2604.2130000000002</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479671.66100000002</v>
      </c>
      <c r="BJ72" s="35">
        <f>(VLOOKUP($BC72&amp;"_"&amp;$AZ$8,データシート3!$A:$AN,MATCH("da_合計",データシート3!$A$1:$AN$1,0),0))/10^3</f>
        <v>55846.528869084912</v>
      </c>
      <c r="BK72" s="35">
        <f t="shared" ref="BK72:BK103" si="21">BI72-BJ72</f>
        <v>423825.13213091512</v>
      </c>
      <c r="BL72" s="35">
        <f t="shared" ref="BL72:BL103" si="22">IF(BK72&gt;0,0,BK72)</f>
        <v>0</v>
      </c>
      <c r="BM72" s="35">
        <f t="shared" ref="BM72:BM103" si="23">IF(BK72&gt;0,BK72,0)</f>
        <v>423825.13213091512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31203</v>
      </c>
      <c r="AY73" s="19" t="str">
        <f>IF(IFERROR(比較地域マスタ!$AE8,"")=0,"",IFERROR(比較地域マスタ!$AE8,""))</f>
        <v>倉吉市</v>
      </c>
      <c r="AZ73" s="17"/>
      <c r="BA73" s="23">
        <v>2</v>
      </c>
      <c r="BB73" s="23">
        <v>1</v>
      </c>
      <c r="BC73" s="19" t="str">
        <f t="shared" ref="BC73:BC136" si="24">AX73</f>
        <v>31203</v>
      </c>
      <c r="BD73" s="19" t="str">
        <f t="shared" ref="BD73:BD136" si="25">AY73</f>
        <v>倉吉市</v>
      </c>
      <c r="BE73" s="35">
        <f>VLOOKUP(BC73&amp;"_"&amp;$AZ$9,データシート3!A:AB,MATCH("ea_"&amp;"太陽光（建物系）"&amp;"_年間発電",データシート3!$A$1:$AB$1,0),0)/10^3+VLOOKUP(BC73&amp;"_"&amp;$AZ$9,データシート3!A:AB,MATCH("ea_"&amp;"太陽光（土地系）"&amp;"_年間発電",データシート3!$A$1:$AB$1,0),0)/10^3</f>
        <v>1272164.274</v>
      </c>
      <c r="BF73" s="35">
        <f>VLOOKUP(BC73&amp;"_"&amp;$AZ$9,データシート3!A:AB,MATCH("ea_"&amp;"風力（陸上）"&amp;"_年間発電",データシート3!$A$1:$AB$1,0),0)/10^3</f>
        <v>664546.25399999996</v>
      </c>
      <c r="BG73" s="35">
        <f>VLOOKUP(BC73&amp;"_"&amp;$AZ$9,データシート3!A:AB,MATCH("ea_"&amp;"中小水（河川）"&amp;"_年間発電",データシート3!$A$1:$AB$1,0),0)/10^3+VLOOKUP(BC73&amp;"_"&amp;$AZ$9,データシート3!A:AB,MATCH("ea_"&amp;"中小水（農業用水路）"&amp;"_年間発電",データシート3!$A$1:$AB$1,0),0)/10^3</f>
        <v>26609.001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5">
        <f t="shared" ref="BI73:BI136" si="26">SUM(BE73:BH73)</f>
        <v>1963565.7899999998</v>
      </c>
      <c r="BJ73" s="35">
        <f>(VLOOKUP($BC73&amp;"_"&amp;$AZ$8,データシート3!$A:$AN,MATCH("da_合計",データシート3!$A$1:$AN$1,0),0))/10^3</f>
        <v>340584.34652838827</v>
      </c>
      <c r="BK73" s="35">
        <f t="shared" si="21"/>
        <v>1622981.4434716115</v>
      </c>
      <c r="BL73" s="35">
        <f t="shared" si="22"/>
        <v>0</v>
      </c>
      <c r="BM73" s="35">
        <f t="shared" si="23"/>
        <v>1622981.4434716115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31403</v>
      </c>
      <c r="AY74" s="19" t="str">
        <f>IF(IFERROR(比較地域マスタ!$AE9,"")=0,"",IFERROR(比較地域マスタ!$AE9,""))</f>
        <v>江府町</v>
      </c>
      <c r="AZ74" s="17"/>
      <c r="BA74" s="23">
        <v>3</v>
      </c>
      <c r="BB74" s="23">
        <v>1</v>
      </c>
      <c r="BC74" s="19" t="str">
        <f t="shared" si="24"/>
        <v>31403</v>
      </c>
      <c r="BD74" s="19" t="str">
        <f t="shared" si="25"/>
        <v>江府町</v>
      </c>
      <c r="BE74" s="35">
        <f>VLOOKUP(BC74&amp;"_"&amp;$AZ$9,データシート3!A:AB,MATCH("ea_"&amp;"太陽光（建物系）"&amp;"_年間発電",データシート3!$A$1:$AB$1,0),0)/10^3+VLOOKUP(BC74&amp;"_"&amp;$AZ$9,データシート3!A:AB,MATCH("ea_"&amp;"太陽光（土地系）"&amp;"_年間発電",データシート3!$A$1:$AB$1,0),0)/10^3</f>
        <v>234063.52800000002</v>
      </c>
      <c r="BF74" s="35">
        <f>VLOOKUP(BC74&amp;"_"&amp;$AZ$9,データシート3!A:AB,MATCH("ea_"&amp;"風力（陸上）"&amp;"_年間発電",データシート3!$A$1:$AB$1,0),0)/10^3</f>
        <v>183280.00599999999</v>
      </c>
      <c r="BG74" s="35">
        <f>VLOOKUP(BC74&amp;"_"&amp;$AZ$9,データシート3!A:AB,MATCH("ea_"&amp;"中小水（河川）"&amp;"_年間発電",データシート3!$A$1:$AB$1,0),0)/10^3+VLOOKUP(BC74&amp;"_"&amp;$AZ$9,データシート3!A:AB,MATCH("ea_"&amp;"中小水（農業用水路）"&amp;"_年間発電",データシート3!$A$1:$AB$1,0),0)/10^3</f>
        <v>29354.542000000005</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446698.076</v>
      </c>
      <c r="BJ74" s="35">
        <f>(VLOOKUP($BC74&amp;"_"&amp;$AZ$8,データシート3!$A:$AN,MATCH("da_合計",データシート3!$A$1:$AN$1,0),0))/10^3</f>
        <v>15082.791021227127</v>
      </c>
      <c r="BK74" s="35">
        <f t="shared" si="21"/>
        <v>431615.28497877286</v>
      </c>
      <c r="BL74" s="35">
        <f t="shared" si="22"/>
        <v>0</v>
      </c>
      <c r="BM74" s="35">
        <f t="shared" si="23"/>
        <v>431615.28497877286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31371</v>
      </c>
      <c r="AY75" s="19" t="str">
        <f>IF(IFERROR(比較地域マスタ!$AE10,"")=0,"",IFERROR(比較地域マスタ!$AE10,""))</f>
        <v>琴浦町</v>
      </c>
      <c r="AZ75" s="17"/>
      <c r="BA75" s="23">
        <v>4</v>
      </c>
      <c r="BB75" s="23">
        <v>1</v>
      </c>
      <c r="BC75" s="19" t="str">
        <f t="shared" si="24"/>
        <v>31371</v>
      </c>
      <c r="BD75" s="19" t="str">
        <f t="shared" si="25"/>
        <v>琴浦町</v>
      </c>
      <c r="BE75" s="35">
        <f>VLOOKUP(BC75&amp;"_"&amp;$AZ$9,データシート3!A:AB,MATCH("ea_"&amp;"太陽光（建物系）"&amp;"_年間発電",データシート3!$A$1:$AB$1,0),0)/10^3+VLOOKUP(BC75&amp;"_"&amp;$AZ$9,データシート3!A:AB,MATCH("ea_"&amp;"太陽光（土地系）"&amp;"_年間発電",データシート3!$A$1:$AB$1,0),0)/10^3</f>
        <v>1118165.672</v>
      </c>
      <c r="BF75" s="35">
        <f>VLOOKUP(BC75&amp;"_"&amp;$AZ$9,データシート3!A:AB,MATCH("ea_"&amp;"風力（陸上）"&amp;"_年間発電",データシート3!$A$1:$AB$1,0),0)/10^3</f>
        <v>359314.054</v>
      </c>
      <c r="BG75" s="35">
        <f>VLOOKUP(BC75&amp;"_"&amp;$AZ$9,データシート3!A:AB,MATCH("ea_"&amp;"中小水（河川）"&amp;"_年間発電",データシート3!$A$1:$AB$1,0),0)/10^3+VLOOKUP(BC75&amp;"_"&amp;$AZ$9,データシート3!A:AB,MATCH("ea_"&amp;"中小水（農業用水路）"&amp;"_年間発電",データシート3!$A$1:$AB$1,0),0)/10^3</f>
        <v>17050.958999999999</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1494530.6850000001</v>
      </c>
      <c r="BJ75" s="35">
        <f>(VLOOKUP($BC75&amp;"_"&amp;$AZ$8,データシート3!$A:$AN,MATCH("da_合計",データシート3!$A$1:$AN$1,0),0))/10^3</f>
        <v>106139.41095053524</v>
      </c>
      <c r="BK75" s="35">
        <f t="shared" si="21"/>
        <v>1388391.2740494648</v>
      </c>
      <c r="BL75" s="35">
        <f t="shared" si="22"/>
        <v>0</v>
      </c>
      <c r="BM75" s="35">
        <f t="shared" si="23"/>
        <v>1388391.2740494648</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31204</v>
      </c>
      <c r="AY76" s="19" t="str">
        <f>IF(IFERROR(比較地域マスタ!$AE11,"")=0,"",IFERROR(比較地域マスタ!$AE11,""))</f>
        <v>境港市</v>
      </c>
      <c r="AZ76" s="17"/>
      <c r="BA76" s="23">
        <v>5</v>
      </c>
      <c r="BB76" s="23">
        <v>1</v>
      </c>
      <c r="BC76" s="19" t="str">
        <f t="shared" si="24"/>
        <v>31204</v>
      </c>
      <c r="BD76" s="19" t="str">
        <f t="shared" si="25"/>
        <v>境港市</v>
      </c>
      <c r="BE76" s="35">
        <f>VLOOKUP(BC76&amp;"_"&amp;$AZ$9,データシート3!A:AB,MATCH("ea_"&amp;"太陽光（建物系）"&amp;"_年間発電",データシート3!$A$1:$AB$1,0),0)/10^3+VLOOKUP(BC76&amp;"_"&amp;$AZ$9,データシート3!A:AB,MATCH("ea_"&amp;"太陽光（土地系）"&amp;"_年間発電",データシート3!$A$1:$AB$1,0),0)/10^3</f>
        <v>339369.50699999998</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5">
        <f t="shared" si="26"/>
        <v>339417.58199999999</v>
      </c>
      <c r="BJ76" s="35">
        <f>(VLOOKUP($BC76&amp;"_"&amp;$AZ$8,データシート3!$A:$AN,MATCH("da_合計",データシート3!$A$1:$AN$1,0),0))/10^3</f>
        <v>240587.01114687065</v>
      </c>
      <c r="BK76" s="35">
        <f t="shared" si="21"/>
        <v>98830.570853129349</v>
      </c>
      <c r="BL76" s="35">
        <f t="shared" si="22"/>
        <v>0</v>
      </c>
      <c r="BM76" s="35">
        <f t="shared" si="23"/>
        <v>98830.570853129349</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31386</v>
      </c>
      <c r="AY77" s="19" t="str">
        <f>IF(IFERROR(比較地域マスタ!$AE12,"")=0,"",IFERROR(比較地域マスタ!$AE12,""))</f>
        <v>大山町</v>
      </c>
      <c r="AZ77" s="17"/>
      <c r="BA77" s="23">
        <v>6</v>
      </c>
      <c r="BB77" s="23">
        <v>1</v>
      </c>
      <c r="BC77" s="19" t="str">
        <f t="shared" si="24"/>
        <v>31386</v>
      </c>
      <c r="BD77" s="19" t="str">
        <f t="shared" si="25"/>
        <v>大山町</v>
      </c>
      <c r="BE77" s="35">
        <f>VLOOKUP(BC77&amp;"_"&amp;$AZ$9,データシート3!A:AB,MATCH("ea_"&amp;"太陽光（建物系）"&amp;"_年間発電",データシート3!$A$1:$AB$1,0),0)/10^3+VLOOKUP(BC77&amp;"_"&amp;$AZ$9,データシート3!A:AB,MATCH("ea_"&amp;"太陽光（土地系）"&amp;"_年間発電",データシート3!$A$1:$AB$1,0),0)/10^3</f>
        <v>1639019.5630000001</v>
      </c>
      <c r="BF77" s="35">
        <f>VLOOKUP(BC77&amp;"_"&amp;$AZ$9,データシート3!A:AB,MATCH("ea_"&amp;"風力（陸上）"&amp;"_年間発電",データシート3!$A$1:$AB$1,0),0)/10^3</f>
        <v>369679.90500000003</v>
      </c>
      <c r="BG77" s="35">
        <f>VLOOKUP(BC77&amp;"_"&amp;$AZ$9,データシート3!A:AB,MATCH("ea_"&amp;"中小水（河川）"&amp;"_年間発電",データシート3!$A$1:$AB$1,0),0)/10^3+VLOOKUP(BC77&amp;"_"&amp;$AZ$9,データシート3!A:AB,MATCH("ea_"&amp;"中小水（農業用水路）"&amp;"_年間発電",データシート3!$A$1:$AB$1,0),0)/10^3</f>
        <v>33253.031999999999</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5">
        <f t="shared" si="26"/>
        <v>2042274.798</v>
      </c>
      <c r="BJ77" s="35">
        <f>(VLOOKUP($BC77&amp;"_"&amp;$AZ$8,データシート3!$A:$AN,MATCH("da_合計",データシート3!$A$1:$AN$1,0),0))/10^3</f>
        <v>69069.605357016597</v>
      </c>
      <c r="BK77" s="35">
        <f t="shared" si="21"/>
        <v>1973205.1926429833</v>
      </c>
      <c r="BL77" s="35">
        <f t="shared" si="22"/>
        <v>0</v>
      </c>
      <c r="BM77" s="35">
        <f t="shared" si="23"/>
        <v>1973205.1926429833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31328</v>
      </c>
      <c r="AY78" s="19" t="str">
        <f>IF(IFERROR(比較地域マスタ!$AE13,"")=0,"",IFERROR(比較地域マスタ!$AE13,""))</f>
        <v>智頭町</v>
      </c>
      <c r="AZ78" s="17"/>
      <c r="BA78" s="23">
        <v>7</v>
      </c>
      <c r="BB78" s="23">
        <v>1</v>
      </c>
      <c r="BC78" s="19" t="str">
        <f t="shared" si="24"/>
        <v>31328</v>
      </c>
      <c r="BD78" s="19" t="str">
        <f t="shared" si="25"/>
        <v>智頭町</v>
      </c>
      <c r="BE78" s="35">
        <f>VLOOKUP(BC78&amp;"_"&amp;$AZ$9,データシート3!A:AB,MATCH("ea_"&amp;"太陽光（建物系）"&amp;"_年間発電",データシート3!$A$1:$AB$1,0),0)/10^3+VLOOKUP(BC78&amp;"_"&amp;$AZ$9,データシート3!A:AB,MATCH("ea_"&amp;"太陽光（土地系）"&amp;"_年間発電",データシート3!$A$1:$AB$1,0),0)/10^3</f>
        <v>157372.08100000001</v>
      </c>
      <c r="BF78" s="35">
        <f>VLOOKUP(BC78&amp;"_"&amp;$AZ$9,データシート3!A:AB,MATCH("ea_"&amp;"風力（陸上）"&amp;"_年間発電",データシート3!$A$1:$AB$1,0),0)/10^3</f>
        <v>1022709.801</v>
      </c>
      <c r="BG78" s="35">
        <f>VLOOKUP(BC78&amp;"_"&amp;$AZ$9,データシート3!A:AB,MATCH("ea_"&amp;"中小水（河川）"&amp;"_年間発電",データシート3!$A$1:$AB$1,0),0)/10^3+VLOOKUP(BC78&amp;"_"&amp;$AZ$9,データシート3!A:AB,MATCH("ea_"&amp;"中小水（農業用水路）"&amp;"_年間発電",データシート3!$A$1:$AB$1,0),0)/10^3</f>
        <v>46312.88900000001</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1226394.7709999999</v>
      </c>
      <c r="BJ78" s="35">
        <f>(VLOOKUP($BC78&amp;"_"&amp;$AZ$8,データシート3!$A:$AN,MATCH("da_合計",データシート3!$A$1:$AN$1,0),0))/10^3</f>
        <v>33680.262247343533</v>
      </c>
      <c r="BK78" s="35">
        <f t="shared" si="21"/>
        <v>1192714.5087526564</v>
      </c>
      <c r="BL78" s="35">
        <f t="shared" si="22"/>
        <v>0</v>
      </c>
      <c r="BM78" s="35">
        <f t="shared" si="23"/>
        <v>1192714.5087526564</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31201</v>
      </c>
      <c r="AY79" s="19" t="str">
        <f>IF(IFERROR(比較地域マスタ!$AE14,"")=0,"",IFERROR(比較地域マスタ!$AE14,""))</f>
        <v>鳥取市</v>
      </c>
      <c r="AZ79" s="17"/>
      <c r="BA79" s="23">
        <v>8</v>
      </c>
      <c r="BB79" s="23">
        <v>1</v>
      </c>
      <c r="BC79" s="19" t="str">
        <f t="shared" si="24"/>
        <v>31201</v>
      </c>
      <c r="BD79" s="19" t="str">
        <f t="shared" si="25"/>
        <v>鳥取市</v>
      </c>
      <c r="BE79" s="35">
        <f>VLOOKUP(BC79&amp;"_"&amp;$AZ$9,データシート3!A:AB,MATCH("ea_"&amp;"太陽光（建物系）"&amp;"_年間発電",データシート3!$A$1:$AB$1,0),0)/10^3+VLOOKUP(BC79&amp;"_"&amp;$AZ$9,データシート3!A:AB,MATCH("ea_"&amp;"太陽光（土地系）"&amp;"_年間発電",データシート3!$A$1:$AB$1,0),0)/10^3</f>
        <v>2725318.7859999998</v>
      </c>
      <c r="BF79" s="35">
        <f>VLOOKUP(BC79&amp;"_"&amp;$AZ$9,データシート3!A:AB,MATCH("ea_"&amp;"風力（陸上）"&amp;"_年間発電",データシート3!$A$1:$AB$1,0),0)/10^3</f>
        <v>1945164.7090000003</v>
      </c>
      <c r="BG79" s="35">
        <f>VLOOKUP(BC79&amp;"_"&amp;$AZ$9,データシート3!A:AB,MATCH("ea_"&amp;"中小水（河川）"&amp;"_年間発電",データシート3!$A$1:$AB$1,0),0)/10^3+VLOOKUP(BC79&amp;"_"&amp;$AZ$9,データシート3!A:AB,MATCH("ea_"&amp;"中小水（農業用水路）"&amp;"_年間発電",データシート3!$A$1:$AB$1,0),0)/10^3</f>
        <v>100145.07</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5">
        <f t="shared" si="26"/>
        <v>4770669.7720000008</v>
      </c>
      <c r="BJ79" s="35">
        <f>(VLOOKUP($BC79&amp;"_"&amp;$AZ$8,データシート3!$A:$AN,MATCH("da_合計",データシート3!$A$1:$AN$1,0),0))/10^3</f>
        <v>1240802.7167916475</v>
      </c>
      <c r="BK79" s="35">
        <f t="shared" si="21"/>
        <v>3529867.0552083533</v>
      </c>
      <c r="BL79" s="35">
        <f>IF(BK79&gt;0,0,BK79)</f>
        <v>0</v>
      </c>
      <c r="BM79" s="35">
        <f>IF(BK79&gt;0,BK79,0)</f>
        <v>3529867.0552083533</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31389</v>
      </c>
      <c r="AY80" s="19" t="str">
        <f>IF(IFERROR(比較地域マスタ!$AE15,"")=0,"",IFERROR(比較地域マスタ!$AE15,""))</f>
        <v>南部町</v>
      </c>
      <c r="AZ80" s="17"/>
      <c r="BA80" s="23">
        <v>9</v>
      </c>
      <c r="BB80" s="23">
        <v>1</v>
      </c>
      <c r="BC80" s="19" t="str">
        <f t="shared" si="24"/>
        <v>31389</v>
      </c>
      <c r="BD80" s="19" t="str">
        <f t="shared" si="25"/>
        <v>南部町</v>
      </c>
      <c r="BE80" s="35">
        <f>VLOOKUP(BC80&amp;"_"&amp;$AZ$9,データシート3!A:AB,MATCH("ea_"&amp;"太陽光（建物系）"&amp;"_年間発電",データシート3!$A$1:$AB$1,0),0)/10^3+VLOOKUP(BC80&amp;"_"&amp;$AZ$9,データシート3!A:AB,MATCH("ea_"&amp;"太陽光（土地系）"&amp;"_年間発電",データシート3!$A$1:$AB$1,0),0)/10^3</f>
        <v>379296.12099999998</v>
      </c>
      <c r="BF80" s="35">
        <f>VLOOKUP(BC80&amp;"_"&amp;$AZ$9,データシート3!A:AB,MATCH("ea_"&amp;"風力（陸上）"&amp;"_年間発電",データシート3!$A$1:$AB$1,0),0)/10^3</f>
        <v>180018.01500000004</v>
      </c>
      <c r="BG80" s="35">
        <f>VLOOKUP(BC80&amp;"_"&amp;$AZ$9,データシート3!A:AB,MATCH("ea_"&amp;"中小水（河川）"&amp;"_年間発電",データシート3!$A$1:$AB$1,0),0)/10^3+VLOOKUP(BC80&amp;"_"&amp;$AZ$9,データシート3!A:AB,MATCH("ea_"&amp;"中小水（農業用水路）"&amp;"_年間発電",データシート3!$A$1:$AB$1,0),0)/10^3</f>
        <v>5553.1000000000013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564867.23600000003</v>
      </c>
      <c r="BJ80" s="35">
        <f>(VLOOKUP($BC80&amp;"_"&amp;$AZ$8,データシート3!$A:$AN,MATCH("da_合計",データシート3!$A$1:$AN$1,0),0))/10^3</f>
        <v>78577.18938681994</v>
      </c>
      <c r="BK80" s="35">
        <f t="shared" si="21"/>
        <v>486290.04661318008</v>
      </c>
      <c r="BL80" s="35">
        <f t="shared" si="22"/>
        <v>0</v>
      </c>
      <c r="BM80" s="35">
        <f t="shared" si="23"/>
        <v>486290.04661318008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31401</v>
      </c>
      <c r="AY81" s="19" t="str">
        <f>IF(IFERROR(比較地域マスタ!$AE16,"")=0,"",IFERROR(比較地域マスタ!$AE16,""))</f>
        <v>日南町</v>
      </c>
      <c r="AZ81" s="17"/>
      <c r="BA81" s="23">
        <v>10</v>
      </c>
      <c r="BB81" s="23">
        <v>1</v>
      </c>
      <c r="BC81" s="19" t="str">
        <f t="shared" si="24"/>
        <v>31401</v>
      </c>
      <c r="BD81" s="19" t="str">
        <f t="shared" si="25"/>
        <v>日南町</v>
      </c>
      <c r="BE81" s="35">
        <f>VLOOKUP(BC81&amp;"_"&amp;$AZ$9,データシート3!A:AB,MATCH("ea_"&amp;"太陽光（建物系）"&amp;"_年間発電",データシート3!$A$1:$AB$1,0),0)/10^3+VLOOKUP(BC81&amp;"_"&amp;$AZ$9,データシート3!A:AB,MATCH("ea_"&amp;"太陽光（土地系）"&amp;"_年間発電",データシート3!$A$1:$AB$1,0),0)/10^3</f>
        <v>418997.70099999994</v>
      </c>
      <c r="BF81" s="35">
        <f>VLOOKUP(BC81&amp;"_"&amp;$AZ$9,データシート3!A:AB,MATCH("ea_"&amp;"風力（陸上）"&amp;"_年間発電",データシート3!$A$1:$AB$1,0),0)/10^3</f>
        <v>2105693.5780000002</v>
      </c>
      <c r="BG81" s="35">
        <f>VLOOKUP(BC81&amp;"_"&amp;$AZ$9,データシート3!A:AB,MATCH("ea_"&amp;"中小水（河川）"&amp;"_年間発電",データシート3!$A$1:$AB$1,0),0)/10^3+VLOOKUP(BC81&amp;"_"&amp;$AZ$9,データシート3!A:AB,MATCH("ea_"&amp;"中小水（農業用水路）"&amp;"_年間発電",データシート3!$A$1:$AB$1,0),0)/10^3</f>
        <v>34154.30000000001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2558845.5789999999</v>
      </c>
      <c r="BJ81" s="35">
        <f>(VLOOKUP($BC81&amp;"_"&amp;$AZ$8,データシート3!$A:$AN,MATCH("da_合計",データシート3!$A$1:$AN$1,0),0))/10^3</f>
        <v>22442.143475414152</v>
      </c>
      <c r="BK81" s="35">
        <f t="shared" si="21"/>
        <v>2536403.4355245857</v>
      </c>
      <c r="BL81" s="35">
        <f t="shared" si="22"/>
        <v>0</v>
      </c>
      <c r="BM81" s="35">
        <f t="shared" si="23"/>
        <v>2536403.4355245857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31384</v>
      </c>
      <c r="AY82" s="19" t="str">
        <f>IF(IFERROR(比較地域マスタ!$AE17,"")=0,"",IFERROR(比較地域マスタ!$AE17,""))</f>
        <v>日吉津村</v>
      </c>
      <c r="AZ82" s="17"/>
      <c r="BA82" s="23">
        <v>11</v>
      </c>
      <c r="BB82" s="23">
        <v>1</v>
      </c>
      <c r="BC82" s="19" t="str">
        <f t="shared" si="24"/>
        <v>31384</v>
      </c>
      <c r="BD82" s="19" t="str">
        <f t="shared" si="25"/>
        <v>日吉津村</v>
      </c>
      <c r="BE82" s="35">
        <f>VLOOKUP(BC82&amp;"_"&amp;$AZ$9,データシート3!A:AB,MATCH("ea_"&amp;"太陽光（建物系）"&amp;"_年間発電",データシート3!$A$1:$AB$1,0),0)/10^3+VLOOKUP(BC82&amp;"_"&amp;$AZ$9,データシート3!A:AB,MATCH("ea_"&amp;"太陽光（土地系）"&amp;"_年間発電",データシート3!$A$1:$AB$1,0),0)/10^3</f>
        <v>45235.89</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45235.89</v>
      </c>
      <c r="BJ82" s="35">
        <f>(VLOOKUP($BC82&amp;"_"&amp;$AZ$8,データシート3!$A:$AN,MATCH("da_合計",データシート3!$A$1:$AN$1,0),0))/10^3</f>
        <v>23367.705302357983</v>
      </c>
      <c r="BK82" s="35">
        <f t="shared" si="21"/>
        <v>21868.184697642017</v>
      </c>
      <c r="BL82" s="35">
        <f t="shared" si="22"/>
        <v>0</v>
      </c>
      <c r="BM82" s="35">
        <f t="shared" si="23"/>
        <v>21868.184697642017</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31402</v>
      </c>
      <c r="AY83" s="19" t="str">
        <f>IF(IFERROR(比較地域マスタ!$AE18,"")=0,"",IFERROR(比較地域マスタ!$AE18,""))</f>
        <v>日野町</v>
      </c>
      <c r="AZ83" s="17"/>
      <c r="BA83" s="23">
        <v>12</v>
      </c>
      <c r="BB83" s="23">
        <v>1</v>
      </c>
      <c r="BC83" s="19" t="str">
        <f t="shared" si="24"/>
        <v>31402</v>
      </c>
      <c r="BD83" s="19" t="str">
        <f t="shared" si="25"/>
        <v>日野町</v>
      </c>
      <c r="BE83" s="35">
        <f>VLOOKUP(BC83&amp;"_"&amp;$AZ$9,データシート3!A:AB,MATCH("ea_"&amp;"太陽光（建物系）"&amp;"_年間発電",データシート3!$A$1:$AB$1,0),0)/10^3+VLOOKUP(BC83&amp;"_"&amp;$AZ$9,データシート3!A:AB,MATCH("ea_"&amp;"太陽光（土地系）"&amp;"_年間発電",データシート3!$A$1:$AB$1,0),0)/10^3</f>
        <v>124304.533</v>
      </c>
      <c r="BF83" s="35">
        <f>VLOOKUP(BC83&amp;"_"&amp;$AZ$9,データシート3!A:AB,MATCH("ea_"&amp;"風力（陸上）"&amp;"_年間発電",データシート3!$A$1:$AB$1,0),0)/10^3</f>
        <v>364343.85600000003</v>
      </c>
      <c r="BG83" s="35">
        <f>VLOOKUP(BC83&amp;"_"&amp;$AZ$9,データシート3!A:AB,MATCH("ea_"&amp;"中小水（河川）"&amp;"_年間発電",データシート3!$A$1:$AB$1,0),0)/10^3+VLOOKUP(BC83&amp;"_"&amp;$AZ$9,データシート3!A:AB,MATCH("ea_"&amp;"中小水（農業用水路）"&amp;"_年間発電",データシート3!$A$1:$AB$1,0),0)/10^3</f>
        <v>23646.383000000002</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512294.772</v>
      </c>
      <c r="BJ83" s="35">
        <f>(VLOOKUP($BC83&amp;"_"&amp;$AZ$8,データシート3!$A:$AN,MATCH("da_合計",データシート3!$A$1:$AN$1,0),0))/10^3</f>
        <v>15930.938290524486</v>
      </c>
      <c r="BK83" s="35">
        <f t="shared" si="21"/>
        <v>496363.83370947553</v>
      </c>
      <c r="BL83" s="35">
        <f t="shared" si="22"/>
        <v>0</v>
      </c>
      <c r="BM83" s="35">
        <f t="shared" si="23"/>
        <v>496363.83370947553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31390</v>
      </c>
      <c r="AY84" s="19" t="str">
        <f>IF(IFERROR(比較地域マスタ!$AE19,"")=0,"",IFERROR(比較地域マスタ!$AE19,""))</f>
        <v>伯耆町</v>
      </c>
      <c r="AZ84" s="17"/>
      <c r="BA84" s="23">
        <v>13</v>
      </c>
      <c r="BB84" s="23">
        <v>1</v>
      </c>
      <c r="BC84" s="19" t="str">
        <f t="shared" si="24"/>
        <v>31390</v>
      </c>
      <c r="BD84" s="19" t="str">
        <f t="shared" si="25"/>
        <v>伯耆町</v>
      </c>
      <c r="BE84" s="35">
        <f>VLOOKUP(BC84&amp;"_"&amp;$AZ$9,データシート3!A:AB,MATCH("ea_"&amp;"太陽光（建物系）"&amp;"_年間発電",データシート3!$A$1:$AB$1,0),0)/10^3+VLOOKUP(BC84&amp;"_"&amp;$AZ$9,データシート3!A:AB,MATCH("ea_"&amp;"太陽光（土地系）"&amp;"_年間発電",データシート3!$A$1:$AB$1,0),0)/10^3</f>
        <v>606183.94799999986</v>
      </c>
      <c r="BF84" s="35">
        <f>VLOOKUP(BC84&amp;"_"&amp;$AZ$9,データシート3!A:AB,MATCH("ea_"&amp;"風力（陸上）"&amp;"_年間発電",データシート3!$A$1:$AB$1,0),0)/10^3</f>
        <v>178608.30799999999</v>
      </c>
      <c r="BG84" s="35">
        <f>VLOOKUP(BC84&amp;"_"&amp;$AZ$9,データシート3!A:AB,MATCH("ea_"&amp;"中小水（河川）"&amp;"_年間発電",データシート3!$A$1:$AB$1,0),0)/10^3+VLOOKUP(BC84&amp;"_"&amp;$AZ$9,データシート3!A:AB,MATCH("ea_"&amp;"中小水（農業用水路）"&amp;"_年間発電",データシート3!$A$1:$AB$1,0),0)/10^3</f>
        <v>24817.807000000004</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809610.06299999985</v>
      </c>
      <c r="BJ84" s="35">
        <f>(VLOOKUP($BC84&amp;"_"&amp;$AZ$8,データシート3!$A:$AN,MATCH("da_合計",データシート3!$A$1:$AN$1,0),0))/10^3</f>
        <v>48276.202198146893</v>
      </c>
      <c r="BK84" s="35">
        <f t="shared" si="21"/>
        <v>761333.86080185301</v>
      </c>
      <c r="BL84" s="35">
        <f t="shared" si="22"/>
        <v>0</v>
      </c>
      <c r="BM84" s="35">
        <f t="shared" si="23"/>
        <v>761333.86080185301</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31372</v>
      </c>
      <c r="AY85" s="19" t="str">
        <f>IF(IFERROR(比較地域マスタ!$AE20,"")=0,"",IFERROR(比較地域マスタ!$AE20,""))</f>
        <v>北栄町</v>
      </c>
      <c r="AZ85" s="17"/>
      <c r="BA85" s="23">
        <v>14</v>
      </c>
      <c r="BB85" s="23">
        <v>1</v>
      </c>
      <c r="BC85" s="19" t="str">
        <f t="shared" si="24"/>
        <v>31372</v>
      </c>
      <c r="BD85" s="19" t="str">
        <f t="shared" si="25"/>
        <v>北栄町</v>
      </c>
      <c r="BE85" s="35">
        <f>VLOOKUP(BC85&amp;"_"&amp;$AZ$9,データシート3!A:AB,MATCH("ea_"&amp;"太陽光（建物系）"&amp;"_年間発電",データシート3!$A$1:$AB$1,0),0)/10^3+VLOOKUP(BC85&amp;"_"&amp;$AZ$9,データシート3!A:AB,MATCH("ea_"&amp;"太陽光（土地系）"&amp;"_年間発電",データシート3!$A$1:$AB$1,0),0)/10^3</f>
        <v>784443.478</v>
      </c>
      <c r="BF85" s="35">
        <f>VLOOKUP(BC85&amp;"_"&amp;$AZ$9,データシート3!A:AB,MATCH("ea_"&amp;"風力（陸上）"&amp;"_年間発電",データシート3!$A$1:$AB$1,0),0)/10^3</f>
        <v>38761.339999999997</v>
      </c>
      <c r="BG85" s="35">
        <f>VLOOKUP(BC85&amp;"_"&amp;$AZ$9,データシート3!A:AB,MATCH("ea_"&amp;"中小水（河川）"&amp;"_年間発電",データシート3!$A$1:$AB$1,0),0)/10^3+VLOOKUP(BC85&amp;"_"&amp;$AZ$9,データシート3!A:AB,MATCH("ea_"&amp;"中小水（農業用水路）"&amp;"_年間発電",データシート3!$A$1:$AB$1,0),0)/10^3</f>
        <v>1449.079</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824653.897</v>
      </c>
      <c r="BJ85" s="35">
        <f>(VLOOKUP($BC85&amp;"_"&amp;$AZ$8,データシート3!$A:$AN,MATCH("da_合計",データシート3!$A$1:$AN$1,0),0))/10^3</f>
        <v>61322.466913344921</v>
      </c>
      <c r="BK85" s="35">
        <f t="shared" si="21"/>
        <v>763331.43008665508</v>
      </c>
      <c r="BL85" s="35">
        <f t="shared" si="22"/>
        <v>0</v>
      </c>
      <c r="BM85" s="35">
        <f t="shared" si="23"/>
        <v>763331.43008665508</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31364</v>
      </c>
      <c r="AY86" s="19" t="str">
        <f>IF(IFERROR(比較地域マスタ!$AE21,"")=0,"",IFERROR(比較地域マスタ!$AE21,""))</f>
        <v>三朝町</v>
      </c>
      <c r="AZ86" s="17"/>
      <c r="BA86" s="23">
        <v>15</v>
      </c>
      <c r="BB86" s="23">
        <v>1</v>
      </c>
      <c r="BC86" s="19" t="str">
        <f t="shared" si="24"/>
        <v>31364</v>
      </c>
      <c r="BD86" s="19" t="str">
        <f t="shared" si="25"/>
        <v>三朝町</v>
      </c>
      <c r="BE86" s="35">
        <f>VLOOKUP(BC86&amp;"_"&amp;$AZ$9,データシート3!A:AB,MATCH("ea_"&amp;"太陽光（建物系）"&amp;"_年間発電",データシート3!$A$1:$AB$1,0),0)/10^3+VLOOKUP(BC86&amp;"_"&amp;$AZ$9,データシート3!A:AB,MATCH("ea_"&amp;"太陽光（土地系）"&amp;"_年間発電",データシート3!$A$1:$AB$1,0),0)/10^3</f>
        <v>208352.65899999999</v>
      </c>
      <c r="BF86" s="35">
        <f>VLOOKUP(BC86&amp;"_"&amp;$AZ$9,データシート3!A:AB,MATCH("ea_"&amp;"風力（陸上）"&amp;"_年間発電",データシート3!$A$1:$AB$1,0),0)/10^3</f>
        <v>918773.38899999997</v>
      </c>
      <c r="BG86" s="35">
        <f>VLOOKUP(BC86&amp;"_"&amp;$AZ$9,データシート3!A:AB,MATCH("ea_"&amp;"中小水（河川）"&amp;"_年間発電",データシート3!$A$1:$AB$1,0),0)/10^3+VLOOKUP(BC86&amp;"_"&amp;$AZ$9,データシート3!A:AB,MATCH("ea_"&amp;"中小水（農業用水路）"&amp;"_年間発電",データシート3!$A$1:$AB$1,0),0)/10^3</f>
        <v>50061.038</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5">
        <f t="shared" si="26"/>
        <v>1177538.5719999999</v>
      </c>
      <c r="BJ86" s="35">
        <f>(VLOOKUP($BC86&amp;"_"&amp;$AZ$8,データシート3!$A:$AN,MATCH("da_合計",データシート3!$A$1:$AN$1,0),0))/10^3</f>
        <v>28473.89263908366</v>
      </c>
      <c r="BK86" s="35">
        <f t="shared" si="21"/>
        <v>1149064.6793609164</v>
      </c>
      <c r="BL86" s="35">
        <f t="shared" si="22"/>
        <v>0</v>
      </c>
      <c r="BM86" s="35">
        <f t="shared" si="23"/>
        <v>1149064.6793609164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31329</v>
      </c>
      <c r="AY87" s="19" t="str">
        <f>IF(IFERROR(比較地域マスタ!$AE22,"")=0,"",IFERROR(比較地域マスタ!$AE22,""))</f>
        <v>八頭町</v>
      </c>
      <c r="AZ87" s="17"/>
      <c r="BA87" s="23">
        <v>16</v>
      </c>
      <c r="BB87" s="23">
        <v>1</v>
      </c>
      <c r="BC87" s="19" t="str">
        <f t="shared" si="24"/>
        <v>31329</v>
      </c>
      <c r="BD87" s="19" t="str">
        <f t="shared" si="25"/>
        <v>八頭町</v>
      </c>
      <c r="BE87" s="35">
        <f>VLOOKUP(BC87&amp;"_"&amp;$AZ$9,データシート3!A:AB,MATCH("ea_"&amp;"太陽光（建物系）"&amp;"_年間発電",データシート3!$A$1:$AB$1,0),0)/10^3+VLOOKUP(BC87&amp;"_"&amp;$AZ$9,データシート3!A:AB,MATCH("ea_"&amp;"太陽光（土地系）"&amp;"_年間発電",データシート3!$A$1:$AB$1,0),0)/10^3</f>
        <v>608015.67499999993</v>
      </c>
      <c r="BF87" s="35">
        <f>VLOOKUP(BC87&amp;"_"&amp;$AZ$9,データシート3!A:AB,MATCH("ea_"&amp;"風力（陸上）"&amp;"_年間発電",データシート3!$A$1:$AB$1,0),0)/10^3</f>
        <v>170198.37599999999</v>
      </c>
      <c r="BG87" s="35">
        <f>VLOOKUP(BC87&amp;"_"&amp;$AZ$9,データシート3!A:AB,MATCH("ea_"&amp;"中小水（河川）"&amp;"_年間発電",データシート3!$A$1:$AB$1,0),0)/10^3+VLOOKUP(BC87&amp;"_"&amp;$AZ$9,データシート3!A:AB,MATCH("ea_"&amp;"中小水（農業用水路）"&amp;"_年間発電",データシート3!$A$1:$AB$1,0),0)/10^3</f>
        <v>67688.648000000001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845902.69900000002</v>
      </c>
      <c r="BJ87" s="35">
        <f>(VLOOKUP($BC87&amp;"_"&amp;$AZ$8,データシート3!$A:$AN,MATCH("da_合計",データシート3!$A$1:$AN$1,0),0))/10^3</f>
        <v>61857.056528385663</v>
      </c>
      <c r="BK87" s="35">
        <f t="shared" si="21"/>
        <v>784045.64247161441</v>
      </c>
      <c r="BL87" s="35">
        <f t="shared" si="22"/>
        <v>0</v>
      </c>
      <c r="BM87" s="35">
        <f t="shared" si="23"/>
        <v>784045.64247161441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31370</v>
      </c>
      <c r="AY88" s="19" t="str">
        <f>IF(IFERROR(比較地域マスタ!$AE23,"")=0,"",IFERROR(比較地域マスタ!$AE23,""))</f>
        <v>湯梨浜町</v>
      </c>
      <c r="AZ88" s="17"/>
      <c r="BA88" s="23">
        <v>17</v>
      </c>
      <c r="BB88" s="23">
        <v>1</v>
      </c>
      <c r="BC88" s="19" t="str">
        <f t="shared" si="24"/>
        <v>31370</v>
      </c>
      <c r="BD88" s="19" t="str">
        <f t="shared" si="25"/>
        <v>湯梨浜町</v>
      </c>
      <c r="BE88" s="35">
        <f>VLOOKUP(BC88&amp;"_"&amp;$AZ$9,データシート3!A:AB,MATCH("ea_"&amp;"太陽光（建物系）"&amp;"_年間発電",データシート3!$A$1:$AB$1,0),0)/10^3+VLOOKUP(BC88&amp;"_"&amp;$AZ$9,データシート3!A:AB,MATCH("ea_"&amp;"太陽光（土地系）"&amp;"_年間発電",データシート3!$A$1:$AB$1,0),0)/10^3</f>
        <v>373533.76800000004</v>
      </c>
      <c r="BF88" s="35">
        <f>VLOOKUP(BC88&amp;"_"&amp;$AZ$9,データシート3!A:AB,MATCH("ea_"&amp;"風力（陸上）"&amp;"_年間発電",データシート3!$A$1:$AB$1,0),0)/10^3</f>
        <v>126822.652</v>
      </c>
      <c r="BG88" s="35">
        <f>VLOOKUP(BC88&amp;"_"&amp;$AZ$9,データシート3!A:AB,MATCH("ea_"&amp;"中小水（河川）"&amp;"_年間発電",データシート3!$A$1:$AB$1,0),0)/10^3+VLOOKUP(BC88&amp;"_"&amp;$AZ$9,データシート3!A:AB,MATCH("ea_"&amp;"中小水（農業用水路）"&amp;"_年間発電",データシート3!$A$1:$AB$1,0),0)/10^3</f>
        <v>275.30200000000008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5">
        <f t="shared" si="26"/>
        <v>500738.17400000006</v>
      </c>
      <c r="BJ88" s="35">
        <f>(VLOOKUP($BC88&amp;"_"&amp;$AZ$8,データシート3!$A:$AN,MATCH("da_合計",データシート3!$A$1:$AN$1,0),0))/10^3</f>
        <v>66379.952476175225</v>
      </c>
      <c r="BK88" s="35">
        <f t="shared" si="21"/>
        <v>434358.22152382485</v>
      </c>
      <c r="BL88" s="35">
        <f t="shared" si="22"/>
        <v>0</v>
      </c>
      <c r="BM88" s="35">
        <f t="shared" si="23"/>
        <v>434358.22152382485</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31202</v>
      </c>
      <c r="AY89" s="19" t="str">
        <f>IF(IFERROR(比較地域マスタ!$AE24,"")=0,"",IFERROR(比較地域マスタ!$AE24,""))</f>
        <v>米子市</v>
      </c>
      <c r="AZ89" s="17"/>
      <c r="BA89" s="23">
        <v>18</v>
      </c>
      <c r="BB89" s="23">
        <v>1</v>
      </c>
      <c r="BC89" s="19" t="str">
        <f t="shared" si="24"/>
        <v>31202</v>
      </c>
      <c r="BD89" s="19" t="str">
        <f t="shared" si="25"/>
        <v>米子市</v>
      </c>
      <c r="BE89" s="35">
        <f>VLOOKUP(BC89&amp;"_"&amp;$AZ$9,データシート3!A:AB,MATCH("ea_"&amp;"太陽光（建物系）"&amp;"_年間発電",データシート3!$A$1:$AB$1,0),0)/10^3+VLOOKUP(BC89&amp;"_"&amp;$AZ$9,データシート3!A:AB,MATCH("ea_"&amp;"太陽光（土地系）"&amp;"_年間発電",データシート3!$A$1:$AB$1,0),0)/10^3</f>
        <v>1543829.3599999999</v>
      </c>
      <c r="BF89" s="35">
        <f>VLOOKUP(BC89&amp;"_"&amp;$AZ$9,データシート3!A:AB,MATCH("ea_"&amp;"風力（陸上）"&amp;"_年間発電",データシート3!$A$1:$AB$1,0),0)/10^3</f>
        <v>16084.965</v>
      </c>
      <c r="BG89" s="35">
        <f>VLOOKUP(BC89&amp;"_"&amp;$AZ$9,データシート3!A:AB,MATCH("ea_"&amp;"中小水（河川）"&amp;"_年間発電",データシート3!$A$1:$AB$1,0),0)/10^3+VLOOKUP(BC89&amp;"_"&amp;$AZ$9,データシート3!A:AB,MATCH("ea_"&amp;"中小水（農業用水路）"&amp;"_年間発電",データシート3!$A$1:$AB$1,0),0)/10^3</f>
        <v>18712.640999999996</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5">
        <f t="shared" si="26"/>
        <v>1578853.85</v>
      </c>
      <c r="BJ89" s="35">
        <f>(VLOOKUP($BC89&amp;"_"&amp;$AZ$8,データシート3!$A:$AN,MATCH("da_合計",データシート3!$A$1:$AN$1,0),0))/10^3</f>
        <v>945915.32954566879</v>
      </c>
      <c r="BK89" s="35">
        <f t="shared" si="21"/>
        <v>632938.5204543313</v>
      </c>
      <c r="BL89" s="35">
        <f t="shared" si="22"/>
        <v>0</v>
      </c>
      <c r="BM89" s="35">
        <f t="shared" si="23"/>
        <v>632938.5204543313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31325</v>
      </c>
      <c r="AY90" s="19" t="str">
        <f>IF(IFERROR(比較地域マスタ!$AE25,"")=0,"",IFERROR(比較地域マスタ!$AE25,""))</f>
        <v>若桜町</v>
      </c>
      <c r="AZ90" s="17"/>
      <c r="BA90" s="23">
        <v>19</v>
      </c>
      <c r="BB90" s="23">
        <v>1</v>
      </c>
      <c r="BC90" s="19" t="str">
        <f t="shared" si="24"/>
        <v>31325</v>
      </c>
      <c r="BD90" s="19" t="str">
        <f t="shared" si="25"/>
        <v>若桜町</v>
      </c>
      <c r="BE90" s="35">
        <f>VLOOKUP(BC90&amp;"_"&amp;$AZ$9,データシート3!A:AB,MATCH("ea_"&amp;"太陽光（建物系）"&amp;"_年間発電",データシート3!$A$1:$AB$1,0),0)/10^3+VLOOKUP(BC90&amp;"_"&amp;$AZ$9,データシート3!A:AB,MATCH("ea_"&amp;"太陽光（土地系）"&amp;"_年間発電",データシート3!$A$1:$AB$1,0),0)/10^3</f>
        <v>99290.888999999996</v>
      </c>
      <c r="BF90" s="35">
        <f>VLOOKUP(BC90&amp;"_"&amp;$AZ$9,データシート3!A:AB,MATCH("ea_"&amp;"風力（陸上）"&amp;"_年間発電",データシート3!$A$1:$AB$1,0),0)/10^3</f>
        <v>717035.94799999997</v>
      </c>
      <c r="BG90" s="35">
        <f>VLOOKUP(BC90&amp;"_"&amp;$AZ$9,データシート3!A:AB,MATCH("ea_"&amp;"中小水（河川）"&amp;"_年間発電",データシート3!$A$1:$AB$1,0),0)/10^3+VLOOKUP(BC90&amp;"_"&amp;$AZ$9,データシート3!A:AB,MATCH("ea_"&amp;"中小水（農業用水路）"&amp;"_年間発電",データシート3!$A$1:$AB$1,0),0)/10^3</f>
        <v>103000.50599999998</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919327.34299999988</v>
      </c>
      <c r="BJ90" s="35">
        <f>(VLOOKUP($BC90&amp;"_"&amp;$AZ$8,データシート3!$A:$AN,MATCH("da_合計",データシート3!$A$1:$AN$1,0),0))/10^3</f>
        <v>14407.121490626962</v>
      </c>
      <c r="BK90" s="35">
        <f t="shared" si="21"/>
        <v>904920.22150937293</v>
      </c>
      <c r="BL90" s="35">
        <f t="shared" si="22"/>
        <v>0</v>
      </c>
      <c r="BM90" s="35">
        <f t="shared" si="23"/>
        <v>904920.22150937293</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鳥取県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31</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46</v>
      </c>
      <c r="H7" s="712">
        <f t="shared" si="0"/>
        <v>45</v>
      </c>
      <c r="I7" s="712">
        <f t="shared" si="0"/>
        <v>46</v>
      </c>
      <c r="J7" s="712">
        <f t="shared" si="0"/>
        <v>48</v>
      </c>
      <c r="K7" s="713">
        <f t="shared" si="0"/>
        <v>48</v>
      </c>
      <c r="L7" s="713">
        <f t="shared" si="0"/>
        <v>49</v>
      </c>
      <c r="M7" s="713">
        <f t="shared" si="0"/>
        <v>51</v>
      </c>
      <c r="N7" s="713">
        <f t="shared" si="0"/>
        <v>51</v>
      </c>
      <c r="O7" s="713">
        <f>SUM(O8:O13)</f>
        <v>53</v>
      </c>
      <c r="P7" s="713">
        <f t="shared" si="0"/>
        <v>52</v>
      </c>
      <c r="Q7" s="714">
        <f>SUM(Q8:Q13)</f>
        <v>53</v>
      </c>
      <c r="R7" s="919">
        <f t="shared" si="0"/>
        <v>1109.098</v>
      </c>
      <c r="S7" s="920">
        <f t="shared" si="0"/>
        <v>763.01800000000003</v>
      </c>
      <c r="T7" s="920">
        <f t="shared" si="0"/>
        <v>1017.0690000000001</v>
      </c>
      <c r="U7" s="920">
        <f t="shared" si="0"/>
        <v>971.69399999999996</v>
      </c>
      <c r="V7" s="920">
        <f t="shared" si="0"/>
        <v>1059.615</v>
      </c>
      <c r="W7" s="920">
        <f t="shared" si="0"/>
        <v>1065.626</v>
      </c>
      <c r="X7" s="920">
        <f t="shared" si="0"/>
        <v>1088.759</v>
      </c>
      <c r="Y7" s="920">
        <f t="shared" si="0"/>
        <v>1035.991</v>
      </c>
      <c r="Z7" s="920">
        <f>SUM(Z8:Z13)</f>
        <v>960.80600000000004</v>
      </c>
      <c r="AA7" s="920">
        <f>SUM(AA8:AA13)</f>
        <v>898.87</v>
      </c>
      <c r="AB7" s="921">
        <f t="shared" si="0"/>
        <v>893.51499999999999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27</v>
      </c>
      <c r="H10" s="725">
        <f>VLOOKUP($D$3&amp;"_"&amp;H$3,データシート1!$A:$BU,MATCH($G$2&amp;"_"&amp;$C10,データシート1!$A$1:$BU$1,0),0)</f>
        <v>26</v>
      </c>
      <c r="I10" s="725">
        <f>VLOOKUP($D$3&amp;"_"&amp;I$3,データシート1!$A:$BU,MATCH($G$2&amp;"_"&amp;$C10,データシート1!$A$1:$BU$1,0),0)</f>
        <v>28</v>
      </c>
      <c r="J10" s="725">
        <f>VLOOKUP($D$3&amp;"_"&amp;J$3,データシート1!$A:$BU,MATCH($G$2&amp;"_"&amp;$C10,データシート1!$A$1:$BU$1,0),0)</f>
        <v>27</v>
      </c>
      <c r="K10" s="726">
        <f>VLOOKUP($D$3&amp;"_"&amp;K$3,データシート1!$A:$BU,MATCH($G$2&amp;"_"&amp;$C10,データシート1!$A$1:$BU$1,0),0)</f>
        <v>26</v>
      </c>
      <c r="L10" s="726">
        <f>VLOOKUP($D$3&amp;"_"&amp;L$3,データシート1!$A:$BU,MATCH($G$2&amp;"_"&amp;$C10,データシート1!$A$1:$BU$1,0),0)</f>
        <v>27</v>
      </c>
      <c r="M10" s="726">
        <f>VLOOKUP($D$3&amp;"_"&amp;M$3,データシート1!$A:$BU,MATCH($G$2&amp;"_"&amp;$C10,データシート1!$A$1:$BU$1,0),0)</f>
        <v>28</v>
      </c>
      <c r="N10" s="726">
        <f>VLOOKUP($D$3&amp;"_"&amp;N$3,データシート1!$A:$BU,MATCH($G$2&amp;"_"&amp;$C10,データシート1!$A$1:$BU$1,0),0)</f>
        <v>29</v>
      </c>
      <c r="O10" s="726">
        <f>VLOOKUP($D$3&amp;"_"&amp;O$3,データシート1!$A:$BU,MATCH($G$2&amp;"_"&amp;$C10,データシート1!$A$1:$BU$1,0),0)</f>
        <v>32</v>
      </c>
      <c r="P10" s="726">
        <f>VLOOKUP($D$3&amp;"_"&amp;P$3,データシート1!$A:$BU,MATCH($G$2&amp;"_"&amp;$C10,データシート1!$A$1:$BU$1,0),0)</f>
        <v>31</v>
      </c>
      <c r="Q10" s="727">
        <f>VLOOKUP($D$3&amp;"_"&amp;Q$3,データシート1!$A:$BU,MATCH($G$2&amp;"_"&amp;$C10,データシート1!$A$1:$BU$1,0),0)</f>
        <v>32</v>
      </c>
      <c r="R10" s="925">
        <f>VLOOKUP($D$3&amp;"_"&amp;R$3,データシート1!$A:$BU,MATCH($R$2&amp;"_"&amp;$C10,データシート1!$A$1:$BU$1,0),0)</f>
        <v>955.34</v>
      </c>
      <c r="S10" s="926">
        <f>VLOOKUP($D$3&amp;"_"&amp;S$3,データシート1!$A:$BU,MATCH($R$2&amp;"_"&amp;$C10,データシート1!$A$1:$BU$1,0),0)</f>
        <v>576.83699999999999</v>
      </c>
      <c r="T10" s="926">
        <f>VLOOKUP($D$3&amp;"_"&amp;T$3,データシート1!$A:$BU,MATCH($R$2&amp;"_"&amp;$C10,データシート1!$A$1:$BU$1,0),0)</f>
        <v>849.44600000000003</v>
      </c>
      <c r="U10" s="926">
        <f>VLOOKUP($D$3&amp;"_"&amp;U$3,データシート1!$A:$BU,MATCH($R$2&amp;"_"&amp;$C10,データシート1!$A$1:$BU$1,0),0)</f>
        <v>801.20100000000002</v>
      </c>
      <c r="V10" s="926">
        <f>VLOOKUP($D$3&amp;"_"&amp;V$3,データシート1!$A:$BU,MATCH($R$2&amp;"_"&amp;$C10,データシート1!$A$1:$BU$1,0),0)</f>
        <v>862.61400000000003</v>
      </c>
      <c r="W10" s="926">
        <f>VLOOKUP($D$3&amp;"_"&amp;W$3,データシート1!$A:$BU,MATCH($R$2&amp;"_"&amp;$C10,データシート1!$A$1:$BU$1,0),0)</f>
        <v>874.46500000000003</v>
      </c>
      <c r="X10" s="926">
        <f>VLOOKUP($D$3&amp;"_"&amp;X$3,データシート1!$A:$BU,MATCH($R$2&amp;"_"&amp;$C10,データシート1!$A$1:$BU$1,0),0)</f>
        <v>884.15</v>
      </c>
      <c r="Y10" s="926">
        <f>VLOOKUP($D$3&amp;"_"&amp;Y$3,データシート1!$A:$BU,MATCH($R$2&amp;"_"&amp;$C10,データシート1!$A$1:$BU$1,0),0)</f>
        <v>843.73900000000003</v>
      </c>
      <c r="Z10" s="926">
        <f>VLOOKUP($D$3&amp;"_"&amp;Z$3,データシート1!$A:$BU,MATCH($R$2&amp;"_"&amp;$C10,データシート1!$A$1:$BU$1,0),0)</f>
        <v>790.49199999999996</v>
      </c>
      <c r="AA10" s="926">
        <f>VLOOKUP($D$3&amp;"_"&amp;AA$3,データシート1!$A:$BU,MATCH($R$2&amp;"_"&amp;$C10,データシート1!$A$1:$BU$1,0),0)</f>
        <v>726.00400000000002</v>
      </c>
      <c r="AB10" s="927">
        <f>VLOOKUP($D$3&amp;"_"&amp;AB$3,データシート1!$A:$BU,MATCH($R$2&amp;"_"&amp;$C10,データシート1!$A$1:$BU$1,0),0)</f>
        <v>735.12099999999998</v>
      </c>
    </row>
    <row r="11" spans="2:30" s="22" customFormat="1" ht="20.45" customHeight="1">
      <c r="B11" s="715"/>
      <c r="C11" s="722" t="s">
        <v>521</v>
      </c>
      <c r="D11" s="723"/>
      <c r="E11" s="722"/>
      <c r="F11" s="723"/>
      <c r="G11" s="724">
        <f>VLOOKUP($D$3&amp;"_"&amp;G$3,データシート1!$A:$BU,MATCH($G$2&amp;"_"&amp;$C11,データシート1!$A$1:$BU$1,0),0)</f>
        <v>19</v>
      </c>
      <c r="H11" s="725">
        <f>VLOOKUP($D$3&amp;"_"&amp;H$3,データシート1!$A:$BU,MATCH($G$2&amp;"_"&amp;$C11,データシート1!$A$1:$BU$1,0),0)</f>
        <v>19</v>
      </c>
      <c r="I11" s="725">
        <f>VLOOKUP($D$3&amp;"_"&amp;I$3,データシート1!$A:$BU,MATCH($G$2&amp;"_"&amp;$C11,データシート1!$A$1:$BU$1,0),0)</f>
        <v>18</v>
      </c>
      <c r="J11" s="725">
        <f>VLOOKUP($D$3&amp;"_"&amp;J$3,データシート1!$A:$BU,MATCH($G$2&amp;"_"&amp;$C11,データシート1!$A$1:$BU$1,0),0)</f>
        <v>21</v>
      </c>
      <c r="K11" s="726">
        <f>VLOOKUP($D$3&amp;"_"&amp;K$3,データシート1!$A:$BU,MATCH($G$2&amp;"_"&amp;$C11,データシート1!$A$1:$BU$1,0),0)</f>
        <v>22</v>
      </c>
      <c r="L11" s="726">
        <f>VLOOKUP($D$3&amp;"_"&amp;L$3,データシート1!$A:$BU,MATCH($G$2&amp;"_"&amp;$C11,データシート1!$A$1:$BU$1,0),0)</f>
        <v>22</v>
      </c>
      <c r="M11" s="726">
        <f>VLOOKUP($D$3&amp;"_"&amp;M$3,データシート1!$A:$BU,MATCH($G$2&amp;"_"&amp;$C11,データシート1!$A$1:$BU$1,0),0)</f>
        <v>23</v>
      </c>
      <c r="N11" s="726">
        <f>VLOOKUP($D$3&amp;"_"&amp;N$3,データシート1!$A:$BU,MATCH($G$2&amp;"_"&amp;$C11,データシート1!$A$1:$BU$1,0),0)</f>
        <v>22</v>
      </c>
      <c r="O11" s="726">
        <f>VLOOKUP($D$3&amp;"_"&amp;O$3,データシート1!$A:$BU,MATCH($G$2&amp;"_"&amp;$C11,データシート1!$A$1:$BU$1,0),0)</f>
        <v>21</v>
      </c>
      <c r="P11" s="726">
        <f>VLOOKUP($D$3&amp;"_"&amp;P$3,データシート1!$A:$BU,MATCH($G$2&amp;"_"&amp;$C11,データシート1!$A$1:$BU$1,0),0)</f>
        <v>21</v>
      </c>
      <c r="Q11" s="727">
        <f>VLOOKUP($D$3&amp;"_"&amp;Q$3,データシート1!$A:$BU,MATCH($G$2&amp;"_"&amp;$C11,データシート1!$A$1:$BU$1,0),0)</f>
        <v>21</v>
      </c>
      <c r="R11" s="925">
        <f>VLOOKUP($D$3&amp;"_"&amp;R$3,データシート1!$A:$BU,MATCH($R$2&amp;"_"&amp;$C11,データシート1!$A$1:$BU$1,0),0)</f>
        <v>153.75799999999998</v>
      </c>
      <c r="S11" s="926">
        <f>VLOOKUP($D$3&amp;"_"&amp;S$3,データシート1!$A:$BU,MATCH($R$2&amp;"_"&amp;$C11,データシート1!$A$1:$BU$1,0),0)</f>
        <v>186.18100000000001</v>
      </c>
      <c r="T11" s="926">
        <f>VLOOKUP($D$3&amp;"_"&amp;T$3,データシート1!$A:$BU,MATCH($R$2&amp;"_"&amp;$C11,データシート1!$A$1:$BU$1,0),0)</f>
        <v>167.62300000000002</v>
      </c>
      <c r="U11" s="926">
        <f>VLOOKUP($D$3&amp;"_"&amp;U$3,データシート1!$A:$BU,MATCH($R$2&amp;"_"&amp;$C11,データシート1!$A$1:$BU$1,0),0)</f>
        <v>170.49299999999999</v>
      </c>
      <c r="V11" s="926">
        <f>VLOOKUP($D$3&amp;"_"&amp;V$3,データシート1!$A:$BU,MATCH($R$2&amp;"_"&amp;$C11,データシート1!$A$1:$BU$1,0),0)</f>
        <v>197.001</v>
      </c>
      <c r="W11" s="926">
        <f>VLOOKUP($D$3&amp;"_"&amp;W$3,データシート1!$A:$BU,MATCH($R$2&amp;"_"&amp;$C11,データシート1!$A$1:$BU$1,0),0)</f>
        <v>191.161</v>
      </c>
      <c r="X11" s="926">
        <f>VLOOKUP($D$3&amp;"_"&amp;X$3,データシート1!$A:$BU,MATCH($R$2&amp;"_"&amp;$C11,データシート1!$A$1:$BU$1,0),0)</f>
        <v>204.60900000000001</v>
      </c>
      <c r="Y11" s="926">
        <f>VLOOKUP($D$3&amp;"_"&amp;Y$3,データシート1!$A:$BU,MATCH($R$2&amp;"_"&amp;$C11,データシート1!$A$1:$BU$1,0),0)</f>
        <v>192.25199999999998</v>
      </c>
      <c r="Z11" s="926">
        <f>VLOOKUP($D$3&amp;"_"&amp;Z$3,データシート1!$A:$BU,MATCH($R$2&amp;"_"&amp;$C11,データシート1!$A$1:$BU$1,0),0)</f>
        <v>170.31400000000002</v>
      </c>
      <c r="AA11" s="926">
        <f>VLOOKUP($D$3&amp;"_"&amp;AA$3,データシート1!$A:$BU,MATCH($R$2&amp;"_"&amp;$C11,データシート1!$A$1:$BU$1,0),0)</f>
        <v>172.86599999999999</v>
      </c>
      <c r="AB11" s="927">
        <f>VLOOKUP($D$3&amp;"_"&amp;AB$3,データシート1!$A:$BU,MATCH($R$2&amp;"_"&amp;$C11,データシート1!$A$1:$BU$1,0),0)</f>
        <v>158.39400000000001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0</v>
      </c>
      <c r="H12" s="731">
        <f>VLOOKUP($D$3&amp;"_"&amp;H$3,データシート1!$A:$BU,MATCH($G$2&amp;"_"&amp;$C12,データシート1!$A$1:$BU$1,0),0)</f>
        <v>0</v>
      </c>
      <c r="I12" s="731">
        <f>VLOOKUP($D$3&amp;"_"&amp;I$3,データシート1!$A:$BU,MATCH($G$2&amp;"_"&amp;$C12,データシート1!$A$1:$BU$1,0),0)</f>
        <v>0</v>
      </c>
      <c r="J12" s="731">
        <f>VLOOKUP($D$3&amp;"_"&amp;J$3,データシート1!$A:$BU,MATCH($G$2&amp;"_"&amp;$C12,データシート1!$A$1:$BU$1,0),0)</f>
        <v>0</v>
      </c>
      <c r="K12" s="732">
        <f>VLOOKUP($D$3&amp;"_"&amp;K$3,データシート1!$A:$BU,MATCH($G$2&amp;"_"&amp;$C12,データシート1!$A$1:$BU$1,0),0)</f>
        <v>0</v>
      </c>
      <c r="L12" s="732">
        <f>VLOOKUP($D$3&amp;"_"&amp;L$3,データシート1!$A:$BU,MATCH($G$2&amp;"_"&amp;$C12,データシート1!$A$1:$BU$1,0),0)</f>
        <v>0</v>
      </c>
      <c r="M12" s="732">
        <f>VLOOKUP($D$3&amp;"_"&amp;M$3,データシート1!$A:$BU,MATCH($G$2&amp;"_"&amp;$C12,データシート1!$A$1:$BU$1,0),0)</f>
        <v>0</v>
      </c>
      <c r="N12" s="732">
        <f>VLOOKUP($D$3&amp;"_"&amp;N$3,データシート1!$A:$BU,MATCH($G$2&amp;"_"&amp;$C12,データシート1!$A$1:$BU$1,0),0)</f>
        <v>0</v>
      </c>
      <c r="O12" s="732">
        <f>VLOOKUP($D$3&amp;"_"&amp;O$3,データシート1!$A:$BU,MATCH($G$2&amp;"_"&amp;$C12,データシート1!$A$1:$BU$1,0),0)</f>
        <v>0</v>
      </c>
      <c r="P12" s="732">
        <f>VLOOKUP($D$3&amp;"_"&amp;P$3,データシート1!$A:$BU,MATCH($G$2&amp;"_"&amp;$C12,データシート1!$A$1:$BU$1,0),0)</f>
        <v>0</v>
      </c>
      <c r="Q12" s="733">
        <f>VLOOKUP($D$3&amp;"_"&amp;Q$3,データシート1!$A:$BU,MATCH($G$2&amp;"_"&amp;$C12,データシート1!$A$1:$BU$1,0),0)</f>
        <v>0</v>
      </c>
      <c r="R12" s="928">
        <f>VLOOKUP($D$3&amp;"_"&amp;R$3,データシート1!$A:$BU,MATCH($R$2&amp;"_"&amp;$C12,データシート1!$A$1:$BU$1,0),0)</f>
        <v>0</v>
      </c>
      <c r="S12" s="929">
        <f>VLOOKUP($D$3&amp;"_"&amp;S$3,データシート1!$A:$BU,MATCH($R$2&amp;"_"&amp;$C12,データシート1!$A$1:$BU$1,0),0)</f>
        <v>0</v>
      </c>
      <c r="T12" s="929">
        <f>VLOOKUP($D$3&amp;"_"&amp;T$3,データシート1!$A:$BU,MATCH($R$2&amp;"_"&amp;$C12,データシート1!$A$1:$BU$1,0),0)</f>
        <v>0</v>
      </c>
      <c r="U12" s="929">
        <f>VLOOKUP($D$3&amp;"_"&amp;U$3,データシート1!$A:$BU,MATCH($R$2&amp;"_"&amp;$C12,データシート1!$A$1:$BU$1,0),0)</f>
        <v>0</v>
      </c>
      <c r="V12" s="929">
        <f>VLOOKUP($D$3&amp;"_"&amp;V$3,データシート1!$A:$BU,MATCH($R$2&amp;"_"&amp;$C12,データシート1!$A$1:$BU$1,0),0)</f>
        <v>0</v>
      </c>
      <c r="W12" s="929">
        <f>VLOOKUP($D$3&amp;"_"&amp;W$3,データシート1!$A:$BU,MATCH($R$2&amp;"_"&amp;$C12,データシート1!$A$1:$BU$1,0),0)</f>
        <v>0</v>
      </c>
      <c r="X12" s="929">
        <f>VLOOKUP($D$3&amp;"_"&amp;X$3,データシート1!$A:$BU,MATCH($R$2&amp;"_"&amp;$C12,データシート1!$A$1:$BU$1,0),0)</f>
        <v>0</v>
      </c>
      <c r="Y12" s="929">
        <f>VLOOKUP($D$3&amp;"_"&amp;Y$3,データシート1!$A:$BU,MATCH($R$2&amp;"_"&amp;$C12,データシート1!$A$1:$BU$1,0),0)</f>
        <v>0</v>
      </c>
      <c r="Z12" s="929">
        <f>VLOOKUP($D$3&amp;"_"&amp;Z$3,データシート1!$A:$BU,MATCH($R$2&amp;"_"&amp;$C12,データシート1!$A$1:$BU$1,0),0)</f>
        <v>0</v>
      </c>
      <c r="AA12" s="929">
        <f>VLOOKUP($D$3&amp;"_"&amp;AA$3,データシート1!$A:$BU,MATCH($R$2&amp;"_"&amp;$C12,データシート1!$A$1:$BU$1,0),0)</f>
        <v>0</v>
      </c>
      <c r="AB12" s="930">
        <f>VLOOKUP($D$3&amp;"_"&amp;AB$3,データシート1!$A:$BU,MATCH($R$2&amp;"_"&amp;$C12,データシート1!$A$1:$BU$1,0),0)</f>
        <v>0</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27</v>
      </c>
      <c r="H26" s="745">
        <f>VLOOKUP($D$3&amp;"_"&amp;H$3,データシート2!$A:$SI,MATCH($G$2&amp;"_"&amp;$B26,データシート2!$A$1:$SI$1,0),0)</f>
        <v>26</v>
      </c>
      <c r="I26" s="745">
        <f>VLOOKUP($D$3&amp;"_"&amp;I$3,データシート2!$A:$SI,MATCH($G$2&amp;"_"&amp;$B26,データシート2!$A$1:$SI$1,0),0)</f>
        <v>28</v>
      </c>
      <c r="J26" s="745">
        <f>VLOOKUP($D$3&amp;"_"&amp;J$3,データシート2!$A:$SI,MATCH($G$2&amp;"_"&amp;$B26,データシート2!$A$1:$SI$1,0),0)</f>
        <v>27</v>
      </c>
      <c r="K26" s="746">
        <f>VLOOKUP($D$3&amp;"_"&amp;K$3,データシート2!$A:$SI,MATCH($G$2&amp;"_"&amp;$B26,データシート2!$A$1:$SI$1,0),0)</f>
        <v>26</v>
      </c>
      <c r="L26" s="746">
        <f>VLOOKUP($D$3&amp;"_"&amp;L$3,データシート2!$A:$SI,MATCH($G$2&amp;"_"&amp;$B26,データシート2!$A$1:$SI$1,0),0)</f>
        <v>27</v>
      </c>
      <c r="M26" s="746">
        <f>VLOOKUP($D$3&amp;"_"&amp;M$3,データシート2!$A:$SI,MATCH($G$2&amp;"_"&amp;$B26,データシート2!$A$1:$SI$1,0),0)</f>
        <v>28</v>
      </c>
      <c r="N26" s="746">
        <f>VLOOKUP($D$3&amp;"_"&amp;N$3,データシート2!$A:$SI,MATCH($G$2&amp;"_"&amp;$B26,データシート2!$A$1:$SI$1,0),0)</f>
        <v>29</v>
      </c>
      <c r="O26" s="746">
        <f>VLOOKUP($D$3&amp;"_"&amp;O$3,データシート2!$A:$SI,MATCH($G$2&amp;"_"&amp;$B26,データシート2!$A$1:$SI$1,0),0)</f>
        <v>32</v>
      </c>
      <c r="P26" s="746">
        <f>VLOOKUP($D$3&amp;"_"&amp;P$3,データシート2!$A:$SI,MATCH($G$2&amp;"_"&amp;$B26,データシート2!$A$1:$SI$1,0),0)</f>
        <v>31</v>
      </c>
      <c r="Q26" s="747">
        <f>VLOOKUP($D$3&amp;"_"&amp;Q$3,データシート2!$A:$SI,MATCH($G$2&amp;"_"&amp;$B26,データシート2!$A$1:$SI$1,0),0)</f>
        <v>32</v>
      </c>
      <c r="R26" s="934">
        <f>VLOOKUP($D$3&amp;"_"&amp;R$3,データシート2!$A:$SI,MATCH($R$2&amp;"_"&amp;$B26,データシート2!$A$1:$SI$1,0),0)</f>
        <v>955.34</v>
      </c>
      <c r="S26" s="935">
        <f>VLOOKUP($D$3&amp;"_"&amp;S$3,データシート2!$A:$SI,MATCH($R$2&amp;"_"&amp;$B26,データシート2!$A$1:$SI$1,0),0)</f>
        <v>576.83699999999999</v>
      </c>
      <c r="T26" s="935">
        <f>VLOOKUP($D$3&amp;"_"&amp;T$3,データシート2!$A:$SI,MATCH($R$2&amp;"_"&amp;$B26,データシート2!$A$1:$SI$1,0),0)</f>
        <v>849.44600000000003</v>
      </c>
      <c r="U26" s="935">
        <f>VLOOKUP($D$3&amp;"_"&amp;U$3,データシート2!$A:$SI,MATCH($R$2&amp;"_"&amp;$B26,データシート2!$A$1:$SI$1,0),0)</f>
        <v>801.20100000000002</v>
      </c>
      <c r="V26" s="935">
        <f>VLOOKUP($D$3&amp;"_"&amp;V$3,データシート2!$A:$SI,MATCH($R$2&amp;"_"&amp;$B26,データシート2!$A$1:$SI$1,0),0)</f>
        <v>862.61400000000003</v>
      </c>
      <c r="W26" s="935">
        <f>VLOOKUP($D$3&amp;"_"&amp;W$3,データシート2!$A:$SI,MATCH($R$2&amp;"_"&amp;$B26,データシート2!$A$1:$SI$1,0),0)</f>
        <v>874.46500000000003</v>
      </c>
      <c r="X26" s="935">
        <f>VLOOKUP($D$3&amp;"_"&amp;X$3,データシート2!$A:$SI,MATCH($R$2&amp;"_"&amp;$B26,データシート2!$A$1:$SI$1,0),0)</f>
        <v>884.15</v>
      </c>
      <c r="Y26" s="935">
        <f>VLOOKUP($D$3&amp;"_"&amp;Y$3,データシート2!$A:$SI,MATCH($R$2&amp;"_"&amp;$B26,データシート2!$A$1:$SI$1,0),0)</f>
        <v>843.73900000000003</v>
      </c>
      <c r="Z26" s="935">
        <f>VLOOKUP($D$3&amp;"_"&amp;Z$3,データシート2!$A:$SI,MATCH($R$2&amp;"_"&amp;$B26,データシート2!$A$1:$SI$1,0),0)</f>
        <v>790.49199999999996</v>
      </c>
      <c r="AA26" s="935">
        <f>VLOOKUP($D$3&amp;"_"&amp;AA$3,データシート2!$A:$SI,MATCH($R$2&amp;"_"&amp;$B26,データシート2!$A$1:$SI$1,0),0)</f>
        <v>726.00400000000002</v>
      </c>
      <c r="AB26" s="936">
        <f>VLOOKUP($D$3&amp;"_"&amp;AB$3,データシート2!$A:$SI,MATCH($R$2&amp;"_"&amp;$B26,データシート2!$A$1:$SI$1,0),0)</f>
        <v>735.12099999999998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v>
      </c>
      <c r="H27" s="753">
        <f>VLOOKUP($D$3&amp;"_"&amp;H$3,データシート2!$A:$SI,MATCH($G$2&amp;"_"&amp;$C27,データシート2!$A$1:$SI$1,0),0)</f>
        <v>5</v>
      </c>
      <c r="I27" s="753">
        <f>VLOOKUP($D$3&amp;"_"&amp;I$3,データシート2!$A:$SI,MATCH($G$2&amp;"_"&amp;$C27,データシート2!$A$1:$SI$1,0),0)</f>
        <v>5</v>
      </c>
      <c r="J27" s="753">
        <f>VLOOKUP($D$3&amp;"_"&amp;J$3,データシート2!$A:$SI,MATCH($G$2&amp;"_"&amp;$C27,データシート2!$A$1:$SI$1,0),0)</f>
        <v>5</v>
      </c>
      <c r="K27" s="754">
        <f>VLOOKUP($D$3&amp;"_"&amp;K$3,データシート2!$A:$SI,MATCH($G$2&amp;"_"&amp;$C27,データシート2!$A$1:$SI$1,0),0)</f>
        <v>4</v>
      </c>
      <c r="L27" s="754">
        <f>VLOOKUP($D$3&amp;"_"&amp;L$3,データシート2!$A:$SI,MATCH($G$2&amp;"_"&amp;$C27,データシート2!$A$1:$SI$1,0),0)</f>
        <v>5</v>
      </c>
      <c r="M27" s="754">
        <f>VLOOKUP($D$3&amp;"_"&amp;M$3,データシート2!$A:$SI,MATCH($G$2&amp;"_"&amp;$C27,データシート2!$A$1:$SI$1,0),0)</f>
        <v>5</v>
      </c>
      <c r="N27" s="754">
        <f>VLOOKUP($D$3&amp;"_"&amp;N$3,データシート2!$A:$SI,MATCH($G$2&amp;"_"&amp;$C27,データシート2!$A$1:$SI$1,0),0)</f>
        <v>4</v>
      </c>
      <c r="O27" s="754">
        <f>VLOOKUP($D$3&amp;"_"&amp;O$3,データシート2!$A:$SI,MATCH($G$2&amp;"_"&amp;$C27,データシート2!$A$1:$SI$1,0),0)</f>
        <v>4</v>
      </c>
      <c r="P27" s="754">
        <f>VLOOKUP($D$3&amp;"_"&amp;P$3,データシート2!$A:$SI,MATCH($G$2&amp;"_"&amp;$C27,データシート2!$A$1:$SI$1,0),0)</f>
        <v>4</v>
      </c>
      <c r="Q27" s="755">
        <f>VLOOKUP($D$3&amp;"_"&amp;Q$3,データシート2!$A:$SI,MATCH($G$2&amp;"_"&amp;$C27,データシート2!$A$1:$SI$1,0),0)</f>
        <v>5</v>
      </c>
      <c r="R27" s="943">
        <f>VLOOKUP($D$3&amp;"_"&amp;R$3,データシート2!$A:$SI,MATCH($R$2&amp;"_"&amp;$C27,データシート2!$A$1:$SI$1,0),0)</f>
        <v>44.06</v>
      </c>
      <c r="S27" s="938">
        <f>VLOOKUP($D$3&amp;"_"&amp;S$3,データシート2!$A:$SI,MATCH($R$2&amp;"_"&amp;$C27,データシート2!$A$1:$SI$1,0),0)</f>
        <v>39.363999999999997</v>
      </c>
      <c r="T27" s="938">
        <f>VLOOKUP($D$3&amp;"_"&amp;T$3,データシート2!$A:$SI,MATCH($R$2&amp;"_"&amp;$C27,データシート2!$A$1:$SI$1,0),0)</f>
        <v>42.399000000000001</v>
      </c>
      <c r="U27" s="938">
        <f>VLOOKUP($D$3&amp;"_"&amp;U$3,データシート2!$A:$SI,MATCH($R$2&amp;"_"&amp;$C27,データシート2!$A$1:$SI$1,0),0)</f>
        <v>39.993000000000002</v>
      </c>
      <c r="V27" s="938">
        <f>VLOOKUP($D$3&amp;"_"&amp;V$3,データシート2!$A:$SI,MATCH($R$2&amp;"_"&amp;$C27,データシート2!$A$1:$SI$1,0),0)</f>
        <v>35.232999999999997</v>
      </c>
      <c r="W27" s="938">
        <f>VLOOKUP($D$3&amp;"_"&amp;W$3,データシート2!$A:$SI,MATCH($R$2&amp;"_"&amp;$C27,データシート2!$A$1:$SI$1,0),0)</f>
        <v>39.78</v>
      </c>
      <c r="X27" s="938">
        <f>VLOOKUP($D$3&amp;"_"&amp;X$3,データシート2!$A:$SI,MATCH($R$2&amp;"_"&amp;$C27,データシート2!$A$1:$SI$1,0),0)</f>
        <v>39.338999999999999</v>
      </c>
      <c r="Y27" s="938">
        <f>VLOOKUP($D$3&amp;"_"&amp;Y$3,データシート2!$A:$SI,MATCH($R$2&amp;"_"&amp;$C27,データシート2!$A$1:$SI$1,0),0)</f>
        <v>30.95</v>
      </c>
      <c r="Z27" s="938">
        <f>VLOOKUP($D$3&amp;"_"&amp;Z$3,データシート2!$A:$SI,MATCH($R$2&amp;"_"&amp;$C27,データシート2!$A$1:$SI$1,0),0)</f>
        <v>29.120999999999999</v>
      </c>
      <c r="AA27" s="938">
        <f>VLOOKUP($D$3&amp;"_"&amp;AA$3,データシート2!$A:$SI,MATCH($R$2&amp;"_"&amp;$C27,データシート2!$A$1:$SI$1,0),0)</f>
        <v>31.34</v>
      </c>
      <c r="AB27" s="939">
        <f>VLOOKUP($D$3&amp;"_"&amp;AB$3,データシート2!$A:$SI,MATCH($R$2&amp;"_"&amp;$C27,データシート2!$A$1:$SI$1,0),0)</f>
        <v>34.715000000000003</v>
      </c>
    </row>
    <row r="28" spans="2:29" s="756" customFormat="1" ht="16.5" customHeight="1">
      <c r="B28" s="748"/>
      <c r="C28" s="773">
        <v>10</v>
      </c>
      <c r="D28" s="774" t="s">
        <v>541</v>
      </c>
      <c r="E28" s="773"/>
      <c r="F28" s="775"/>
      <c r="G28" s="776">
        <f>VLOOKUP($D$3&amp;"_"&amp;G$3,データシート2!$A:$SI,MATCH($G$2&amp;"_"&amp;$C28,データシート2!$A$1:$SI$1,0),0)</f>
        <v>1</v>
      </c>
      <c r="H28" s="777">
        <f>VLOOKUP($D$3&amp;"_"&amp;H$3,データシート2!$A:$SI,MATCH($G$2&amp;"_"&amp;$C28,データシート2!$A$1:$SI$1,0),0)</f>
        <v>2</v>
      </c>
      <c r="I28" s="777">
        <f>VLOOKUP($D$3&amp;"_"&amp;I$3,データシート2!$A:$SI,MATCH($G$2&amp;"_"&amp;$C28,データシート2!$A$1:$SI$1,0),0)</f>
        <v>2</v>
      </c>
      <c r="J28" s="777">
        <f>VLOOKUP($D$3&amp;"_"&amp;J$3,データシート2!$A:$SI,MATCH($G$2&amp;"_"&amp;$C28,データシート2!$A$1:$SI$1,0),0)</f>
        <v>2</v>
      </c>
      <c r="K28" s="778">
        <f>VLOOKUP($D$3&amp;"_"&amp;K$3,データシート2!$A:$SI,MATCH($G$2&amp;"_"&amp;$C28,データシート2!$A$1:$SI$1,0),0)</f>
        <v>1</v>
      </c>
      <c r="L28" s="778">
        <f>VLOOKUP($D$3&amp;"_"&amp;L$3,データシート2!$A:$SI,MATCH($G$2&amp;"_"&amp;$C28,データシート2!$A$1:$SI$1,0),0)</f>
        <v>2</v>
      </c>
      <c r="M28" s="778">
        <f>VLOOKUP($D$3&amp;"_"&amp;M$3,データシート2!$A:$SI,MATCH($G$2&amp;"_"&amp;$C28,データシート2!$A$1:$SI$1,0),0)</f>
        <v>1</v>
      </c>
      <c r="N28" s="778">
        <f>VLOOKUP($D$3&amp;"_"&amp;N$3,データシート2!$A:$SI,MATCH($G$2&amp;"_"&amp;$C28,データシート2!$A$1:$SI$1,0),0)</f>
        <v>2</v>
      </c>
      <c r="O28" s="778">
        <f>VLOOKUP($D$3&amp;"_"&amp;O$3,データシート2!$A:$SI,MATCH($G$2&amp;"_"&amp;$C28,データシート2!$A$1:$SI$1,0),0)</f>
        <v>3</v>
      </c>
      <c r="P28" s="778">
        <f>VLOOKUP($D$3&amp;"_"&amp;P$3,データシート2!$A:$SI,MATCH($G$2&amp;"_"&amp;$C28,データシート2!$A$1:$SI$1,0),0)</f>
        <v>3</v>
      </c>
      <c r="Q28" s="779">
        <f>VLOOKUP($D$3&amp;"_"&amp;Q$3,データシート2!$A:$SI,MATCH($G$2&amp;"_"&amp;$C28,データシート2!$A$1:$SI$1,0),0)</f>
        <v>3</v>
      </c>
      <c r="R28" s="947">
        <f>VLOOKUP($D$3&amp;"_"&amp;R$3,データシート2!$A:$SI,MATCH($R$2&amp;"_"&amp;$C28,データシート2!$A$1:$SI$1,0),0)</f>
        <v>11.685</v>
      </c>
      <c r="S28" s="948">
        <f>VLOOKUP($D$3&amp;"_"&amp;S$3,データシート2!$A:$SI,MATCH($R$2&amp;"_"&amp;$C28,データシート2!$A$1:$SI$1,0),0)</f>
        <v>19.785</v>
      </c>
      <c r="T28" s="948">
        <f>VLOOKUP($D$3&amp;"_"&amp;T$3,データシート2!$A:$SI,MATCH($R$2&amp;"_"&amp;$C28,データシート2!$A$1:$SI$1,0),0)</f>
        <v>23.216999999999999</v>
      </c>
      <c r="U28" s="948">
        <f>VLOOKUP($D$3&amp;"_"&amp;U$3,データシート2!$A:$SI,MATCH($R$2&amp;"_"&amp;$C28,データシート2!$A$1:$SI$1,0),0)</f>
        <v>21.26</v>
      </c>
      <c r="V28" s="948">
        <f>VLOOKUP($D$3&amp;"_"&amp;V$3,データシート2!$A:$SI,MATCH($R$2&amp;"_"&amp;$C28,データシート2!$A$1:$SI$1,0),0)</f>
        <v>10.84</v>
      </c>
      <c r="W28" s="948">
        <f>VLOOKUP($D$3&amp;"_"&amp;W$3,データシート2!$A:$SI,MATCH($R$2&amp;"_"&amp;$C28,データシート2!$A$1:$SI$1,0),0)</f>
        <v>13.337</v>
      </c>
      <c r="X28" s="948">
        <f>VLOOKUP($D$3&amp;"_"&amp;X$3,データシート2!$A:$SI,MATCH($R$2&amp;"_"&amp;$C28,データシート2!$A$1:$SI$1,0),0)</f>
        <v>18.556999999999999</v>
      </c>
      <c r="Y28" s="948">
        <f>VLOOKUP($D$3&amp;"_"&amp;Y$3,データシート2!$A:$SI,MATCH($R$2&amp;"_"&amp;$C28,データシート2!$A$1:$SI$1,0),0)</f>
        <v>21.628</v>
      </c>
      <c r="Z28" s="948">
        <f>VLOOKUP($D$3&amp;"_"&amp;Z$3,データシート2!$A:$SI,MATCH($R$2&amp;"_"&amp;$C28,データシート2!$A$1:$SI$1,0),0)</f>
        <v>29.748999999999999</v>
      </c>
      <c r="AA28" s="948">
        <f>VLOOKUP($D$3&amp;"_"&amp;AA$3,データシート2!$A:$SI,MATCH($R$2&amp;"_"&amp;$C28,データシート2!$A$1:$SI$1,0),0)</f>
        <v>30.061</v>
      </c>
      <c r="AB28" s="949">
        <f>VLOOKUP($D$3&amp;"_"&amp;AB$3,データシート2!$A:$SI,MATCH($R$2&amp;"_"&amp;$C28,データシート2!$A$1:$SI$1,0),0)</f>
        <v>29.091999999999999</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7.2060000000000004</v>
      </c>
      <c r="S29" s="948">
        <f>VLOOKUP($D$3&amp;"_"&amp;S$3,データシート2!$A:$SI,MATCH($R$2&amp;"_"&amp;$C29,データシート2!$A$1:$SI$1,0),0)</f>
        <v>6.6070000000000002</v>
      </c>
      <c r="T29" s="948">
        <f>VLOOKUP($D$3&amp;"_"&amp;T$3,データシート2!$A:$SI,MATCH($R$2&amp;"_"&amp;$C29,データシート2!$A$1:$SI$1,0),0)</f>
        <v>7.2050000000000001</v>
      </c>
      <c r="U29" s="948">
        <f>VLOOKUP($D$3&amp;"_"&amp;U$3,データシート2!$A:$SI,MATCH($R$2&amp;"_"&amp;$C29,データシート2!$A$1:$SI$1,0),0)</f>
        <v>7.23</v>
      </c>
      <c r="V29" s="948">
        <f>VLOOKUP($D$3&amp;"_"&amp;V$3,データシート2!$A:$SI,MATCH($R$2&amp;"_"&amp;$C29,データシート2!$A$1:$SI$1,0),0)</f>
        <v>7.1429999999999998</v>
      </c>
      <c r="W29" s="948">
        <f>VLOOKUP($D$3&amp;"_"&amp;W$3,データシート2!$A:$SI,MATCH($R$2&amp;"_"&amp;$C29,データシート2!$A$1:$SI$1,0),0)</f>
        <v>6.5270000000000001</v>
      </c>
      <c r="X29" s="948">
        <f>VLOOKUP($D$3&amp;"_"&amp;X$3,データシート2!$A:$SI,MATCH($R$2&amp;"_"&amp;$C29,データシート2!$A$1:$SI$1,0),0)</f>
        <v>6.38</v>
      </c>
      <c r="Y29" s="948">
        <f>VLOOKUP($D$3&amp;"_"&amp;Y$3,データシート2!$A:$SI,MATCH($R$2&amp;"_"&amp;$C29,データシート2!$A$1:$SI$1,0),0)</f>
        <v>6.2779999999999996</v>
      </c>
      <c r="Z29" s="948">
        <f>VLOOKUP($D$3&amp;"_"&amp;Z$3,データシート2!$A:$SI,MATCH($R$2&amp;"_"&amp;$C29,データシート2!$A$1:$SI$1,0),0)</f>
        <v>4.6769999999999996</v>
      </c>
      <c r="AA29" s="948">
        <f>VLOOKUP($D$3&amp;"_"&amp;AA$3,データシート2!$A:$SI,MATCH($R$2&amp;"_"&amp;$C29,データシート2!$A$1:$SI$1,0),0)</f>
        <v>3.1629999999999998</v>
      </c>
      <c r="AB29" s="949">
        <f>VLOOKUP($D$3&amp;"_"&amp;AB$3,データシート2!$A:$SI,MATCH($R$2&amp;"_"&amp;$C29,データシート2!$A$1:$SI$1,0),0)</f>
        <v>2.6030000000000002</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17.71</v>
      </c>
      <c r="S30" s="948">
        <f>VLOOKUP($D$3&amp;"_"&amp;S$3,データシート2!$A:$SI,MATCH($R$2&amp;"_"&amp;$C30,データシート2!$A$1:$SI$1,0),0)</f>
        <v>18.433</v>
      </c>
      <c r="T30" s="948">
        <f>VLOOKUP($D$3&amp;"_"&amp;T$3,データシート2!$A:$SI,MATCH($R$2&amp;"_"&amp;$C30,データシート2!$A$1:$SI$1,0),0)</f>
        <v>22.872</v>
      </c>
      <c r="U30" s="948">
        <f>VLOOKUP($D$3&amp;"_"&amp;U$3,データシート2!$A:$SI,MATCH($R$2&amp;"_"&amp;$C30,データシート2!$A$1:$SI$1,0),0)</f>
        <v>20.853999999999999</v>
      </c>
      <c r="V30" s="948">
        <f>VLOOKUP($D$3&amp;"_"&amp;V$3,データシート2!$A:$SI,MATCH($R$2&amp;"_"&amp;$C30,データシート2!$A$1:$SI$1,0),0)</f>
        <v>20.858000000000001</v>
      </c>
      <c r="W30" s="948">
        <f>VLOOKUP($D$3&amp;"_"&amp;W$3,データシート2!$A:$SI,MATCH($R$2&amp;"_"&amp;$C30,データシート2!$A$1:$SI$1,0),0)</f>
        <v>20.335999999999999</v>
      </c>
      <c r="X30" s="948">
        <f>VLOOKUP($D$3&amp;"_"&amp;X$3,データシート2!$A:$SI,MATCH($R$2&amp;"_"&amp;$C30,データシート2!$A$1:$SI$1,0),0)</f>
        <v>19.273</v>
      </c>
      <c r="Y30" s="948">
        <f>VLOOKUP($D$3&amp;"_"&amp;Y$3,データシート2!$A:$SI,MATCH($R$2&amp;"_"&amp;$C30,データシート2!$A$1:$SI$1,0),0)</f>
        <v>20.210999999999999</v>
      </c>
      <c r="Z30" s="948">
        <f>VLOOKUP($D$3&amp;"_"&amp;Z$3,データシート2!$A:$SI,MATCH($R$2&amp;"_"&amp;$C30,データシート2!$A$1:$SI$1,0),0)</f>
        <v>17.518000000000001</v>
      </c>
      <c r="AA30" s="948">
        <f>VLOOKUP($D$3&amp;"_"&amp;AA$3,データシート2!$A:$SI,MATCH($R$2&amp;"_"&amp;$C30,データシート2!$A$1:$SI$1,0),0)</f>
        <v>16.332000000000001</v>
      </c>
      <c r="AB30" s="949">
        <f>VLOOKUP($D$3&amp;"_"&amp;AB$3,データシート2!$A:$SI,MATCH($R$2&amp;"_"&amp;$C30,データシート2!$A$1:$SI$1,0),0)</f>
        <v>15.821</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3</v>
      </c>
      <c r="I32" s="777">
        <f>VLOOKUP($D$3&amp;"_"&amp;I$3,データシート2!$A:$SI,MATCH($G$2&amp;"_"&amp;$C32,データシート2!$A$1:$SI$1,0),0)</f>
        <v>3</v>
      </c>
      <c r="J32" s="777">
        <f>VLOOKUP($D$3&amp;"_"&amp;J$3,データシート2!$A:$SI,MATCH($G$2&amp;"_"&amp;$C32,データシート2!$A$1:$SI$1,0),0)</f>
        <v>2</v>
      </c>
      <c r="K32" s="778">
        <f>VLOOKUP($D$3&amp;"_"&amp;K$3,データシート2!$A:$SI,MATCH($G$2&amp;"_"&amp;$C32,データシート2!$A$1:$SI$1,0),0)</f>
        <v>3</v>
      </c>
      <c r="L32" s="778">
        <f>VLOOKUP($D$3&amp;"_"&amp;L$3,データシート2!$A:$SI,MATCH($G$2&amp;"_"&amp;$C32,データシート2!$A$1:$SI$1,0),0)</f>
        <v>3</v>
      </c>
      <c r="M32" s="778">
        <f>VLOOKUP($D$3&amp;"_"&amp;M$3,データシート2!$A:$SI,MATCH($G$2&amp;"_"&amp;$C32,データシート2!$A$1:$SI$1,0),0)</f>
        <v>3</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552.69799999999998</v>
      </c>
      <c r="S32" s="948">
        <f>VLOOKUP($D$3&amp;"_"&amp;S$3,データシート2!$A:$SI,MATCH($R$2&amp;"_"&amp;$C32,データシート2!$A$1:$SI$1,0),0)</f>
        <v>315.16300000000001</v>
      </c>
      <c r="T32" s="948">
        <f>VLOOKUP($D$3&amp;"_"&amp;T$3,データシート2!$A:$SI,MATCH($R$2&amp;"_"&amp;$C32,データシート2!$A$1:$SI$1,0),0)</f>
        <v>533.42399999999998</v>
      </c>
      <c r="U32" s="948">
        <f>VLOOKUP($D$3&amp;"_"&amp;U$3,データシート2!$A:$SI,MATCH($R$2&amp;"_"&amp;$C32,データシート2!$A$1:$SI$1,0),0)</f>
        <v>416.27600000000001</v>
      </c>
      <c r="V32" s="948">
        <f>VLOOKUP($D$3&amp;"_"&amp;V$3,データシート2!$A:$SI,MATCH($R$2&amp;"_"&amp;$C32,データシート2!$A$1:$SI$1,0),0)</f>
        <v>500.47</v>
      </c>
      <c r="W32" s="948">
        <f>VLOOKUP($D$3&amp;"_"&amp;W$3,データシート2!$A:$SI,MATCH($R$2&amp;"_"&amp;$C32,データシート2!$A$1:$SI$1,0),0)</f>
        <v>518.15499999999997</v>
      </c>
      <c r="X32" s="948">
        <f>VLOOKUP($D$3&amp;"_"&amp;X$3,データシート2!$A:$SI,MATCH($R$2&amp;"_"&amp;$C32,データシート2!$A$1:$SI$1,0),0)</f>
        <v>516.77099999999996</v>
      </c>
      <c r="Y32" s="948">
        <f>VLOOKUP($D$3&amp;"_"&amp;Y$3,データシート2!$A:$SI,MATCH($R$2&amp;"_"&amp;$C32,データシート2!$A$1:$SI$1,0),0)</f>
        <v>481.27699999999999</v>
      </c>
      <c r="Z32" s="948">
        <f>VLOOKUP($D$3&amp;"_"&amp;Z$3,データシート2!$A:$SI,MATCH($R$2&amp;"_"&amp;$C32,データシート2!$A$1:$SI$1,0),0)</f>
        <v>474.35700000000003</v>
      </c>
      <c r="AA32" s="948">
        <f>VLOOKUP($D$3&amp;"_"&amp;AA$3,データシート2!$A:$SI,MATCH($R$2&amp;"_"&amp;$C32,データシート2!$A$1:$SI$1,0),0)</f>
        <v>458.72300000000001</v>
      </c>
      <c r="AB32" s="949">
        <f>VLOOKUP($D$3&amp;"_"&amp;AB$3,データシート2!$A:$SI,MATCH($R$2&amp;"_"&amp;$C32,データシート2!$A$1:$SI$1,0),0)</f>
        <v>450.52</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0</v>
      </c>
      <c r="H34" s="777">
        <f>VLOOKUP($D$3&amp;"_"&amp;H$3,データシート2!$A:$SI,MATCH($G$2&amp;"_"&amp;$C34,データシート2!$A$1:$SI$1,0),0)</f>
        <v>0</v>
      </c>
      <c r="I34" s="777">
        <f>VLOOKUP($D$3&amp;"_"&amp;I$3,データシート2!$A:$SI,MATCH($G$2&amp;"_"&amp;$C34,データシート2!$A$1:$SI$1,0),0)</f>
        <v>0</v>
      </c>
      <c r="J34" s="777">
        <f>VLOOKUP($D$3&amp;"_"&amp;J$3,データシート2!$A:$SI,MATCH($G$2&amp;"_"&amp;$C34,データシート2!$A$1:$SI$1,0),0)</f>
        <v>0</v>
      </c>
      <c r="K34" s="778">
        <f>VLOOKUP($D$3&amp;"_"&amp;K$3,データシート2!$A:$SI,MATCH($G$2&amp;"_"&amp;$C34,データシート2!$A$1:$SI$1,0),0)</f>
        <v>0</v>
      </c>
      <c r="L34" s="778">
        <f>VLOOKUP($D$3&amp;"_"&amp;L$3,データシート2!$A:$SI,MATCH($G$2&amp;"_"&amp;$C34,データシート2!$A$1:$SI$1,0),0)</f>
        <v>0</v>
      </c>
      <c r="M34" s="778">
        <f>VLOOKUP($D$3&amp;"_"&amp;M$3,データシート2!$A:$SI,MATCH($G$2&amp;"_"&amp;$C34,データシート2!$A$1:$SI$1,0),0)</f>
        <v>1</v>
      </c>
      <c r="N34" s="778">
        <f>VLOOKUP($D$3&amp;"_"&amp;N$3,データシート2!$A:$SI,MATCH($G$2&amp;"_"&amp;$C34,データシート2!$A$1:$SI$1,0),0)</f>
        <v>1</v>
      </c>
      <c r="O34" s="778">
        <f>VLOOKUP($D$3&amp;"_"&amp;O$3,データシート2!$A:$SI,MATCH($G$2&amp;"_"&amp;$C34,データシート2!$A$1:$SI$1,0),0)</f>
        <v>1</v>
      </c>
      <c r="P34" s="778">
        <f>VLOOKUP($D$3&amp;"_"&amp;P$3,データシート2!$A:$SI,MATCH($G$2&amp;"_"&amp;$C34,データシート2!$A$1:$SI$1,0),0)</f>
        <v>1</v>
      </c>
      <c r="Q34" s="779">
        <f>VLOOKUP($D$3&amp;"_"&amp;Q$3,データシート2!$A:$SI,MATCH($G$2&amp;"_"&amp;$C34,データシート2!$A$1:$SI$1,0),0)</f>
        <v>1</v>
      </c>
      <c r="R34" s="947">
        <f>VLOOKUP($D$3&amp;"_"&amp;R$3,データシート2!$A:$SI,MATCH($R$2&amp;"_"&amp;$C34,データシート2!$A$1:$SI$1,0),0)</f>
        <v>0</v>
      </c>
      <c r="S34" s="948">
        <f>VLOOKUP($D$3&amp;"_"&amp;S$3,データシート2!$A:$SI,MATCH($R$2&amp;"_"&amp;$C34,データシート2!$A$1:$SI$1,0),0)</f>
        <v>0</v>
      </c>
      <c r="T34" s="948">
        <f>VLOOKUP($D$3&amp;"_"&amp;T$3,データシート2!$A:$SI,MATCH($R$2&amp;"_"&amp;$C34,データシート2!$A$1:$SI$1,0),0)</f>
        <v>0</v>
      </c>
      <c r="U34" s="948">
        <f>VLOOKUP($D$3&amp;"_"&amp;U$3,データシート2!$A:$SI,MATCH($R$2&amp;"_"&amp;$C34,データシート2!$A$1:$SI$1,0),0)</f>
        <v>0</v>
      </c>
      <c r="V34" s="948">
        <f>VLOOKUP($D$3&amp;"_"&amp;V$3,データシート2!$A:$SI,MATCH($R$2&amp;"_"&amp;$C34,データシート2!$A$1:$SI$1,0),0)</f>
        <v>0</v>
      </c>
      <c r="W34" s="948">
        <f>VLOOKUP($D$3&amp;"_"&amp;W$3,データシート2!$A:$SI,MATCH($R$2&amp;"_"&amp;$C34,データシート2!$A$1:$SI$1,0),0)</f>
        <v>0</v>
      </c>
      <c r="X34" s="948">
        <f>VLOOKUP($D$3&amp;"_"&amp;X$3,データシート2!$A:$SI,MATCH($R$2&amp;"_"&amp;$C34,データシート2!$A$1:$SI$1,0),0)</f>
        <v>5.3090000000000002</v>
      </c>
      <c r="Y34" s="948">
        <f>VLOOKUP($D$3&amp;"_"&amp;Y$3,データシート2!$A:$SI,MATCH($R$2&amp;"_"&amp;$C34,データシート2!$A$1:$SI$1,0),0)</f>
        <v>5.3630000000000004</v>
      </c>
      <c r="Z34" s="948">
        <f>VLOOKUP($D$3&amp;"_"&amp;Z$3,データシート2!$A:$SI,MATCH($R$2&amp;"_"&amp;$C34,データシート2!$A$1:$SI$1,0),0)</f>
        <v>5.2089999999999996</v>
      </c>
      <c r="AA34" s="948">
        <f>VLOOKUP($D$3&amp;"_"&amp;AA$3,データシート2!$A:$SI,MATCH($R$2&amp;"_"&amp;$C34,データシート2!$A$1:$SI$1,0),0)</f>
        <v>4.6079999999999997</v>
      </c>
      <c r="AB34" s="949">
        <f>VLOOKUP($D$3&amp;"_"&amp;AB$3,データシート2!$A:$SI,MATCH($R$2&amp;"_"&amp;$C34,データシート2!$A$1:$SI$1,0),0)</f>
        <v>4.4770000000000003</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v>
      </c>
      <c r="H38" s="777">
        <f>VLOOKUP($D$3&amp;"_"&amp;H$3,データシート2!$A:$SI,MATCH($G$2&amp;"_"&amp;$C38,データシート2!$A$1:$SI$1,0),0)</f>
        <v>1</v>
      </c>
      <c r="I38" s="777">
        <f>VLOOKUP($D$3&amp;"_"&amp;I$3,データシート2!$A:$SI,MATCH($G$2&amp;"_"&amp;$C38,データシート2!$A$1:$SI$1,0),0)</f>
        <v>1</v>
      </c>
      <c r="J38" s="777">
        <f>VLOOKUP($D$3&amp;"_"&amp;J$3,データシート2!$A:$SI,MATCH($G$2&amp;"_"&amp;$C38,データシート2!$A$1:$SI$1,0),0)</f>
        <v>1</v>
      </c>
      <c r="K38" s="778">
        <f>VLOOKUP($D$3&amp;"_"&amp;K$3,データシート2!$A:$SI,MATCH($G$2&amp;"_"&amp;$C38,データシート2!$A$1:$SI$1,0),0)</f>
        <v>1</v>
      </c>
      <c r="L38" s="778">
        <f>VLOOKUP($D$3&amp;"_"&amp;L$3,データシート2!$A:$SI,MATCH($G$2&amp;"_"&amp;$C38,データシート2!$A$1:$SI$1,0),0)</f>
        <v>1</v>
      </c>
      <c r="M38" s="778">
        <f>VLOOKUP($D$3&amp;"_"&amp;M$3,データシート2!$A:$SI,MATCH($G$2&amp;"_"&amp;$C38,データシート2!$A$1:$SI$1,0),0)</f>
        <v>1</v>
      </c>
      <c r="N38" s="778">
        <f>VLOOKUP($D$3&amp;"_"&amp;N$3,データシート2!$A:$SI,MATCH($G$2&amp;"_"&amp;$C38,データシート2!$A$1:$SI$1,0),0)</f>
        <v>2</v>
      </c>
      <c r="O38" s="778">
        <f>VLOOKUP($D$3&amp;"_"&amp;O$3,データシート2!$A:$SI,MATCH($G$2&amp;"_"&amp;$C38,データシート2!$A$1:$SI$1,0),0)</f>
        <v>2</v>
      </c>
      <c r="P38" s="778">
        <f>VLOOKUP($D$3&amp;"_"&amp;P$3,データシート2!$A:$SI,MATCH($G$2&amp;"_"&amp;$C38,データシート2!$A$1:$SI$1,0),0)</f>
        <v>2</v>
      </c>
      <c r="Q38" s="779">
        <f>VLOOKUP($D$3&amp;"_"&amp;Q$3,データシート2!$A:$SI,MATCH($G$2&amp;"_"&amp;$C38,データシート2!$A$1:$SI$1,0),0)</f>
        <v>2</v>
      </c>
      <c r="R38" s="947">
        <f>VLOOKUP($D$3&amp;"_"&amp;R$3,データシート2!$A:$SI,MATCH($R$2&amp;"_"&amp;$C38,データシート2!$A$1:$SI$1,0),0)</f>
        <v>8.2899999999999991</v>
      </c>
      <c r="S38" s="948">
        <f>VLOOKUP($D$3&amp;"_"&amp;S$3,データシート2!$A:$SI,MATCH($R$2&amp;"_"&amp;$C38,データシート2!$A$1:$SI$1,0),0)</f>
        <v>7.782</v>
      </c>
      <c r="T38" s="948">
        <f>VLOOKUP($D$3&amp;"_"&amp;T$3,データシート2!$A:$SI,MATCH($R$2&amp;"_"&amp;$C38,データシート2!$A$1:$SI$1,0),0)</f>
        <v>7.3789999999999996</v>
      </c>
      <c r="U38" s="948">
        <f>VLOOKUP($D$3&amp;"_"&amp;U$3,データシート2!$A:$SI,MATCH($R$2&amp;"_"&amp;$C38,データシート2!$A$1:$SI$1,0),0)</f>
        <v>6.625</v>
      </c>
      <c r="V38" s="948">
        <f>VLOOKUP($D$3&amp;"_"&amp;V$3,データシート2!$A:$SI,MATCH($R$2&amp;"_"&amp;$C38,データシート2!$A$1:$SI$1,0),0)</f>
        <v>5.9809999999999999</v>
      </c>
      <c r="W38" s="948">
        <f>VLOOKUP($D$3&amp;"_"&amp;W$3,データシート2!$A:$SI,MATCH($R$2&amp;"_"&amp;$C38,データシート2!$A$1:$SI$1,0),0)</f>
        <v>6.0910000000000002</v>
      </c>
      <c r="X38" s="948">
        <f>VLOOKUP($D$3&amp;"_"&amp;X$3,データシート2!$A:$SI,MATCH($R$2&amp;"_"&amp;$C38,データシート2!$A$1:$SI$1,0),0)</f>
        <v>6.8609999999999998</v>
      </c>
      <c r="Y38" s="948">
        <f>VLOOKUP($D$3&amp;"_"&amp;Y$3,データシート2!$A:$SI,MATCH($R$2&amp;"_"&amp;$C38,データシート2!$A$1:$SI$1,0),0)</f>
        <v>9.9629999999999992</v>
      </c>
      <c r="Z38" s="948">
        <f>VLOOKUP($D$3&amp;"_"&amp;Z$3,データシート2!$A:$SI,MATCH($R$2&amp;"_"&amp;$C38,データシート2!$A$1:$SI$1,0),0)</f>
        <v>9.9749999999999996</v>
      </c>
      <c r="AA38" s="948">
        <f>VLOOKUP($D$3&amp;"_"&amp;AA$3,データシート2!$A:$SI,MATCH($R$2&amp;"_"&amp;$C38,データシート2!$A$1:$SI$1,0),0)</f>
        <v>7.9980000000000002</v>
      </c>
      <c r="AB38" s="949">
        <f>VLOOKUP($D$3&amp;"_"&amp;AB$3,データシート2!$A:$SI,MATCH($R$2&amp;"_"&amp;$C38,データシート2!$A$1:$SI$1,0),0)</f>
        <v>9.1270000000000007</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0</v>
      </c>
      <c r="H41" s="777">
        <f>VLOOKUP($D$3&amp;"_"&amp;H$3,データシート2!$A:$SI,MATCH($G$2&amp;"_"&amp;$C41,データシート2!$A$1:$SI$1,0),0)</f>
        <v>0</v>
      </c>
      <c r="I41" s="777">
        <f>VLOOKUP($D$3&amp;"_"&amp;I$3,データシート2!$A:$SI,MATCH($G$2&amp;"_"&amp;$C41,データシート2!$A$1:$SI$1,0),0)</f>
        <v>0</v>
      </c>
      <c r="J41" s="777">
        <f>VLOOKUP($D$3&amp;"_"&amp;J$3,データシート2!$A:$SI,MATCH($G$2&amp;"_"&amp;$C41,データシート2!$A$1:$SI$1,0),0)</f>
        <v>0</v>
      </c>
      <c r="K41" s="778">
        <f>VLOOKUP($D$3&amp;"_"&amp;K$3,データシート2!$A:$SI,MATCH($G$2&amp;"_"&amp;$C41,データシート2!$A$1:$SI$1,0),0)</f>
        <v>0</v>
      </c>
      <c r="L41" s="778">
        <f>VLOOKUP($D$3&amp;"_"&amp;L$3,データシート2!$A:$SI,MATCH($G$2&amp;"_"&amp;$C41,データシート2!$A$1:$SI$1,0),0)</f>
        <v>0</v>
      </c>
      <c r="M41" s="778">
        <f>VLOOKUP($D$3&amp;"_"&amp;M$3,データシート2!$A:$SI,MATCH($G$2&amp;"_"&amp;$C41,データシート2!$A$1:$SI$1,0),0)</f>
        <v>0</v>
      </c>
      <c r="N41" s="778">
        <f>VLOOKUP($D$3&amp;"_"&amp;N$3,データシート2!$A:$SI,MATCH($G$2&amp;"_"&amp;$C41,データシート2!$A$1:$SI$1,0),0)</f>
        <v>0</v>
      </c>
      <c r="O41" s="778">
        <f>VLOOKUP($D$3&amp;"_"&amp;O$3,データシート2!$A:$SI,MATCH($G$2&amp;"_"&amp;$C41,データシート2!$A$1:$SI$1,0),0)</f>
        <v>0</v>
      </c>
      <c r="P41" s="778">
        <f>VLOOKUP($D$3&amp;"_"&amp;P$3,データシート2!$A:$SI,MATCH($G$2&amp;"_"&amp;$C41,データシート2!$A$1:$SI$1,0),0)</f>
        <v>0</v>
      </c>
      <c r="Q41" s="779">
        <f>VLOOKUP($D$3&amp;"_"&amp;Q$3,データシート2!$A:$SI,MATCH($G$2&amp;"_"&amp;$C41,データシート2!$A$1:$SI$1,0),0)</f>
        <v>0</v>
      </c>
      <c r="R41" s="947">
        <f>VLOOKUP($D$3&amp;"_"&amp;R$3,データシート2!$A:$SI,MATCH($R$2&amp;"_"&amp;$C41,データシート2!$A$1:$SI$1,0),0)</f>
        <v>0</v>
      </c>
      <c r="S41" s="948">
        <f>VLOOKUP($D$3&amp;"_"&amp;S$3,データシート2!$A:$SI,MATCH($R$2&amp;"_"&amp;$C41,データシート2!$A$1:$SI$1,0),0)</f>
        <v>0</v>
      </c>
      <c r="T41" s="948">
        <f>VLOOKUP($D$3&amp;"_"&amp;T$3,データシート2!$A:$SI,MATCH($R$2&amp;"_"&amp;$C41,データシート2!$A$1:$SI$1,0),0)</f>
        <v>0</v>
      </c>
      <c r="U41" s="948">
        <f>VLOOKUP($D$3&amp;"_"&amp;U$3,データシート2!$A:$SI,MATCH($R$2&amp;"_"&amp;$C41,データシート2!$A$1:$SI$1,0),0)</f>
        <v>0</v>
      </c>
      <c r="V41" s="948">
        <f>VLOOKUP($D$3&amp;"_"&amp;V$3,データシート2!$A:$SI,MATCH($R$2&amp;"_"&amp;$C41,データシート2!$A$1:$SI$1,0),0)</f>
        <v>0</v>
      </c>
      <c r="W41" s="948">
        <f>VLOOKUP($D$3&amp;"_"&amp;W$3,データシート2!$A:$SI,MATCH($R$2&amp;"_"&amp;$C41,データシート2!$A$1:$SI$1,0),0)</f>
        <v>0</v>
      </c>
      <c r="X41" s="948">
        <f>VLOOKUP($D$3&amp;"_"&amp;X$3,データシート2!$A:$SI,MATCH($R$2&amp;"_"&amp;$C41,データシート2!$A$1:$SI$1,0),0)</f>
        <v>0</v>
      </c>
      <c r="Y41" s="948">
        <f>VLOOKUP($D$3&amp;"_"&amp;Y$3,データシート2!$A:$SI,MATCH($R$2&amp;"_"&amp;$C41,データシート2!$A$1:$SI$1,0),0)</f>
        <v>0</v>
      </c>
      <c r="Z41" s="948">
        <f>VLOOKUP($D$3&amp;"_"&amp;Z$3,データシート2!$A:$SI,MATCH($R$2&amp;"_"&amp;$C41,データシート2!$A$1:$SI$1,0),0)</f>
        <v>0</v>
      </c>
      <c r="AA41" s="948">
        <f>VLOOKUP($D$3&amp;"_"&amp;AA$3,データシート2!$A:$SI,MATCH($R$2&amp;"_"&amp;$C41,データシート2!$A$1:$SI$1,0),0)</f>
        <v>0</v>
      </c>
      <c r="AB41" s="949">
        <f>VLOOKUP($D$3&amp;"_"&amp;AB$3,データシート2!$A:$SI,MATCH($R$2&amp;"_"&amp;$C41,データシート2!$A$1:$SI$1,0),0)</f>
        <v>0</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3</v>
      </c>
      <c r="P42" s="778">
        <f>VLOOKUP($D$3&amp;"_"&amp;P$3,データシート2!$A:$SI,MATCH($G$2&amp;"_"&amp;$C42,データシート2!$A$1:$SI$1,0),0)</f>
        <v>3</v>
      </c>
      <c r="Q42" s="779">
        <f>VLOOKUP($D$3&amp;"_"&amp;Q$3,データシート2!$A:$SI,MATCH($G$2&amp;"_"&amp;$C42,データシート2!$A$1:$SI$1,0),0)</f>
        <v>3</v>
      </c>
      <c r="R42" s="947">
        <f>VLOOKUP($D$3&amp;"_"&amp;R$3,データシート2!$A:$SI,MATCH($R$2&amp;"_"&amp;$C42,データシート2!$A$1:$SI$1,0),0)</f>
        <v>33.728999999999999</v>
      </c>
      <c r="S42" s="948">
        <f>VLOOKUP($D$3&amp;"_"&amp;S$3,データシート2!$A:$SI,MATCH($R$2&amp;"_"&amp;$C42,データシート2!$A$1:$SI$1,0),0)</f>
        <v>31.25</v>
      </c>
      <c r="T42" s="948">
        <f>VLOOKUP($D$3&amp;"_"&amp;T$3,データシート2!$A:$SI,MATCH($R$2&amp;"_"&amp;$C42,データシート2!$A$1:$SI$1,0),0)</f>
        <v>37.359000000000002</v>
      </c>
      <c r="U42" s="948">
        <f>VLOOKUP($D$3&amp;"_"&amp;U$3,データシート2!$A:$SI,MATCH($R$2&amp;"_"&amp;$C42,データシート2!$A$1:$SI$1,0),0)</f>
        <v>37.411000000000001</v>
      </c>
      <c r="V42" s="948">
        <f>VLOOKUP($D$3&amp;"_"&amp;V$3,データシート2!$A:$SI,MATCH($R$2&amp;"_"&amp;$C42,データシート2!$A$1:$SI$1,0),0)</f>
        <v>37.606999999999999</v>
      </c>
      <c r="W42" s="948">
        <f>VLOOKUP($D$3&amp;"_"&amp;W$3,データシート2!$A:$SI,MATCH($R$2&amp;"_"&amp;$C42,データシート2!$A$1:$SI$1,0),0)</f>
        <v>36.042999999999999</v>
      </c>
      <c r="X42" s="948">
        <f>VLOOKUP($D$3&amp;"_"&amp;X$3,データシート2!$A:$SI,MATCH($R$2&amp;"_"&amp;$C42,データシート2!$A$1:$SI$1,0),0)</f>
        <v>35.875999999999998</v>
      </c>
      <c r="Y42" s="948">
        <f>VLOOKUP($D$3&amp;"_"&amp;Y$3,データシート2!$A:$SI,MATCH($R$2&amp;"_"&amp;$C42,データシート2!$A$1:$SI$1,0),0)</f>
        <v>34.200000000000003</v>
      </c>
      <c r="Z42" s="948">
        <f>VLOOKUP($D$3&amp;"_"&amp;Z$3,データシート2!$A:$SI,MATCH($R$2&amp;"_"&amp;$C42,データシート2!$A$1:$SI$1,0),0)</f>
        <v>33.597000000000001</v>
      </c>
      <c r="AA42" s="948">
        <f>VLOOKUP($D$3&amp;"_"&amp;AA$3,データシート2!$A:$SI,MATCH($R$2&amp;"_"&amp;$C42,データシート2!$A$1:$SI$1,0),0)</f>
        <v>24.454999999999998</v>
      </c>
      <c r="AB42" s="949">
        <f>VLOOKUP($D$3&amp;"_"&amp;AB$3,データシート2!$A:$SI,MATCH($R$2&amp;"_"&amp;$C42,データシート2!$A$1:$SI$1,0),0)</f>
        <v>24.420999999999999</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1</v>
      </c>
      <c r="I43" s="777">
        <f>VLOOKUP($D$3&amp;"_"&amp;I$3,データシート2!$A:$SI,MATCH($G$2&amp;"_"&amp;$C43,データシート2!$A$1:$SI$1,0),0)</f>
        <v>1</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7.492</v>
      </c>
      <c r="S43" s="948">
        <f>VLOOKUP($D$3&amp;"_"&amp;S$3,データシート2!$A:$SI,MATCH($R$2&amp;"_"&amp;$C43,データシート2!$A$1:$SI$1,0),0)</f>
        <v>7.0880000000000001</v>
      </c>
      <c r="T43" s="948">
        <f>VLOOKUP($D$3&amp;"_"&amp;T$3,データシート2!$A:$SI,MATCH($R$2&amp;"_"&amp;$C43,データシート2!$A$1:$SI$1,0),0)</f>
        <v>7.0949999999999998</v>
      </c>
      <c r="U43" s="948">
        <f>VLOOKUP($D$3&amp;"_"&amp;U$3,データシート2!$A:$SI,MATCH($R$2&amp;"_"&amp;$C43,データシート2!$A$1:$SI$1,0),0)</f>
        <v>7.3369999999999997</v>
      </c>
      <c r="V43" s="948">
        <f>VLOOKUP($D$3&amp;"_"&amp;V$3,データシート2!$A:$SI,MATCH($R$2&amp;"_"&amp;$C43,データシート2!$A$1:$SI$1,0),0)</f>
        <v>7.6580000000000004</v>
      </c>
      <c r="W43" s="948">
        <f>VLOOKUP($D$3&amp;"_"&amp;W$3,データシート2!$A:$SI,MATCH($R$2&amp;"_"&amp;$C43,データシート2!$A$1:$SI$1,0),0)</f>
        <v>7.8810000000000002</v>
      </c>
      <c r="X43" s="948">
        <f>VLOOKUP($D$3&amp;"_"&amp;X$3,データシート2!$A:$SI,MATCH($R$2&amp;"_"&amp;$C43,データシート2!$A$1:$SI$1,0),0)</f>
        <v>7.54</v>
      </c>
      <c r="Y43" s="948">
        <f>VLOOKUP($D$3&amp;"_"&amp;Y$3,データシート2!$A:$SI,MATCH($R$2&amp;"_"&amp;$C43,データシート2!$A$1:$SI$1,0),0)</f>
        <v>8.032</v>
      </c>
      <c r="Z43" s="948">
        <f>VLOOKUP($D$3&amp;"_"&amp;Z$3,データシート2!$A:$SI,MATCH($R$2&amp;"_"&amp;$C43,データシート2!$A$1:$SI$1,0),0)</f>
        <v>7.2530000000000001</v>
      </c>
      <c r="AA43" s="948">
        <f>VLOOKUP($D$3&amp;"_"&amp;AA$3,データシート2!$A:$SI,MATCH($R$2&amp;"_"&amp;$C43,データシート2!$A$1:$SI$1,0),0)</f>
        <v>5.9429999999999996</v>
      </c>
      <c r="AB43" s="949">
        <f>VLOOKUP($D$3&amp;"_"&amp;AB$3,データシート2!$A:$SI,MATCH($R$2&amp;"_"&amp;$C43,データシート2!$A$1:$SI$1,0),0)</f>
        <v>6.1050000000000004</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2</v>
      </c>
      <c r="I44" s="777">
        <f>VLOOKUP($D$3&amp;"_"&amp;I$3,データシート2!$A:$SI,MATCH($G$2&amp;"_"&amp;$C44,データシート2!$A$1:$SI$1,0),0)</f>
        <v>2</v>
      </c>
      <c r="J44" s="777">
        <f>VLOOKUP($D$3&amp;"_"&amp;J$3,データシート2!$A:$SI,MATCH($G$2&amp;"_"&amp;$C44,データシート2!$A$1:$SI$1,0),0)</f>
        <v>2</v>
      </c>
      <c r="K44" s="778">
        <f>VLOOKUP($D$3&amp;"_"&amp;K$3,データシート2!$A:$SI,MATCH($G$2&amp;"_"&amp;$C44,データシート2!$A$1:$SI$1,0),0)</f>
        <v>2</v>
      </c>
      <c r="L44" s="778">
        <f>VLOOKUP($D$3&amp;"_"&amp;L$3,データシート2!$A:$SI,MATCH($G$2&amp;"_"&amp;$C44,データシート2!$A$1:$SI$1,0),0)</f>
        <v>1</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1</v>
      </c>
      <c r="R44" s="947">
        <f>VLOOKUP($D$3&amp;"_"&amp;R$3,データシート2!$A:$SI,MATCH($R$2&amp;"_"&amp;$C44,データシート2!$A$1:$SI$1,0),0)</f>
        <v>4.91</v>
      </c>
      <c r="S44" s="948">
        <f>VLOOKUP($D$3&amp;"_"&amp;S$3,データシート2!$A:$SI,MATCH($R$2&amp;"_"&amp;$C44,データシート2!$A$1:$SI$1,0),0)</f>
        <v>8.0069999999999997</v>
      </c>
      <c r="T44" s="948">
        <f>VLOOKUP($D$3&amp;"_"&amp;T$3,データシート2!$A:$SI,MATCH($R$2&amp;"_"&amp;$C44,データシート2!$A$1:$SI$1,0),0)</f>
        <v>10.811999999999999</v>
      </c>
      <c r="U44" s="948">
        <f>VLOOKUP($D$3&amp;"_"&amp;U$3,データシート2!$A:$SI,MATCH($R$2&amp;"_"&amp;$C44,データシート2!$A$1:$SI$1,0),0)</f>
        <v>10.401999999999999</v>
      </c>
      <c r="V44" s="948">
        <f>VLOOKUP($D$3&amp;"_"&amp;V$3,データシート2!$A:$SI,MATCH($R$2&amp;"_"&amp;$C44,データシート2!$A$1:$SI$1,0),0)</f>
        <v>9.2539999999999996</v>
      </c>
      <c r="W44" s="948">
        <f>VLOOKUP($D$3&amp;"_"&amp;W$3,データシート2!$A:$SI,MATCH($R$2&amp;"_"&amp;$C44,データシート2!$A$1:$SI$1,0),0)</f>
        <v>5.1779999999999999</v>
      </c>
      <c r="X44" s="948">
        <f>VLOOKUP($D$3&amp;"_"&amp;X$3,データシート2!$A:$SI,MATCH($R$2&amp;"_"&amp;$C44,データシート2!$A$1:$SI$1,0),0)</f>
        <v>4.6180000000000003</v>
      </c>
      <c r="Y44" s="948">
        <f>VLOOKUP($D$3&amp;"_"&amp;Y$3,データシート2!$A:$SI,MATCH($R$2&amp;"_"&amp;$C44,データシート2!$A$1:$SI$1,0),0)</f>
        <v>4.2949999999999999</v>
      </c>
      <c r="Z44" s="948">
        <f>VLOOKUP($D$3&amp;"_"&amp;Z$3,データシート2!$A:$SI,MATCH($R$2&amp;"_"&amp;$C44,データシート2!$A$1:$SI$1,0),0)</f>
        <v>3.8260000000000001</v>
      </c>
      <c r="AA44" s="948">
        <f>VLOOKUP($D$3&amp;"_"&amp;AA$3,データシート2!$A:$SI,MATCH($R$2&amp;"_"&amp;$C44,データシート2!$A$1:$SI$1,0),0)</f>
        <v>3.2549999999999999</v>
      </c>
      <c r="AB44" s="949">
        <f>VLOOKUP($D$3&amp;"_"&amp;AB$3,データシート2!$A:$SI,MATCH($R$2&amp;"_"&amp;$C44,データシート2!$A$1:$SI$1,0),0)</f>
        <v>3.67</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8</v>
      </c>
      <c r="H48" s="777">
        <f>VLOOKUP($D$3&amp;"_"&amp;H$3,データシート2!$A:$SI,MATCH($G$2&amp;"_"&amp;$C48,データシート2!$A$1:$SI$1,0),0)</f>
        <v>5</v>
      </c>
      <c r="I48" s="777">
        <f>VLOOKUP($D$3&amp;"_"&amp;I$3,データシート2!$A:$SI,MATCH($G$2&amp;"_"&amp;$C48,データシート2!$A$1:$SI$1,0),0)</f>
        <v>7</v>
      </c>
      <c r="J48" s="777">
        <f>VLOOKUP($D$3&amp;"_"&amp;J$3,データシート2!$A:$SI,MATCH($G$2&amp;"_"&amp;$C48,データシート2!$A$1:$SI$1,0),0)</f>
        <v>7</v>
      </c>
      <c r="K48" s="778">
        <f>VLOOKUP($D$3&amp;"_"&amp;K$3,データシート2!$A:$SI,MATCH($G$2&amp;"_"&amp;$C48,データシート2!$A$1:$SI$1,0),0)</f>
        <v>7</v>
      </c>
      <c r="L48" s="778">
        <f>VLOOKUP($D$3&amp;"_"&amp;L$3,データシート2!$A:$SI,MATCH($G$2&amp;"_"&amp;$C48,データシート2!$A$1:$SI$1,0),0)</f>
        <v>7</v>
      </c>
      <c r="M48" s="778">
        <f>VLOOKUP($D$3&amp;"_"&amp;M$3,データシート2!$A:$SI,MATCH($G$2&amp;"_"&amp;$C48,データシート2!$A$1:$SI$1,0),0)</f>
        <v>8</v>
      </c>
      <c r="N48" s="778">
        <f>VLOOKUP($D$3&amp;"_"&amp;N$3,データシート2!$A:$SI,MATCH($G$2&amp;"_"&amp;$C48,データシート2!$A$1:$SI$1,0),0)</f>
        <v>8</v>
      </c>
      <c r="O48" s="778">
        <f>VLOOKUP($D$3&amp;"_"&amp;O$3,データシート2!$A:$SI,MATCH($G$2&amp;"_"&amp;$C48,データシート2!$A$1:$SI$1,0),0)</f>
        <v>8</v>
      </c>
      <c r="P48" s="778">
        <f>VLOOKUP($D$3&amp;"_"&amp;P$3,データシート2!$A:$SI,MATCH($G$2&amp;"_"&amp;$C48,データシート2!$A$1:$SI$1,0),0)</f>
        <v>7</v>
      </c>
      <c r="Q48" s="779">
        <f>VLOOKUP($D$3&amp;"_"&amp;Q$3,データシート2!$A:$SI,MATCH($G$2&amp;"_"&amp;$C48,データシート2!$A$1:$SI$1,0),0)</f>
        <v>6</v>
      </c>
      <c r="R48" s="947">
        <f>VLOOKUP($D$3&amp;"_"&amp;R$3,データシート2!$A:$SI,MATCH($R$2&amp;"_"&amp;$C48,データシート2!$A$1:$SI$1,0),0)</f>
        <v>219.41900000000001</v>
      </c>
      <c r="S48" s="948">
        <f>VLOOKUP($D$3&amp;"_"&amp;S$3,データシート2!$A:$SI,MATCH($R$2&amp;"_"&amp;$C48,データシート2!$A$1:$SI$1,0),0)</f>
        <v>81.628</v>
      </c>
      <c r="T48" s="948">
        <f>VLOOKUP($D$3&amp;"_"&amp;T$3,データシート2!$A:$SI,MATCH($R$2&amp;"_"&amp;$C48,データシート2!$A$1:$SI$1,0),0)</f>
        <v>113.33499999999999</v>
      </c>
      <c r="U48" s="948">
        <f>VLOOKUP($D$3&amp;"_"&amp;U$3,データシート2!$A:$SI,MATCH($R$2&amp;"_"&amp;$C48,データシート2!$A$1:$SI$1,0),0)</f>
        <v>191.79400000000001</v>
      </c>
      <c r="V48" s="948">
        <f>VLOOKUP($D$3&amp;"_"&amp;V$3,データシート2!$A:$SI,MATCH($R$2&amp;"_"&amp;$C48,データシート2!$A$1:$SI$1,0),0)</f>
        <v>187.761</v>
      </c>
      <c r="W48" s="948">
        <f>VLOOKUP($D$3&amp;"_"&amp;W$3,データシート2!$A:$SI,MATCH($R$2&amp;"_"&amp;$C48,データシート2!$A$1:$SI$1,0),0)</f>
        <v>191.01400000000001</v>
      </c>
      <c r="X48" s="948">
        <f>VLOOKUP($D$3&amp;"_"&amp;X$3,データシート2!$A:$SI,MATCH($R$2&amp;"_"&amp;$C48,データシート2!$A$1:$SI$1,0),0)</f>
        <v>177.81899999999999</v>
      </c>
      <c r="Y48" s="948">
        <f>VLOOKUP($D$3&amp;"_"&amp;Y$3,データシート2!$A:$SI,MATCH($R$2&amp;"_"&amp;$C48,データシート2!$A$1:$SI$1,0),0)</f>
        <v>173.46299999999999</v>
      </c>
      <c r="Z48" s="948">
        <f>VLOOKUP($D$3&amp;"_"&amp;Z$3,データシート2!$A:$SI,MATCH($R$2&amp;"_"&amp;$C48,データシート2!$A$1:$SI$1,0),0)</f>
        <v>126.217</v>
      </c>
      <c r="AA48" s="948">
        <f>VLOOKUP($D$3&amp;"_"&amp;AA$3,データシート2!$A:$SI,MATCH($R$2&amp;"_"&amp;$C48,データシート2!$A$1:$SI$1,0),0)</f>
        <v>98.578999999999994</v>
      </c>
      <c r="AB48" s="949">
        <f>VLOOKUP($D$3&amp;"_"&amp;AB$3,データシート2!$A:$SI,MATCH($R$2&amp;"_"&amp;$C48,データシート2!$A$1:$SI$1,0),0)</f>
        <v>108.208</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2</v>
      </c>
      <c r="R49" s="947">
        <f>VLOOKUP($D$3&amp;"_"&amp;R$3,データシート2!$A:$SI,MATCH($R$2&amp;"_"&amp;$C49,データシート2!$A$1:$SI$1,0),0)</f>
        <v>29.606000000000002</v>
      </c>
      <c r="S49" s="948">
        <f>VLOOKUP($D$3&amp;"_"&amp;S$3,データシート2!$A:$SI,MATCH($R$2&amp;"_"&amp;$C49,データシート2!$A$1:$SI$1,0),0)</f>
        <v>24.535</v>
      </c>
      <c r="T49" s="948">
        <f>VLOOKUP($D$3&amp;"_"&amp;T$3,データシート2!$A:$SI,MATCH($R$2&amp;"_"&amp;$C49,データシート2!$A$1:$SI$1,0),0)</f>
        <v>23.954000000000001</v>
      </c>
      <c r="U49" s="948">
        <f>VLOOKUP($D$3&amp;"_"&amp;U$3,データシート2!$A:$SI,MATCH($R$2&amp;"_"&amp;$C49,データシート2!$A$1:$SI$1,0),0)</f>
        <v>21.872</v>
      </c>
      <c r="V49" s="948">
        <f>VLOOKUP($D$3&amp;"_"&amp;V$3,データシート2!$A:$SI,MATCH($R$2&amp;"_"&amp;$C49,データシート2!$A$1:$SI$1,0),0)</f>
        <v>20.125</v>
      </c>
      <c r="W49" s="948">
        <f>VLOOKUP($D$3&amp;"_"&amp;W$3,データシート2!$A:$SI,MATCH($R$2&amp;"_"&amp;$C49,データシート2!$A$1:$SI$1,0),0)</f>
        <v>8.7720000000000002</v>
      </c>
      <c r="X49" s="948">
        <f>VLOOKUP($D$3&amp;"_"&amp;X$3,データシート2!$A:$SI,MATCH($R$2&amp;"_"&amp;$C49,データシート2!$A$1:$SI$1,0),0)</f>
        <v>16.876999999999999</v>
      </c>
      <c r="Y49" s="948">
        <f>VLOOKUP($D$3&amp;"_"&amp;Y$3,データシート2!$A:$SI,MATCH($R$2&amp;"_"&amp;$C49,データシート2!$A$1:$SI$1,0),0)</f>
        <v>13.917</v>
      </c>
      <c r="Z49" s="948">
        <f>VLOOKUP($D$3&amp;"_"&amp;Z$3,データシート2!$A:$SI,MATCH($R$2&amp;"_"&amp;$C49,データシート2!$A$1:$SI$1,0),0)</f>
        <v>13.188000000000001</v>
      </c>
      <c r="AA49" s="948">
        <f>VLOOKUP($D$3&amp;"_"&amp;AA$3,データシート2!$A:$SI,MATCH($R$2&amp;"_"&amp;$C49,データシート2!$A$1:$SI$1,0),0)</f>
        <v>11.776999999999999</v>
      </c>
      <c r="AB49" s="949">
        <f>VLOOKUP($D$3&amp;"_"&amp;AB$3,データシート2!$A:$SI,MATCH($R$2&amp;"_"&amp;$C49,データシート2!$A$1:$SI$1,0),0)</f>
        <v>15.965999999999999</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2</v>
      </c>
      <c r="H51" s="777">
        <f>VLOOKUP($D$3&amp;"_"&amp;H$3,データシート2!$A:$SI,MATCH($G$2&amp;"_"&amp;$C51,データシート2!$A$1:$SI$1,0),0)</f>
        <v>2</v>
      </c>
      <c r="I51" s="777">
        <f>VLOOKUP($D$3&amp;"_"&amp;I$3,データシート2!$A:$SI,MATCH($G$2&amp;"_"&amp;$C51,データシート2!$A$1:$SI$1,0),0)</f>
        <v>2</v>
      </c>
      <c r="J51" s="777">
        <f>VLOOKUP($D$3&amp;"_"&amp;J$3,データシート2!$A:$SI,MATCH($G$2&amp;"_"&amp;$C51,データシート2!$A$1:$SI$1,0),0)</f>
        <v>2</v>
      </c>
      <c r="K51" s="778">
        <f>VLOOKUP($D$3&amp;"_"&amp;K$3,データシート2!$A:$SI,MATCH($G$2&amp;"_"&amp;$C51,データシート2!$A$1:$SI$1,0),0)</f>
        <v>2</v>
      </c>
      <c r="L51" s="778">
        <f>VLOOKUP($D$3&amp;"_"&amp;L$3,データシート2!$A:$SI,MATCH($G$2&amp;"_"&amp;$C51,データシート2!$A$1:$SI$1,0),0)</f>
        <v>2</v>
      </c>
      <c r="M51" s="778">
        <f>VLOOKUP($D$3&amp;"_"&amp;M$3,データシート2!$A:$SI,MATCH($G$2&amp;"_"&amp;$C51,データシート2!$A$1:$SI$1,0),0)</f>
        <v>2</v>
      </c>
      <c r="N51" s="778">
        <f>VLOOKUP($D$3&amp;"_"&amp;N$3,データシート2!$A:$SI,MATCH($G$2&amp;"_"&amp;$C51,データシート2!$A$1:$SI$1,0),0)</f>
        <v>2</v>
      </c>
      <c r="O51" s="778">
        <f>VLOOKUP($D$3&amp;"_"&amp;O$3,データシート2!$A:$SI,MATCH($G$2&amp;"_"&amp;$C51,データシート2!$A$1:$SI$1,0),0)</f>
        <v>3</v>
      </c>
      <c r="P51" s="778">
        <f>VLOOKUP($D$3&amp;"_"&amp;P$3,データシート2!$A:$SI,MATCH($G$2&amp;"_"&amp;$C51,データシート2!$A$1:$SI$1,0),0)</f>
        <v>3</v>
      </c>
      <c r="Q51" s="779">
        <f>VLOOKUP($D$3&amp;"_"&amp;Q$3,データシート2!$A:$SI,MATCH($G$2&amp;"_"&amp;$C51,データシート2!$A$1:$SI$1,0),0)</f>
        <v>3</v>
      </c>
      <c r="R51" s="947">
        <f>VLOOKUP($D$3&amp;"_"&amp;R$3,データシート2!$A:$SI,MATCH($R$2&amp;"_"&amp;$C51,データシート2!$A$1:$SI$1,0),0)</f>
        <v>18.535</v>
      </c>
      <c r="S51" s="948">
        <f>VLOOKUP($D$3&amp;"_"&amp;S$3,データシート2!$A:$SI,MATCH($R$2&amp;"_"&amp;$C51,データシート2!$A$1:$SI$1,0),0)</f>
        <v>17.195</v>
      </c>
      <c r="T51" s="948">
        <f>VLOOKUP($D$3&amp;"_"&amp;T$3,データシート2!$A:$SI,MATCH($R$2&amp;"_"&amp;$C51,データシート2!$A$1:$SI$1,0),0)</f>
        <v>20.395</v>
      </c>
      <c r="U51" s="948">
        <f>VLOOKUP($D$3&amp;"_"&amp;U$3,データシート2!$A:$SI,MATCH($R$2&amp;"_"&amp;$C51,データシート2!$A$1:$SI$1,0),0)</f>
        <v>20.146999999999998</v>
      </c>
      <c r="V51" s="948">
        <f>VLOOKUP($D$3&amp;"_"&amp;V$3,データシート2!$A:$SI,MATCH($R$2&amp;"_"&amp;$C51,データシート2!$A$1:$SI$1,0),0)</f>
        <v>19.684000000000001</v>
      </c>
      <c r="W51" s="948">
        <f>VLOOKUP($D$3&amp;"_"&amp;W$3,データシート2!$A:$SI,MATCH($R$2&amp;"_"&amp;$C51,データシート2!$A$1:$SI$1,0),0)</f>
        <v>21.350999999999999</v>
      </c>
      <c r="X51" s="948">
        <f>VLOOKUP($D$3&amp;"_"&amp;X$3,データシート2!$A:$SI,MATCH($R$2&amp;"_"&amp;$C51,データシート2!$A$1:$SI$1,0),0)</f>
        <v>28.93</v>
      </c>
      <c r="Y51" s="948">
        <f>VLOOKUP($D$3&amp;"_"&amp;Y$3,データシート2!$A:$SI,MATCH($R$2&amp;"_"&amp;$C51,データシート2!$A$1:$SI$1,0),0)</f>
        <v>34.161999999999999</v>
      </c>
      <c r="Z51" s="948">
        <f>VLOOKUP($D$3&amp;"_"&amp;Z$3,データシート2!$A:$SI,MATCH($R$2&amp;"_"&amp;$C51,データシート2!$A$1:$SI$1,0),0)</f>
        <v>35.805</v>
      </c>
      <c r="AA51" s="948">
        <f>VLOOKUP($D$3&amp;"_"&amp;AA$3,データシート2!$A:$SI,MATCH($R$2&amp;"_"&amp;$C51,データシート2!$A$1:$SI$1,0),0)</f>
        <v>29.77</v>
      </c>
      <c r="AB51" s="949">
        <f>VLOOKUP($D$3&amp;"_"&amp;AB$3,データシート2!$A:$SI,MATCH($R$2&amp;"_"&amp;$C51,データシート2!$A$1:$SI$1,0),0)</f>
        <v>30.396000000000001</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2</v>
      </c>
      <c r="H53" s="745">
        <f>VLOOKUP($D$3&amp;"_"&amp;H$3,データシート2!$A:$SI,MATCH($G$2&amp;"_"&amp;$B53,データシート2!$A$1:$SI$1,0),0)</f>
        <v>3</v>
      </c>
      <c r="I53" s="745">
        <f>VLOOKUP($D$3&amp;"_"&amp;I$3,データシート2!$A:$SI,MATCH($G$2&amp;"_"&amp;$B53,データシート2!$A$1:$SI$1,0),0)</f>
        <v>3</v>
      </c>
      <c r="J53" s="745">
        <f>VLOOKUP($D$3&amp;"_"&amp;J$3,データシート2!$A:$SI,MATCH($G$2&amp;"_"&amp;$B53,データシート2!$A$1:$SI$1,0),0)</f>
        <v>3</v>
      </c>
      <c r="K53" s="746">
        <f>VLOOKUP($D$3&amp;"_"&amp;K$3,データシート2!$A:$SI,MATCH($G$2&amp;"_"&amp;$B53,データシート2!$A$1:$SI$1,0),0)</f>
        <v>3</v>
      </c>
      <c r="L53" s="746">
        <f>VLOOKUP($D$3&amp;"_"&amp;L$3,データシート2!$A:$SI,MATCH($G$2&amp;"_"&amp;$B53,データシート2!$A$1:$SI$1,0),0)</f>
        <v>3</v>
      </c>
      <c r="M53" s="746">
        <f>VLOOKUP($D$3&amp;"_"&amp;M$3,データシート2!$A:$SI,MATCH($G$2&amp;"_"&amp;$B53,データシート2!$A$1:$SI$1,0),0)</f>
        <v>3</v>
      </c>
      <c r="N53" s="746">
        <f>VLOOKUP($D$3&amp;"_"&amp;N$3,データシート2!$A:$SI,MATCH($G$2&amp;"_"&amp;$B53,データシート2!$A$1:$SI$1,0),0)</f>
        <v>3</v>
      </c>
      <c r="O53" s="746">
        <f>VLOOKUP($D$3&amp;"_"&amp;O$3,データシート2!$A:$SI,MATCH($G$2&amp;"_"&amp;$B53,データシート2!$A$1:$SI$1,0),0)</f>
        <v>2</v>
      </c>
      <c r="P53" s="746">
        <f>VLOOKUP($D$3&amp;"_"&amp;P$3,データシート2!$A:$SI,MATCH($G$2&amp;"_"&amp;$B53,データシート2!$A$1:$SI$1,0),0)</f>
        <v>2</v>
      </c>
      <c r="Q53" s="747">
        <f>VLOOKUP($D$3&amp;"_"&amp;Q$3,データシート2!$A:$SI,MATCH($G$2&amp;"_"&amp;$B53,データシート2!$A$1:$SI$1,0),0)</f>
        <v>2</v>
      </c>
      <c r="R53" s="934">
        <f>VLOOKUP($D$3&amp;"_"&amp;R$3,データシート2!$A:$SI,MATCH($R$2&amp;"_"&amp;$B53,データシート2!$A$1:$SI$1,0),0)</f>
        <v>12.747999999999999</v>
      </c>
      <c r="S53" s="935">
        <f>VLOOKUP($D$3&amp;"_"&amp;S$3,データシート2!$A:$SI,MATCH($R$2&amp;"_"&amp;$B53,データシート2!$A$1:$SI$1,0),0)</f>
        <v>16.579000000000001</v>
      </c>
      <c r="T53" s="935">
        <f>VLOOKUP($D$3&amp;"_"&amp;T$3,データシート2!$A:$SI,MATCH($R$2&amp;"_"&amp;$B53,データシート2!$A$1:$SI$1,0),0)</f>
        <v>21.972999999999999</v>
      </c>
      <c r="U53" s="935">
        <f>VLOOKUP($D$3&amp;"_"&amp;U$3,データシート2!$A:$SI,MATCH($R$2&amp;"_"&amp;$B53,データシート2!$A$1:$SI$1,0),0)</f>
        <v>17.012</v>
      </c>
      <c r="V53" s="935">
        <f>VLOOKUP($D$3&amp;"_"&amp;V$3,データシート2!$A:$SI,MATCH($R$2&amp;"_"&amp;$B53,データシート2!$A$1:$SI$1,0),0)</f>
        <v>16.867000000000001</v>
      </c>
      <c r="W53" s="935">
        <f>VLOOKUP($D$3&amp;"_"&amp;W$3,データシート2!$A:$SI,MATCH($R$2&amp;"_"&amp;$B53,データシート2!$A$1:$SI$1,0),0)</f>
        <v>16.827999999999999</v>
      </c>
      <c r="X53" s="935">
        <f>VLOOKUP($D$3&amp;"_"&amp;X$3,データシート2!$A:$SI,MATCH($R$2&amp;"_"&amp;$B53,データシート2!$A$1:$SI$1,0),0)</f>
        <v>16.725000000000001</v>
      </c>
      <c r="Y53" s="935">
        <f>VLOOKUP($D$3&amp;"_"&amp;Y$3,データシート2!$A:$SI,MATCH($R$2&amp;"_"&amp;$B53,データシート2!$A$1:$SI$1,0),0)</f>
        <v>16.004000000000001</v>
      </c>
      <c r="Z53" s="935">
        <f>VLOOKUP($D$3&amp;"_"&amp;Z$3,データシート2!$A:$SI,MATCH($R$2&amp;"_"&amp;$B53,データシート2!$A$1:$SI$1,0),0)</f>
        <v>11.819000000000001</v>
      </c>
      <c r="AA53" s="935">
        <f>VLOOKUP($D$3&amp;"_"&amp;AA$3,データシート2!$A:$SI,MATCH($R$2&amp;"_"&amp;$B53,データシート2!$A$1:$SI$1,0),0)</f>
        <v>10.891</v>
      </c>
      <c r="AB53" s="936">
        <f>VLOOKUP($D$3&amp;"_"&amp;AB$3,データシート2!$A:$SI,MATCH($R$2&amp;"_"&amp;$B53,データシート2!$A$1:$SI$1,0),0)</f>
        <v>10.396000000000001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0</v>
      </c>
      <c r="Q54" s="755">
        <f>VLOOKUP($D$3&amp;"_"&amp;Q$3,データシート2!$A:$SI,MATCH($G$2&amp;"_"&amp;$C54,データシート2!$A$1:$SI$1,0),0)</f>
        <v>0</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v>
      </c>
      <c r="AB54" s="939">
        <f>VLOOKUP($D$3&amp;"_"&amp;AB$3,データシート2!$A:$SI,MATCH($R$2&amp;"_"&amp;$C54,データシート2!$A$1:$SI$1,0),0)</f>
        <v>0</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0</v>
      </c>
      <c r="Q55" s="987">
        <f>VLOOKUP($D$3&amp;"_"&amp;Q$3,データシート2!$A:$SI,MATCH($G$2&amp;"_"&amp;$E55,データシート2!$A$1:$SI$1,0),0)</f>
        <v>0</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v>
      </c>
      <c r="AB55" s="990">
        <f>VLOOKUP($D$3&amp;"_"&amp;AB$3,データシート2!$A:$SI,MATCH($R$2&amp;"_"&amp;$E55,データシート2!$A$1:$SI$1,0),0)</f>
        <v>0</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2</v>
      </c>
      <c r="P61" s="809">
        <f>VLOOKUP($D$3&amp;"_"&amp;P$3,データシート2!$A:$SI,MATCH($G$2&amp;"_"&amp;$C61,データシート2!$A$1:$SI$1,0),0)</f>
        <v>2</v>
      </c>
      <c r="Q61" s="810">
        <f>VLOOKUP($D$3&amp;"_"&amp;Q$3,データシート2!$A:$SI,MATCH($G$2&amp;"_"&amp;$C61,データシート2!$A$1:$SI$1,0),0)</f>
        <v>2</v>
      </c>
      <c r="R61" s="953">
        <f>VLOOKUP($D$3&amp;"_"&amp;R$3,データシート2!$A:$SI,MATCH($R$2&amp;"_"&amp;$C61,データシート2!$A$1:$SI$1,0),0)</f>
        <v>12.747999999999999</v>
      </c>
      <c r="S61" s="954">
        <f>VLOOKUP($D$3&amp;"_"&amp;S$3,データシート2!$A:$SI,MATCH($R$2&amp;"_"&amp;$C61,データシート2!$A$1:$SI$1,0),0)</f>
        <v>16.579000000000001</v>
      </c>
      <c r="T61" s="954">
        <f>VLOOKUP($D$3&amp;"_"&amp;T$3,データシート2!$A:$SI,MATCH($R$2&amp;"_"&amp;$C61,データシート2!$A$1:$SI$1,0),0)</f>
        <v>21.972999999999999</v>
      </c>
      <c r="U61" s="954">
        <f>VLOOKUP($D$3&amp;"_"&amp;U$3,データシート2!$A:$SI,MATCH($R$2&amp;"_"&amp;$C61,データシート2!$A$1:$SI$1,0),0)</f>
        <v>17.012</v>
      </c>
      <c r="V61" s="954">
        <f>VLOOKUP($D$3&amp;"_"&amp;V$3,データシート2!$A:$SI,MATCH($R$2&amp;"_"&amp;$C61,データシート2!$A$1:$SI$1,0),0)</f>
        <v>16.867000000000001</v>
      </c>
      <c r="W61" s="954">
        <f>VLOOKUP($D$3&amp;"_"&amp;W$3,データシート2!$A:$SI,MATCH($R$2&amp;"_"&amp;$C61,データシート2!$A$1:$SI$1,0),0)</f>
        <v>16.827999999999999</v>
      </c>
      <c r="X61" s="954">
        <f>VLOOKUP($D$3&amp;"_"&amp;X$3,データシート2!$A:$SI,MATCH($R$2&amp;"_"&amp;$C61,データシート2!$A$1:$SI$1,0),0)</f>
        <v>16.725000000000001</v>
      </c>
      <c r="Y61" s="954">
        <f>VLOOKUP($D$3&amp;"_"&amp;Y$3,データシート2!$A:$SI,MATCH($R$2&amp;"_"&amp;$C61,データシート2!$A$1:$SI$1,0),0)</f>
        <v>16.004000000000001</v>
      </c>
      <c r="Z61" s="954">
        <f>VLOOKUP($D$3&amp;"_"&amp;Z$3,データシート2!$A:$SI,MATCH($R$2&amp;"_"&amp;$C61,データシート2!$A$1:$SI$1,0),0)</f>
        <v>11.819000000000001</v>
      </c>
      <c r="AA61" s="954">
        <f>VLOOKUP($D$3&amp;"_"&amp;AA$3,データシート2!$A:$SI,MATCH($R$2&amp;"_"&amp;$C61,データシート2!$A$1:$SI$1,0),0)</f>
        <v>10.891</v>
      </c>
      <c r="AB61" s="955">
        <f>VLOOKUP($D$3&amp;"_"&amp;AB$3,データシート2!$A:$SI,MATCH($R$2&amp;"_"&amp;$C61,データシート2!$A$1:$SI$1,0),0)</f>
        <v>10.396000000000001</v>
      </c>
    </row>
    <row r="62" spans="2:29" s="22" customFormat="1" ht="20.45" customHeight="1">
      <c r="B62" s="740" t="s">
        <v>570</v>
      </c>
      <c r="C62" s="741" t="s">
        <v>571</v>
      </c>
      <c r="D62" s="742"/>
      <c r="E62" s="743"/>
      <c r="F62" s="742"/>
      <c r="G62" s="744">
        <f>VLOOKUP($D$3&amp;"_"&amp;G$3,データシート2!$A:$SI,MATCH($G$2&amp;"_"&amp;$B62,データシート2!$A$1:$SI$1,0),0)</f>
        <v>0</v>
      </c>
      <c r="H62" s="745">
        <f>VLOOKUP($D$3&amp;"_"&amp;H$3,データシート2!$A:$SI,MATCH($G$2&amp;"_"&amp;$B62,データシート2!$A$1:$SI$1,0),0)</f>
        <v>0</v>
      </c>
      <c r="I62" s="745">
        <f>VLOOKUP($D$3&amp;"_"&amp;I$3,データシート2!$A:$SI,MATCH($G$2&amp;"_"&amp;$B62,データシート2!$A$1:$SI$1,0),0)</f>
        <v>0</v>
      </c>
      <c r="J62" s="745">
        <f>VLOOKUP($D$3&amp;"_"&amp;J$3,データシート2!$A:$SI,MATCH($G$2&amp;"_"&amp;$B62,データシート2!$A$1:$SI$1,0),0)</f>
        <v>0</v>
      </c>
      <c r="K62" s="746">
        <f>VLOOKUP($D$3&amp;"_"&amp;K$3,データシート2!$A:$SI,MATCH($G$2&amp;"_"&amp;$B62,データシート2!$A$1:$SI$1,0),0)</f>
        <v>0</v>
      </c>
      <c r="L62" s="746">
        <f>VLOOKUP($D$3&amp;"_"&amp;L$3,データシート2!$A:$SI,MATCH($G$2&amp;"_"&amp;$B62,データシート2!$A$1:$SI$1,0),0)</f>
        <v>0</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0</v>
      </c>
      <c r="S62" s="935">
        <f>VLOOKUP($D$3&amp;"_"&amp;S$3,データシート2!$A:$SI,MATCH($R$2&amp;"_"&amp;$B62,データシート2!$A$1:$SI$1,0),0)</f>
        <v>0</v>
      </c>
      <c r="T62" s="935">
        <f>VLOOKUP($D$3&amp;"_"&amp;T$3,データシート2!$A:$SI,MATCH($R$2&amp;"_"&amp;$B62,データシート2!$A$1:$SI$1,0),0)</f>
        <v>0</v>
      </c>
      <c r="U62" s="935">
        <f>VLOOKUP($D$3&amp;"_"&amp;U$3,データシート2!$A:$SI,MATCH($R$2&amp;"_"&amp;$B62,データシート2!$A$1:$SI$1,0),0)</f>
        <v>0</v>
      </c>
      <c r="V62" s="935">
        <f>VLOOKUP($D$3&amp;"_"&amp;V$3,データシート2!$A:$SI,MATCH($R$2&amp;"_"&amp;$B62,データシート2!$A$1:$SI$1,0),0)</f>
        <v>0</v>
      </c>
      <c r="W62" s="935">
        <f>VLOOKUP($D$3&amp;"_"&amp;W$3,データシート2!$A:$SI,MATCH($R$2&amp;"_"&amp;$B62,データシート2!$A$1:$SI$1,0),0)</f>
        <v>0</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5</v>
      </c>
      <c r="H77" s="745">
        <f>VLOOKUP($D$3&amp;"_"&amp;H$3,データシート2!$A:$SI,MATCH($G$2&amp;"_"&amp;$B77,データシート2!$A$1:$SI$1,0),0)</f>
        <v>4</v>
      </c>
      <c r="I77" s="745">
        <f>VLOOKUP($D$3&amp;"_"&amp;I$3,データシート2!$A:$SI,MATCH($G$2&amp;"_"&amp;$B77,データシート2!$A$1:$SI$1,0),0)</f>
        <v>4</v>
      </c>
      <c r="J77" s="745">
        <f>VLOOKUP($D$3&amp;"_"&amp;J$3,データシート2!$A:$SI,MATCH($G$2&amp;"_"&amp;$B77,データシート2!$A$1:$SI$1,0),0)</f>
        <v>4</v>
      </c>
      <c r="K77" s="746">
        <f>VLOOKUP($D$3&amp;"_"&amp;K$3,データシート2!$A:$SI,MATCH($G$2&amp;"_"&amp;$B77,データシート2!$A$1:$SI$1,0),0)</f>
        <v>4</v>
      </c>
      <c r="L77" s="746">
        <f>VLOOKUP($D$3&amp;"_"&amp;L$3,データシート2!$A:$SI,MATCH($G$2&amp;"_"&amp;$B77,データシート2!$A$1:$SI$1,0),0)</f>
        <v>4</v>
      </c>
      <c r="M77" s="746">
        <f>VLOOKUP($D$3&amp;"_"&amp;M$3,データシート2!$A:$SI,MATCH($G$2&amp;"_"&amp;$B77,データシート2!$A$1:$SI$1,0),0)</f>
        <v>4</v>
      </c>
      <c r="N77" s="746">
        <f>VLOOKUP($D$3&amp;"_"&amp;N$3,データシート2!$A:$SI,MATCH($G$2&amp;"_"&amp;$B77,データシート2!$A$1:$SI$1,0),0)</f>
        <v>3</v>
      </c>
      <c r="O77" s="746">
        <f>VLOOKUP($D$3&amp;"_"&amp;O$3,データシート2!$A:$SI,MATCH($G$2&amp;"_"&amp;$B77,データシート2!$A$1:$SI$1,0),0)</f>
        <v>3</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30.402999999999999</v>
      </c>
      <c r="S77" s="935">
        <f>VLOOKUP($D$3&amp;"_"&amp;S$3,データシート2!$A:$SI,MATCH($R$2&amp;"_"&amp;$B77,データシート2!$A$1:$SI$1,0),0)</f>
        <v>22.285</v>
      </c>
      <c r="T77" s="935">
        <f>VLOOKUP($D$3&amp;"_"&amp;T$3,データシート2!$A:$SI,MATCH($R$2&amp;"_"&amp;$B77,データシート2!$A$1:$SI$1,0),0)</f>
        <v>24.218</v>
      </c>
      <c r="U77" s="935">
        <f>VLOOKUP($D$3&amp;"_"&amp;U$3,データシート2!$A:$SI,MATCH($R$2&amp;"_"&amp;$B77,データシート2!$A$1:$SI$1,0),0)</f>
        <v>21.998999999999999</v>
      </c>
      <c r="V77" s="935">
        <f>VLOOKUP($D$3&amp;"_"&amp;V$3,データシート2!$A:$SI,MATCH($R$2&amp;"_"&amp;$B77,データシート2!$A$1:$SI$1,0),0)</f>
        <v>20.655999999999999</v>
      </c>
      <c r="W77" s="935">
        <f>VLOOKUP($D$3&amp;"_"&amp;W$3,データシート2!$A:$SI,MATCH($R$2&amp;"_"&amp;$B77,データシート2!$A$1:$SI$1,0),0)</f>
        <v>20.736999999999998</v>
      </c>
      <c r="X77" s="935">
        <f>VLOOKUP($D$3&amp;"_"&amp;X$3,データシート2!$A:$SI,MATCH($R$2&amp;"_"&amp;$B77,データシート2!$A$1:$SI$1,0),0)</f>
        <v>19.273</v>
      </c>
      <c r="Y77" s="935">
        <f>VLOOKUP($D$3&amp;"_"&amp;Y$3,データシート2!$A:$SI,MATCH($R$2&amp;"_"&amp;$B77,データシート2!$A$1:$SI$1,0),0)</f>
        <v>14.676</v>
      </c>
      <c r="Z77" s="935">
        <f>VLOOKUP($D$3&amp;"_"&amp;Z$3,データシート2!$A:$SI,MATCH($R$2&amp;"_"&amp;$B77,データシート2!$A$1:$SI$1,0),0)</f>
        <v>12.743</v>
      </c>
      <c r="AA77" s="935">
        <f>VLOOKUP($D$3&amp;"_"&amp;AA$3,データシート2!$A:$SI,MATCH($R$2&amp;"_"&amp;$B77,データシート2!$A$1:$SI$1,0),0)</f>
        <v>12.356999999999999</v>
      </c>
      <c r="AB77" s="936">
        <f>VLOOKUP($D$3&amp;"_"&amp;AB$3,データシート2!$A:$SI,MATCH($R$2&amp;"_"&amp;$B77,データシート2!$A$1:$SI$1,0),0)</f>
        <v>11.734</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v>
      </c>
      <c r="H84" s="777">
        <f>VLOOKUP($D$3&amp;"_"&amp;H$3,データシート2!$A:$SI,MATCH($G$2&amp;"_"&amp;$C84,データシート2!$A$1:$SI$1,0),0)</f>
        <v>4</v>
      </c>
      <c r="I84" s="777">
        <f>VLOOKUP($D$3&amp;"_"&amp;I$3,データシート2!$A:$SI,MATCH($G$2&amp;"_"&amp;$C84,データシート2!$A$1:$SI$1,0),0)</f>
        <v>4</v>
      </c>
      <c r="J84" s="777">
        <f>VLOOKUP($D$3&amp;"_"&amp;J$3,データシート2!$A:$SI,MATCH($G$2&amp;"_"&amp;$C84,データシート2!$A$1:$SI$1,0),0)</f>
        <v>4</v>
      </c>
      <c r="K84" s="778">
        <f>VLOOKUP($D$3&amp;"_"&amp;K$3,データシート2!$A:$SI,MATCH($G$2&amp;"_"&amp;$C84,データシート2!$A$1:$SI$1,0),0)</f>
        <v>4</v>
      </c>
      <c r="L84" s="778">
        <f>VLOOKUP($D$3&amp;"_"&amp;L$3,データシート2!$A:$SI,MATCH($G$2&amp;"_"&amp;$C84,データシート2!$A$1:$SI$1,0),0)</f>
        <v>4</v>
      </c>
      <c r="M84" s="778">
        <f>VLOOKUP($D$3&amp;"_"&amp;M$3,データシート2!$A:$SI,MATCH($G$2&amp;"_"&amp;$C84,データシート2!$A$1:$SI$1,0),0)</f>
        <v>4</v>
      </c>
      <c r="N84" s="778">
        <f>VLOOKUP($D$3&amp;"_"&amp;N$3,データシート2!$A:$SI,MATCH($G$2&amp;"_"&amp;$C84,データシート2!$A$1:$SI$1,0),0)</f>
        <v>3</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30.402999999999999</v>
      </c>
      <c r="S84" s="948">
        <f>VLOOKUP($D$3&amp;"_"&amp;S$3,データシート2!$A:$SI,MATCH($R$2&amp;"_"&amp;$C84,データシート2!$A$1:$SI$1,0),0)</f>
        <v>22.285</v>
      </c>
      <c r="T84" s="948">
        <f>VLOOKUP($D$3&amp;"_"&amp;T$3,データシート2!$A:$SI,MATCH($R$2&amp;"_"&amp;$C84,データシート2!$A$1:$SI$1,0),0)</f>
        <v>24.218</v>
      </c>
      <c r="U84" s="948">
        <f>VLOOKUP($D$3&amp;"_"&amp;U$3,データシート2!$A:$SI,MATCH($R$2&amp;"_"&amp;$C84,データシート2!$A$1:$SI$1,0),0)</f>
        <v>21.998999999999999</v>
      </c>
      <c r="V84" s="948">
        <f>VLOOKUP($D$3&amp;"_"&amp;V$3,データシート2!$A:$SI,MATCH($R$2&amp;"_"&amp;$C84,データシート2!$A$1:$SI$1,0),0)</f>
        <v>20.655999999999999</v>
      </c>
      <c r="W84" s="948">
        <f>VLOOKUP($D$3&amp;"_"&amp;W$3,データシート2!$A:$SI,MATCH($R$2&amp;"_"&amp;$C84,データシート2!$A$1:$SI$1,0),0)</f>
        <v>20.736999999999998</v>
      </c>
      <c r="X84" s="948">
        <f>VLOOKUP($D$3&amp;"_"&amp;X$3,データシート2!$A:$SI,MATCH($R$2&amp;"_"&amp;$C84,データシート2!$A$1:$SI$1,0),0)</f>
        <v>19.273</v>
      </c>
      <c r="Y84" s="948">
        <f>VLOOKUP($D$3&amp;"_"&amp;Y$3,データシート2!$A:$SI,MATCH($R$2&amp;"_"&amp;$C84,データシート2!$A$1:$SI$1,0),0)</f>
        <v>14.676</v>
      </c>
      <c r="Z84" s="948">
        <f>VLOOKUP($D$3&amp;"_"&amp;Z$3,データシート2!$A:$SI,MATCH($R$2&amp;"_"&amp;$C84,データシート2!$A$1:$SI$1,0),0)</f>
        <v>12.743</v>
      </c>
      <c r="AA84" s="948">
        <f>VLOOKUP($D$3&amp;"_"&amp;AA$3,データシート2!$A:$SI,MATCH($R$2&amp;"_"&amp;$C84,データシート2!$A$1:$SI$1,0),0)</f>
        <v>12.356999999999999</v>
      </c>
      <c r="AB84" s="949">
        <f>VLOOKUP($D$3&amp;"_"&amp;AB$3,データシート2!$A:$SI,MATCH($R$2&amp;"_"&amp;$C84,データシート2!$A$1:$SI$1,0),0)</f>
        <v>11.734</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0</v>
      </c>
      <c r="H106" s="745">
        <f>VLOOKUP($D$3&amp;"_"&amp;H$3,データシート2!$A:$SI,MATCH($G$2&amp;"_"&amp;$B106,データシート2!$A$1:$SI$1,0),0)</f>
        <v>0</v>
      </c>
      <c r="I106" s="745">
        <f>VLOOKUP($D$3&amp;"_"&amp;I$3,データシート2!$A:$SI,MATCH($G$2&amp;"_"&amp;$B106,データシート2!$A$1:$SI$1,0),0)</f>
        <v>0</v>
      </c>
      <c r="J106" s="745">
        <f>VLOOKUP($D$3&amp;"_"&amp;J$3,データシート2!$A:$SI,MATCH($G$2&amp;"_"&amp;$B106,データシート2!$A$1:$SI$1,0),0)</f>
        <v>0</v>
      </c>
      <c r="K106" s="746">
        <f>VLOOKUP($D$3&amp;"_"&amp;K$3,データシート2!$A:$SI,MATCH($G$2&amp;"_"&amp;$B106,データシート2!$A$1:$SI$1,0),0)</f>
        <v>0</v>
      </c>
      <c r="L106" s="746">
        <f>VLOOKUP($D$3&amp;"_"&amp;L$3,データシート2!$A:$SI,MATCH($G$2&amp;"_"&amp;$B106,データシート2!$A$1:$SI$1,0),0)</f>
        <v>0</v>
      </c>
      <c r="M106" s="746">
        <f>VLOOKUP($D$3&amp;"_"&amp;M$3,データシート2!$A:$SI,MATCH($G$2&amp;"_"&amp;$B106,データシート2!$A$1:$SI$1,0),0)</f>
        <v>0</v>
      </c>
      <c r="N106" s="746">
        <f>VLOOKUP($D$3&amp;"_"&amp;N$3,データシート2!$A:$SI,MATCH($G$2&amp;"_"&amp;$B106,データシート2!$A$1:$SI$1,0),0)</f>
        <v>0</v>
      </c>
      <c r="O106" s="746">
        <f>VLOOKUP($D$3&amp;"_"&amp;O$3,データシート2!$A:$SI,MATCH($G$2&amp;"_"&amp;$B106,データシート2!$A$1:$SI$1,0),0)</f>
        <v>0</v>
      </c>
      <c r="P106" s="746">
        <f>VLOOKUP($D$3&amp;"_"&amp;P$3,データシート2!$A:$SI,MATCH($G$2&amp;"_"&amp;$B106,データシート2!$A$1:$SI$1,0),0)</f>
        <v>0</v>
      </c>
      <c r="Q106" s="747">
        <f>VLOOKUP($D$3&amp;"_"&amp;Q$3,データシート2!$A:$SI,MATCH($G$2&amp;"_"&amp;$B106,データシート2!$A$1:$SI$1,0),0)</f>
        <v>0</v>
      </c>
      <c r="R106" s="934">
        <f>VLOOKUP($D$3&amp;"_"&amp;R$3,データシート2!$A:$SI,MATCH($R$2&amp;"_"&amp;$B106,データシート2!$A$1:$SI$1,0),0)</f>
        <v>0</v>
      </c>
      <c r="S106" s="935">
        <f>VLOOKUP($D$3&amp;"_"&amp;S$3,データシート2!$A:$SI,MATCH($R$2&amp;"_"&amp;$B106,データシート2!$A$1:$SI$1,0),0)</f>
        <v>0</v>
      </c>
      <c r="T106" s="935">
        <f>VLOOKUP($D$3&amp;"_"&amp;T$3,データシート2!$A:$SI,MATCH($R$2&amp;"_"&amp;$B106,データシート2!$A$1:$SI$1,0),0)</f>
        <v>0</v>
      </c>
      <c r="U106" s="935">
        <f>VLOOKUP($D$3&amp;"_"&amp;U$3,データシート2!$A:$SI,MATCH($R$2&amp;"_"&amp;$B106,データシート2!$A$1:$SI$1,0),0)</f>
        <v>0</v>
      </c>
      <c r="V106" s="935">
        <f>VLOOKUP($D$3&amp;"_"&amp;V$3,データシート2!$A:$SI,MATCH($R$2&amp;"_"&amp;$B106,データシート2!$A$1:$SI$1,0),0)</f>
        <v>0</v>
      </c>
      <c r="W106" s="935">
        <f>VLOOKUP($D$3&amp;"_"&amp;W$3,データシート2!$A:$SI,MATCH($R$2&amp;"_"&amp;$B106,データシート2!$A$1:$SI$1,0),0)</f>
        <v>0</v>
      </c>
      <c r="X106" s="935">
        <f>VLOOKUP($D$3&amp;"_"&amp;X$3,データシート2!$A:$SI,MATCH($R$2&amp;"_"&amp;$B106,データシート2!$A$1:$SI$1,0),0)</f>
        <v>0</v>
      </c>
      <c r="Y106" s="935">
        <f>VLOOKUP($D$3&amp;"_"&amp;Y$3,データシート2!$A:$SI,MATCH($R$2&amp;"_"&amp;$B106,データシート2!$A$1:$SI$1,0),0)</f>
        <v>0</v>
      </c>
      <c r="Z106" s="935">
        <f>VLOOKUP($D$3&amp;"_"&amp;Z$3,データシート2!$A:$SI,MATCH($R$2&amp;"_"&amp;$B106,データシート2!$A$1:$SI$1,0),0)</f>
        <v>0</v>
      </c>
      <c r="AA106" s="935">
        <f>VLOOKUP($D$3&amp;"_"&amp;AA$3,データシート2!$A:$SI,MATCH($R$2&amp;"_"&amp;$B106,データシート2!$A$1:$SI$1,0),0)</f>
        <v>0</v>
      </c>
      <c r="AB106" s="936">
        <f>VLOOKUP($D$3&amp;"_"&amp;AB$3,データシート2!$A:$SI,MATCH($R$2&amp;"_"&amp;$B106,データシート2!$A$1:$SI$1,0),0)</f>
        <v>0</v>
      </c>
    </row>
    <row r="107" spans="2:28" s="756" customFormat="1" ht="16.5" customHeight="1">
      <c r="B107" s="748"/>
      <c r="C107" s="773">
        <v>75</v>
      </c>
      <c r="D107" s="774" t="s">
        <v>622</v>
      </c>
      <c r="E107" s="749"/>
      <c r="F107" s="751"/>
      <c r="G107" s="776">
        <f>VLOOKUP($D$3&amp;"_"&amp;G$3,データシート2!$A:$SI,MATCH($G$2&amp;"_"&amp;$C107,データシート2!$A$1:$SI$1,0),0)</f>
        <v>0</v>
      </c>
      <c r="H107" s="777">
        <f>VLOOKUP($D$3&amp;"_"&amp;H$3,データシート2!$A:$SI,MATCH($G$2&amp;"_"&amp;$C107,データシート2!$A$1:$SI$1,0),0)</f>
        <v>0</v>
      </c>
      <c r="I107" s="777">
        <f>VLOOKUP($D$3&amp;"_"&amp;I$3,データシート2!$A:$SI,MATCH($G$2&amp;"_"&amp;$C107,データシート2!$A$1:$SI$1,0),0)</f>
        <v>0</v>
      </c>
      <c r="J107" s="777">
        <f>VLOOKUP($D$3&amp;"_"&amp;J$3,データシート2!$A:$SI,MATCH($G$2&amp;"_"&amp;$C107,データシート2!$A$1:$SI$1,0),0)</f>
        <v>0</v>
      </c>
      <c r="K107" s="778">
        <f>VLOOKUP($D$3&amp;"_"&amp;K$3,データシート2!$A:$SI,MATCH($G$2&amp;"_"&amp;$C107,データシート2!$A$1:$SI$1,0),0)</f>
        <v>0</v>
      </c>
      <c r="L107" s="778">
        <f>VLOOKUP($D$3&amp;"_"&amp;L$3,データシート2!$A:$SI,MATCH($G$2&amp;"_"&amp;$C107,データシート2!$A$1:$SI$1,0),0)</f>
        <v>0</v>
      </c>
      <c r="M107" s="778">
        <f>VLOOKUP($D$3&amp;"_"&amp;M$3,データシート2!$A:$SI,MATCH($G$2&amp;"_"&amp;$C107,データシート2!$A$1:$SI$1,0),0)</f>
        <v>0</v>
      </c>
      <c r="N107" s="778">
        <f>VLOOKUP($D$3&amp;"_"&amp;N$3,データシート2!$A:$SI,MATCH($G$2&amp;"_"&amp;$C107,データシート2!$A$1:$SI$1,0),0)</f>
        <v>0</v>
      </c>
      <c r="O107" s="778">
        <f>VLOOKUP($D$3&amp;"_"&amp;O$3,データシート2!$A:$SI,MATCH($G$2&amp;"_"&amp;$C107,データシート2!$A$1:$SI$1,0),0)</f>
        <v>0</v>
      </c>
      <c r="P107" s="778">
        <f>VLOOKUP($D$3&amp;"_"&amp;P$3,データシート2!$A:$SI,MATCH($G$2&amp;"_"&amp;$C107,データシート2!$A$1:$SI$1,0),0)</f>
        <v>0</v>
      </c>
      <c r="Q107" s="779">
        <f>VLOOKUP($D$3&amp;"_"&amp;Q$3,データシート2!$A:$SI,MATCH($G$2&amp;"_"&amp;$C107,データシート2!$A$1:$SI$1,0),0)</f>
        <v>0</v>
      </c>
      <c r="R107" s="947">
        <f>VLOOKUP($D$3&amp;"_"&amp;R$3,データシート2!$A:$SI,MATCH($R$2&amp;"_"&amp;$C107,データシート2!$A$1:$SI$1,0),0)</f>
        <v>0</v>
      </c>
      <c r="S107" s="948">
        <f>VLOOKUP($D$3&amp;"_"&amp;S$3,データシート2!$A:$SI,MATCH($R$2&amp;"_"&amp;$C107,データシート2!$A$1:$SI$1,0),0)</f>
        <v>0</v>
      </c>
      <c r="T107" s="948">
        <f>VLOOKUP($D$3&amp;"_"&amp;T$3,データシート2!$A:$SI,MATCH($R$2&amp;"_"&amp;$C107,データシート2!$A$1:$SI$1,0),0)</f>
        <v>0</v>
      </c>
      <c r="U107" s="948">
        <f>VLOOKUP($D$3&amp;"_"&amp;U$3,データシート2!$A:$SI,MATCH($R$2&amp;"_"&amp;$C107,データシート2!$A$1:$SI$1,0),0)</f>
        <v>0</v>
      </c>
      <c r="V107" s="948">
        <f>VLOOKUP($D$3&amp;"_"&amp;V$3,データシート2!$A:$SI,MATCH($R$2&amp;"_"&amp;$C107,データシート2!$A$1:$SI$1,0),0)</f>
        <v>0</v>
      </c>
      <c r="W107" s="948">
        <f>VLOOKUP($D$3&amp;"_"&amp;W$3,データシート2!$A:$SI,MATCH($R$2&amp;"_"&amp;$C107,データシート2!$A$1:$SI$1,0),0)</f>
        <v>0</v>
      </c>
      <c r="X107" s="948">
        <f>VLOOKUP($D$3&amp;"_"&amp;X$3,データシート2!$A:$SI,MATCH($R$2&amp;"_"&amp;$C107,データシート2!$A$1:$SI$1,0),0)</f>
        <v>0</v>
      </c>
      <c r="Y107" s="948">
        <f>VLOOKUP($D$3&amp;"_"&amp;Y$3,データシート2!$A:$SI,MATCH($R$2&amp;"_"&amp;$C107,データシート2!$A$1:$SI$1,0),0)</f>
        <v>0</v>
      </c>
      <c r="Z107" s="948">
        <f>VLOOKUP($D$3&amp;"_"&amp;Z$3,データシート2!$A:$SI,MATCH($R$2&amp;"_"&amp;$C107,データシート2!$A$1:$SI$1,0),0)</f>
        <v>0</v>
      </c>
      <c r="AA107" s="948">
        <f>VLOOKUP($D$3&amp;"_"&amp;AA$3,データシート2!$A:$SI,MATCH($R$2&amp;"_"&amp;$C107,データシート2!$A$1:$SI$1,0),0)</f>
        <v>0</v>
      </c>
      <c r="AB107" s="949">
        <f>VLOOKUP($D$3&amp;"_"&amp;AB$3,データシート2!$A:$SI,MATCH($R$2&amp;"_"&amp;$C107,データシート2!$A$1:$SI$1,0),0)</f>
        <v>0</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0</v>
      </c>
      <c r="H110" s="745">
        <f>VLOOKUP($D$3&amp;"_"&amp;H$3,データシート2!$A:$SI,MATCH($G$2&amp;"_"&amp;$B110,データシート2!$A$1:$SI$1,0),0)</f>
        <v>0</v>
      </c>
      <c r="I110" s="745">
        <f>VLOOKUP($D$3&amp;"_"&amp;I$3,データシート2!$A:$SI,MATCH($G$2&amp;"_"&amp;$B110,データシート2!$A$1:$SI$1,0),0)</f>
        <v>0</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0</v>
      </c>
      <c r="S110" s="935">
        <f>VLOOKUP($D$3&amp;"_"&amp;S$3,データシート2!$A:$SI,MATCH($R$2&amp;"_"&amp;$B110,データシート2!$A$1:$SI$1,0),0)</f>
        <v>0</v>
      </c>
      <c r="T110" s="935">
        <f>VLOOKUP($D$3&amp;"_"&amp;T$3,データシート2!$A:$SI,MATCH($R$2&amp;"_"&amp;$B110,データシート2!$A$1:$SI$1,0),0)</f>
        <v>0</v>
      </c>
      <c r="U110" s="935">
        <f>VLOOKUP($D$3&amp;"_"&amp;U$3,データシート2!$A:$SI,MATCH($R$2&amp;"_"&amp;$B110,データシート2!$A$1:$SI$1,0),0)</f>
        <v>4.2830000000000004</v>
      </c>
      <c r="V110" s="935">
        <f>VLOOKUP($D$3&amp;"_"&amp;V$3,データシート2!$A:$SI,MATCH($R$2&amp;"_"&amp;$B110,データシート2!$A$1:$SI$1,0),0)</f>
        <v>4.2949999999999999</v>
      </c>
      <c r="W110" s="935">
        <f>VLOOKUP($D$3&amp;"_"&amp;W$3,データシート2!$A:$SI,MATCH($R$2&amp;"_"&amp;$B110,データシート2!$A$1:$SI$1,0),0)</f>
        <v>4.4809999999999999</v>
      </c>
      <c r="X110" s="935">
        <f>VLOOKUP($D$3&amp;"_"&amp;X$3,データシート2!$A:$SI,MATCH($R$2&amp;"_"&amp;$B110,データシート2!$A$1:$SI$1,0),0)</f>
        <v>4.4669999999999996</v>
      </c>
      <c r="Y110" s="935">
        <f>VLOOKUP($D$3&amp;"_"&amp;Y$3,データシート2!$A:$SI,MATCH($R$2&amp;"_"&amp;$B110,データシート2!$A$1:$SI$1,0),0)</f>
        <v>4.101</v>
      </c>
      <c r="Z110" s="935">
        <f>VLOOKUP($D$3&amp;"_"&amp;Z$3,データシート2!$A:$SI,MATCH($R$2&amp;"_"&amp;$B110,データシート2!$A$1:$SI$1,0),0)</f>
        <v>4.1879999999999997</v>
      </c>
      <c r="AA110" s="935">
        <f>VLOOKUP($D$3&amp;"_"&amp;AA$3,データシート2!$A:$SI,MATCH($R$2&amp;"_"&amp;$B110,データシート2!$A$1:$SI$1,0),0)</f>
        <v>3.7210000000000001</v>
      </c>
      <c r="AB110" s="936">
        <f>VLOOKUP($D$3&amp;"_"&amp;AB$3,データシート2!$A:$SI,MATCH($R$2&amp;"_"&amp;$B110,データシート2!$A$1:$SI$1,0),0)</f>
        <v>3.58</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4.2830000000000004</v>
      </c>
      <c r="V111" s="938">
        <f>VLOOKUP($D$3&amp;"_"&amp;V$3,データシート2!$A:$SI,MATCH($R$2&amp;"_"&amp;$C111,データシート2!$A$1:$SI$1,0),0)</f>
        <v>4.2949999999999999</v>
      </c>
      <c r="W111" s="938">
        <f>VLOOKUP($D$3&amp;"_"&amp;W$3,データシート2!$A:$SI,MATCH($R$2&amp;"_"&amp;$C111,データシート2!$A$1:$SI$1,0),0)</f>
        <v>4.4809999999999999</v>
      </c>
      <c r="X111" s="938">
        <f>VLOOKUP($D$3&amp;"_"&amp;X$3,データシート2!$A:$SI,MATCH($R$2&amp;"_"&amp;$C111,データシート2!$A$1:$SI$1,0),0)</f>
        <v>4.4669999999999996</v>
      </c>
      <c r="Y111" s="938">
        <f>VLOOKUP($D$3&amp;"_"&amp;Y$3,データシート2!$A:$SI,MATCH($R$2&amp;"_"&amp;$C111,データシート2!$A$1:$SI$1,0),0)</f>
        <v>4.101</v>
      </c>
      <c r="Z111" s="938">
        <f>VLOOKUP($D$3&amp;"_"&amp;Z$3,データシート2!$A:$SI,MATCH($R$2&amp;"_"&amp;$C111,データシート2!$A$1:$SI$1,0),0)</f>
        <v>4.1879999999999997</v>
      </c>
      <c r="AA111" s="938">
        <f>VLOOKUP($D$3&amp;"_"&amp;AA$3,データシート2!$A:$SI,MATCH($R$2&amp;"_"&amp;$C111,データシート2!$A$1:$SI$1,0),0)</f>
        <v>3.7210000000000001</v>
      </c>
      <c r="AB111" s="939">
        <f>VLOOKUP($D$3&amp;"_"&amp;AB$3,データシート2!$A:$SI,MATCH($R$2&amp;"_"&amp;$C111,データシート2!$A$1:$SI$1,0),0)</f>
        <v>3.58</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1</v>
      </c>
      <c r="H114" s="745">
        <f>VLOOKUP($D$3&amp;"_"&amp;H$3,データシート2!$A:$SI,MATCH($G$2&amp;"_"&amp;$B114,データシート2!$A$1:$SI$1,0),0)</f>
        <v>1</v>
      </c>
      <c r="I114" s="745">
        <f>VLOOKUP($D$3&amp;"_"&amp;I$3,データシート2!$A:$SI,MATCH($G$2&amp;"_"&amp;$B114,データシート2!$A$1:$SI$1,0),0)</f>
        <v>1</v>
      </c>
      <c r="J114" s="745">
        <f>VLOOKUP($D$3&amp;"_"&amp;J$3,データシート2!$A:$SI,MATCH($G$2&amp;"_"&amp;$B114,データシート2!$A$1:$SI$1,0),0)</f>
        <v>1</v>
      </c>
      <c r="K114" s="746">
        <f>VLOOKUP($D$3&amp;"_"&amp;K$3,データシート2!$A:$SI,MATCH($G$2&amp;"_"&amp;$B114,データシート2!$A$1:$SI$1,0),0)</f>
        <v>1</v>
      </c>
      <c r="L114" s="746">
        <f>VLOOKUP($D$3&amp;"_"&amp;L$3,データシート2!$A:$SI,MATCH($G$2&amp;"_"&amp;$B114,データシート2!$A$1:$SI$1,0),0)</f>
        <v>1</v>
      </c>
      <c r="M114" s="746">
        <f>VLOOKUP($D$3&amp;"_"&amp;M$3,データシート2!$A:$SI,MATCH($G$2&amp;"_"&amp;$B114,データシート2!$A$1:$SI$1,0),0)</f>
        <v>1</v>
      </c>
      <c r="N114" s="746">
        <f>VLOOKUP($D$3&amp;"_"&amp;N$3,データシート2!$A:$SI,MATCH($G$2&amp;"_"&amp;$B114,データシート2!$A$1:$SI$1,0),0)</f>
        <v>1</v>
      </c>
      <c r="O114" s="746">
        <f>VLOOKUP($D$3&amp;"_"&amp;O$3,データシート2!$A:$SI,MATCH($G$2&amp;"_"&amp;$B114,データシート2!$A$1:$SI$1,0),0)</f>
        <v>1</v>
      </c>
      <c r="P114" s="746">
        <f>VLOOKUP($D$3&amp;"_"&amp;P$3,データシート2!$A:$SI,MATCH($G$2&amp;"_"&amp;$B114,データシート2!$A$1:$SI$1,0),0)</f>
        <v>1</v>
      </c>
      <c r="Q114" s="747">
        <f>VLOOKUP($D$3&amp;"_"&amp;Q$3,データシート2!$A:$SI,MATCH($G$2&amp;"_"&amp;$B114,データシート2!$A$1:$SI$1,0),0)</f>
        <v>1</v>
      </c>
      <c r="R114" s="934">
        <f>VLOOKUP($D$3&amp;"_"&amp;R$3,データシート2!$A:$SI,MATCH($R$2&amp;"_"&amp;$B114,データシート2!$A$1:$SI$1,0),0)</f>
        <v>9.3260000000000005</v>
      </c>
      <c r="S114" s="935">
        <f>VLOOKUP($D$3&amp;"_"&amp;S$3,データシート2!$A:$SI,MATCH($R$2&amp;"_"&amp;$B114,データシート2!$A$1:$SI$1,0),0)</f>
        <v>8.2899999999999991</v>
      </c>
      <c r="T114" s="935">
        <f>VLOOKUP($D$3&amp;"_"&amp;T$3,データシート2!$A:$SI,MATCH($R$2&amp;"_"&amp;$B114,データシート2!$A$1:$SI$1,0),0)</f>
        <v>8.4480000000000004</v>
      </c>
      <c r="U114" s="935">
        <f>VLOOKUP($D$3&amp;"_"&amp;U$3,データシート2!$A:$SI,MATCH($R$2&amp;"_"&amp;$B114,データシート2!$A$1:$SI$1,0),0)</f>
        <v>7.9960000000000004</v>
      </c>
      <c r="V114" s="935">
        <f>VLOOKUP($D$3&amp;"_"&amp;V$3,データシート2!$A:$SI,MATCH($R$2&amp;"_"&amp;$B114,データシート2!$A$1:$SI$1,0),0)</f>
        <v>7.3819999999999997</v>
      </c>
      <c r="W114" s="935">
        <f>VLOOKUP($D$3&amp;"_"&amp;W$3,データシート2!$A:$SI,MATCH($R$2&amp;"_"&amp;$B114,データシート2!$A$1:$SI$1,0),0)</f>
        <v>7.4779999999999998</v>
      </c>
      <c r="X114" s="935">
        <f>VLOOKUP($D$3&amp;"_"&amp;X$3,データシート2!$A:$SI,MATCH($R$2&amp;"_"&amp;$B114,データシート2!$A$1:$SI$1,0),0)</f>
        <v>7.44</v>
      </c>
      <c r="Y114" s="935">
        <f>VLOOKUP($D$3&amp;"_"&amp;Y$3,データシート2!$A:$SI,MATCH($R$2&amp;"_"&amp;$B114,データシート2!$A$1:$SI$1,0),0)</f>
        <v>5.2009999999999996</v>
      </c>
      <c r="Z114" s="935">
        <f>VLOOKUP($D$3&amp;"_"&amp;Z$3,データシート2!$A:$SI,MATCH($R$2&amp;"_"&amp;$B114,データシート2!$A$1:$SI$1,0),0)</f>
        <v>6.8280000000000003</v>
      </c>
      <c r="AA114" s="935">
        <f>VLOOKUP($D$3&amp;"_"&amp;AA$3,データシート2!$A:$SI,MATCH($R$2&amp;"_"&amp;$B114,データシート2!$A$1:$SI$1,0),0)</f>
        <v>5.6539999999999999</v>
      </c>
      <c r="AB114" s="936">
        <f>VLOOKUP($D$3&amp;"_"&amp;AB$3,データシート2!$A:$SI,MATCH($R$2&amp;"_"&amp;$B114,データシート2!$A$1:$SI$1,0),0)</f>
        <v>5.32</v>
      </c>
    </row>
    <row r="115" spans="2:28" s="756" customFormat="1" ht="16.5" customHeight="1">
      <c r="B115" s="748"/>
      <c r="C115" s="749">
        <v>81</v>
      </c>
      <c r="D115" s="750" t="s">
        <v>632</v>
      </c>
      <c r="E115" s="749"/>
      <c r="F115" s="751"/>
      <c r="G115" s="765">
        <f>VLOOKUP($D$3&amp;"_"&amp;G$3,データシート2!$A:$SI,MATCH($G$2&amp;"_"&amp;$C115,データシート2!$A$1:$SI$1,0),0)</f>
        <v>1</v>
      </c>
      <c r="H115" s="753">
        <f>VLOOKUP($D$3&amp;"_"&amp;H$3,データシート2!$A:$SI,MATCH($G$2&amp;"_"&amp;$C115,データシート2!$A$1:$SI$1,0),0)</f>
        <v>1</v>
      </c>
      <c r="I115" s="753">
        <f>VLOOKUP($D$3&amp;"_"&amp;I$3,データシート2!$A:$SI,MATCH($G$2&amp;"_"&amp;$C115,データシート2!$A$1:$SI$1,0),0)</f>
        <v>1</v>
      </c>
      <c r="J115" s="753">
        <f>VLOOKUP($D$3&amp;"_"&amp;J$3,データシート2!$A:$SI,MATCH($G$2&amp;"_"&amp;$C115,データシート2!$A$1:$SI$1,0),0)</f>
        <v>1</v>
      </c>
      <c r="K115" s="754">
        <f>VLOOKUP($D$3&amp;"_"&amp;K$3,データシート2!$A:$SI,MATCH($G$2&amp;"_"&amp;$C115,データシート2!$A$1:$SI$1,0),0)</f>
        <v>1</v>
      </c>
      <c r="L115" s="754">
        <f>VLOOKUP($D$3&amp;"_"&amp;L$3,データシート2!$A:$SI,MATCH($G$2&amp;"_"&amp;$C115,データシート2!$A$1:$SI$1,0),0)</f>
        <v>1</v>
      </c>
      <c r="M115" s="754">
        <f>VLOOKUP($D$3&amp;"_"&amp;M$3,データシート2!$A:$SI,MATCH($G$2&amp;"_"&amp;$C115,データシート2!$A$1:$SI$1,0),0)</f>
        <v>1</v>
      </c>
      <c r="N115" s="754">
        <f>VLOOKUP($D$3&amp;"_"&amp;N$3,データシート2!$A:$SI,MATCH($G$2&amp;"_"&amp;$C115,データシート2!$A$1:$SI$1,0),0)</f>
        <v>1</v>
      </c>
      <c r="O115" s="754">
        <f>VLOOKUP($D$3&amp;"_"&amp;O$3,データシート2!$A:$SI,MATCH($G$2&amp;"_"&amp;$C115,データシート2!$A$1:$SI$1,0),0)</f>
        <v>1</v>
      </c>
      <c r="P115" s="754">
        <f>VLOOKUP($D$3&amp;"_"&amp;P$3,データシート2!$A:$SI,MATCH($G$2&amp;"_"&amp;$C115,データシート2!$A$1:$SI$1,0),0)</f>
        <v>1</v>
      </c>
      <c r="Q115" s="755">
        <f>VLOOKUP($D$3&amp;"_"&amp;Q$3,データシート2!$A:$SI,MATCH($G$2&amp;"_"&amp;$C115,データシート2!$A$1:$SI$1,0),0)</f>
        <v>1</v>
      </c>
      <c r="R115" s="943">
        <f>VLOOKUP($D$3&amp;"_"&amp;R$3,データシート2!$A:$SI,MATCH($R$2&amp;"_"&amp;$C115,データシート2!$A$1:$SI$1,0),0)</f>
        <v>9.3260000000000005</v>
      </c>
      <c r="S115" s="938">
        <f>VLOOKUP($D$3&amp;"_"&amp;S$3,データシート2!$A:$SI,MATCH($R$2&amp;"_"&amp;$C115,データシート2!$A$1:$SI$1,0),0)</f>
        <v>8.2899999999999991</v>
      </c>
      <c r="T115" s="938">
        <f>VLOOKUP($D$3&amp;"_"&amp;T$3,データシート2!$A:$SI,MATCH($R$2&amp;"_"&amp;$C115,データシート2!$A$1:$SI$1,0),0)</f>
        <v>8.4480000000000004</v>
      </c>
      <c r="U115" s="938">
        <f>VLOOKUP($D$3&amp;"_"&amp;U$3,データシート2!$A:$SI,MATCH($R$2&amp;"_"&amp;$C115,データシート2!$A$1:$SI$1,0),0)</f>
        <v>7.9960000000000004</v>
      </c>
      <c r="V115" s="938">
        <f>VLOOKUP($D$3&amp;"_"&amp;V$3,データシート2!$A:$SI,MATCH($R$2&amp;"_"&amp;$C115,データシート2!$A$1:$SI$1,0),0)</f>
        <v>7.3819999999999997</v>
      </c>
      <c r="W115" s="938">
        <f>VLOOKUP($D$3&amp;"_"&amp;W$3,データシート2!$A:$SI,MATCH($R$2&amp;"_"&amp;$C115,データシート2!$A$1:$SI$1,0),0)</f>
        <v>7.4779999999999998</v>
      </c>
      <c r="X115" s="938">
        <f>VLOOKUP($D$3&amp;"_"&amp;X$3,データシート2!$A:$SI,MATCH($R$2&amp;"_"&amp;$C115,データシート2!$A$1:$SI$1,0),0)</f>
        <v>7.44</v>
      </c>
      <c r="Y115" s="938">
        <f>VLOOKUP($D$3&amp;"_"&amp;Y$3,データシート2!$A:$SI,MATCH($R$2&amp;"_"&amp;$C115,データシート2!$A$1:$SI$1,0),0)</f>
        <v>5.2009999999999996</v>
      </c>
      <c r="Z115" s="938">
        <f>VLOOKUP($D$3&amp;"_"&amp;Z$3,データシート2!$A:$SI,MATCH($R$2&amp;"_"&amp;$C115,データシート2!$A$1:$SI$1,0),0)</f>
        <v>6.8280000000000003</v>
      </c>
      <c r="AA115" s="938">
        <f>VLOOKUP($D$3&amp;"_"&amp;AA$3,データシート2!$A:$SI,MATCH($R$2&amp;"_"&amp;$C115,データシート2!$A$1:$SI$1,0),0)</f>
        <v>5.6539999999999999</v>
      </c>
      <c r="AB115" s="939">
        <f>VLOOKUP($D$3&amp;"_"&amp;AB$3,データシート2!$A:$SI,MATCH($R$2&amp;"_"&amp;$C115,データシート2!$A$1:$SI$1,0),0)</f>
        <v>5.32</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7</v>
      </c>
      <c r="H117" s="745">
        <f>VLOOKUP($D$3&amp;"_"&amp;H$3,データシート2!$A:$SI,MATCH($G$2&amp;"_"&amp;$B117,データシート2!$A$1:$SI$1,0),0)</f>
        <v>5</v>
      </c>
      <c r="I117" s="745">
        <f>VLOOKUP($D$3&amp;"_"&amp;I$3,データシート2!$A:$SI,MATCH($G$2&amp;"_"&amp;$B117,データシート2!$A$1:$SI$1,0),0)</f>
        <v>5</v>
      </c>
      <c r="J117" s="745">
        <f>VLOOKUP($D$3&amp;"_"&amp;J$3,データシート2!$A:$SI,MATCH($G$2&amp;"_"&amp;$B117,データシート2!$A$1:$SI$1,0),0)</f>
        <v>7</v>
      </c>
      <c r="K117" s="746">
        <f>VLOOKUP($D$3&amp;"_"&amp;K$3,データシート2!$A:$SI,MATCH($G$2&amp;"_"&amp;$B117,データシート2!$A$1:$SI$1,0),0)</f>
        <v>7</v>
      </c>
      <c r="L117" s="746">
        <f>VLOOKUP($D$3&amp;"_"&amp;L$3,データシート2!$A:$SI,MATCH($G$2&amp;"_"&amp;$B117,データシート2!$A$1:$SI$1,0),0)</f>
        <v>7</v>
      </c>
      <c r="M117" s="746">
        <f>VLOOKUP($D$3&amp;"_"&amp;M$3,データシート2!$A:$SI,MATCH($G$2&amp;"_"&amp;$B117,データシート2!$A$1:$SI$1,0),0)</f>
        <v>7</v>
      </c>
      <c r="N117" s="746">
        <f>VLOOKUP($D$3&amp;"_"&amp;N$3,データシート2!$A:$SI,MATCH($G$2&amp;"_"&amp;$B117,データシート2!$A$1:$SI$1,0),0)</f>
        <v>7</v>
      </c>
      <c r="O117" s="746">
        <f>VLOOKUP($D$3&amp;"_"&amp;O$3,データシート2!$A:$SI,MATCH($G$2&amp;"_"&amp;$B117,データシート2!$A$1:$SI$1,0),0)</f>
        <v>7</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52.253999999999998</v>
      </c>
      <c r="S117" s="935">
        <f>VLOOKUP($D$3&amp;"_"&amp;S$3,データシート2!$A:$SI,MATCH($R$2&amp;"_"&amp;$B117,データシート2!$A$1:$SI$1,0),0)</f>
        <v>39.298000000000002</v>
      </c>
      <c r="T117" s="935">
        <f>VLOOKUP($D$3&amp;"_"&amp;T$3,データシート2!$A:$SI,MATCH($R$2&amp;"_"&amp;$B117,データシート2!$A$1:$SI$1,0),0)</f>
        <v>43.719000000000001</v>
      </c>
      <c r="U117" s="935">
        <f>VLOOKUP($D$3&amp;"_"&amp;U$3,データシート2!$A:$SI,MATCH($R$2&amp;"_"&amp;$B117,データシート2!$A$1:$SI$1,0),0)</f>
        <v>52.082000000000001</v>
      </c>
      <c r="V117" s="935">
        <f>VLOOKUP($D$3&amp;"_"&amp;V$3,データシート2!$A:$SI,MATCH($R$2&amp;"_"&amp;$B117,データシート2!$A$1:$SI$1,0),0)</f>
        <v>50.655999999999999</v>
      </c>
      <c r="W117" s="935">
        <f>VLOOKUP($D$3&amp;"_"&amp;W$3,データシート2!$A:$SI,MATCH($R$2&amp;"_"&amp;$B117,データシート2!$A$1:$SI$1,0),0)</f>
        <v>51.893999999999998</v>
      </c>
      <c r="X117" s="935">
        <f>VLOOKUP($D$3&amp;"_"&amp;X$3,データシート2!$A:$SI,MATCH($R$2&amp;"_"&amp;$B117,データシート2!$A$1:$SI$1,0),0)</f>
        <v>51.725000000000001</v>
      </c>
      <c r="Y117" s="935">
        <f>VLOOKUP($D$3&amp;"_"&amp;Y$3,データシート2!$A:$SI,MATCH($R$2&amp;"_"&amp;$B117,データシート2!$A$1:$SI$1,0),0)</f>
        <v>45.552</v>
      </c>
      <c r="Z117" s="935">
        <f>VLOOKUP($D$3&amp;"_"&amp;Z$3,データシート2!$A:$SI,MATCH($R$2&amp;"_"&amp;$B117,データシート2!$A$1:$SI$1,0),0)</f>
        <v>41.756</v>
      </c>
      <c r="AA117" s="935">
        <f>VLOOKUP($D$3&amp;"_"&amp;AA$3,データシート2!$A:$SI,MATCH($R$2&amp;"_"&amp;$B117,データシート2!$A$1:$SI$1,0),0)</f>
        <v>38.695</v>
      </c>
      <c r="AB117" s="936">
        <f>VLOOKUP($D$3&amp;"_"&amp;AB$3,データシート2!$A:$SI,MATCH($R$2&amp;"_"&amp;$B117,データシート2!$A$1:$SI$1,0),0)</f>
        <v>39.506</v>
      </c>
    </row>
    <row r="118" spans="2:28" s="756" customFormat="1" ht="16.5" customHeight="1">
      <c r="B118" s="748"/>
      <c r="C118" s="749">
        <v>83</v>
      </c>
      <c r="D118" s="750" t="s">
        <v>636</v>
      </c>
      <c r="E118" s="749"/>
      <c r="F118" s="751"/>
      <c r="G118" s="765">
        <f>VLOOKUP($D$3&amp;"_"&amp;G$3,データシート2!$A:$SI,MATCH($G$2&amp;"_"&amp;$C118,データシート2!$A$1:$SI$1,0),0)</f>
        <v>7</v>
      </c>
      <c r="H118" s="753">
        <f>VLOOKUP($D$3&amp;"_"&amp;H$3,データシート2!$A:$SI,MATCH($G$2&amp;"_"&amp;$C118,データシート2!$A$1:$SI$1,0),0)</f>
        <v>5</v>
      </c>
      <c r="I118" s="753">
        <f>VLOOKUP($D$3&amp;"_"&amp;I$3,データシート2!$A:$SI,MATCH($G$2&amp;"_"&amp;$C118,データシート2!$A$1:$SI$1,0),0)</f>
        <v>5</v>
      </c>
      <c r="J118" s="753">
        <f>VLOOKUP($D$3&amp;"_"&amp;J$3,データシート2!$A:$SI,MATCH($G$2&amp;"_"&amp;$C118,データシート2!$A$1:$SI$1,0),0)</f>
        <v>7</v>
      </c>
      <c r="K118" s="754">
        <f>VLOOKUP($D$3&amp;"_"&amp;K$3,データシート2!$A:$SI,MATCH($G$2&amp;"_"&amp;$C118,データシート2!$A$1:$SI$1,0),0)</f>
        <v>7</v>
      </c>
      <c r="L118" s="754">
        <f>VLOOKUP($D$3&amp;"_"&amp;L$3,データシート2!$A:$SI,MATCH($G$2&amp;"_"&amp;$C118,データシート2!$A$1:$SI$1,0),0)</f>
        <v>7</v>
      </c>
      <c r="M118" s="754">
        <f>VLOOKUP($D$3&amp;"_"&amp;M$3,データシート2!$A:$SI,MATCH($G$2&amp;"_"&amp;$C118,データシート2!$A$1:$SI$1,0),0)</f>
        <v>7</v>
      </c>
      <c r="N118" s="754">
        <f>VLOOKUP($D$3&amp;"_"&amp;N$3,データシート2!$A:$SI,MATCH($G$2&amp;"_"&amp;$C118,データシート2!$A$1:$SI$1,0),0)</f>
        <v>7</v>
      </c>
      <c r="O118" s="754">
        <f>VLOOKUP($D$3&amp;"_"&amp;O$3,データシート2!$A:$SI,MATCH($G$2&amp;"_"&amp;$C118,データシート2!$A$1:$SI$1,0),0)</f>
        <v>7</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52.253999999999998</v>
      </c>
      <c r="S118" s="938">
        <f>VLOOKUP($D$3&amp;"_"&amp;S$3,データシート2!$A:$SI,MATCH($R$2&amp;"_"&amp;$C118,データシート2!$A$1:$SI$1,0),0)</f>
        <v>39.298000000000002</v>
      </c>
      <c r="T118" s="938">
        <f>VLOOKUP($D$3&amp;"_"&amp;T$3,データシート2!$A:$SI,MATCH($R$2&amp;"_"&amp;$C118,データシート2!$A$1:$SI$1,0),0)</f>
        <v>43.719000000000001</v>
      </c>
      <c r="U118" s="938">
        <f>VLOOKUP($D$3&amp;"_"&amp;U$3,データシート2!$A:$SI,MATCH($R$2&amp;"_"&amp;$C118,データシート2!$A$1:$SI$1,0),0)</f>
        <v>52.082000000000001</v>
      </c>
      <c r="V118" s="938">
        <f>VLOOKUP($D$3&amp;"_"&amp;V$3,データシート2!$A:$SI,MATCH($R$2&amp;"_"&amp;$C118,データシート2!$A$1:$SI$1,0),0)</f>
        <v>50.655999999999999</v>
      </c>
      <c r="W118" s="938">
        <f>VLOOKUP($D$3&amp;"_"&amp;W$3,データシート2!$A:$SI,MATCH($R$2&amp;"_"&amp;$C118,データシート2!$A$1:$SI$1,0),0)</f>
        <v>51.893999999999998</v>
      </c>
      <c r="X118" s="938">
        <f>VLOOKUP($D$3&amp;"_"&amp;X$3,データシート2!$A:$SI,MATCH($R$2&amp;"_"&amp;$C118,データシート2!$A$1:$SI$1,0),0)</f>
        <v>51.725000000000001</v>
      </c>
      <c r="Y118" s="938">
        <f>VLOOKUP($D$3&amp;"_"&amp;Y$3,データシート2!$A:$SI,MATCH($R$2&amp;"_"&amp;$C118,データシート2!$A$1:$SI$1,0),0)</f>
        <v>45.552</v>
      </c>
      <c r="Z118" s="938">
        <f>VLOOKUP($D$3&amp;"_"&amp;Z$3,データシート2!$A:$SI,MATCH($R$2&amp;"_"&amp;$C118,データシート2!$A$1:$SI$1,0),0)</f>
        <v>41.756</v>
      </c>
      <c r="AA118" s="938">
        <f>VLOOKUP($D$3&amp;"_"&amp;AA$3,データシート2!$A:$SI,MATCH($R$2&amp;"_"&amp;$C118,データシート2!$A$1:$SI$1,0),0)</f>
        <v>38.695</v>
      </c>
      <c r="AB118" s="939">
        <f>VLOOKUP($D$3&amp;"_"&amp;AB$3,データシート2!$A:$SI,MATCH($R$2&amp;"_"&amp;$C118,データシート2!$A$1:$SI$1,0),0)</f>
        <v>39.506</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3</v>
      </c>
      <c r="H124" s="745">
        <f>VLOOKUP($D$3&amp;"_"&amp;H$3,データシート2!$A:$SI,MATCH($G$2&amp;"_"&amp;$B124,データシート2!$A$1:$SI$1,0),0)</f>
        <v>5</v>
      </c>
      <c r="I124" s="745">
        <f>VLOOKUP($D$3&amp;"_"&amp;I$3,データシート2!$A:$SI,MATCH($G$2&amp;"_"&amp;$B124,データシート2!$A$1:$SI$1,0),0)</f>
        <v>4</v>
      </c>
      <c r="J124" s="745">
        <f>VLOOKUP($D$3&amp;"_"&amp;J$3,データシート2!$A:$SI,MATCH($G$2&amp;"_"&amp;$B124,データシート2!$A$1:$SI$1,0),0)</f>
        <v>4</v>
      </c>
      <c r="K124" s="746">
        <f>VLOOKUP($D$3&amp;"_"&amp;K$3,データシート2!$A:$SI,MATCH($G$2&amp;"_"&amp;$B124,データシート2!$A$1:$SI$1,0),0)</f>
        <v>5</v>
      </c>
      <c r="L124" s="746">
        <f>VLOOKUP($D$3&amp;"_"&amp;L$3,データシート2!$A:$SI,MATCH($G$2&amp;"_"&amp;$B124,データシート2!$A$1:$SI$1,0),0)</f>
        <v>4</v>
      </c>
      <c r="M124" s="746">
        <f>VLOOKUP($D$3&amp;"_"&amp;M$3,データシート2!$A:$SI,MATCH($G$2&amp;"_"&amp;$B124,データシート2!$A$1:$SI$1,0),0)</f>
        <v>5</v>
      </c>
      <c r="N124" s="746">
        <f>VLOOKUP($D$3&amp;"_"&amp;N$3,データシート2!$A:$SI,MATCH($G$2&amp;"_"&amp;$B124,データシート2!$A$1:$SI$1,0),0)</f>
        <v>5</v>
      </c>
      <c r="O124" s="746">
        <f>VLOOKUP($D$3&amp;"_"&amp;O$3,データシート2!$A:$SI,MATCH($G$2&amp;"_"&amp;$B124,データシート2!$A$1:$SI$1,0),0)</f>
        <v>2</v>
      </c>
      <c r="P124" s="746">
        <f>VLOOKUP($D$3&amp;"_"&amp;P$3,データシート2!$A:$SI,MATCH($G$2&amp;"_"&amp;$B124,データシート2!$A$1:$SI$1,0),0)</f>
        <v>5</v>
      </c>
      <c r="Q124" s="747">
        <f>VLOOKUP($D$3&amp;"_"&amp;Q$3,データシート2!$A:$SI,MATCH($G$2&amp;"_"&amp;$B124,データシート2!$A$1:$SI$1,0),0)</f>
        <v>5</v>
      </c>
      <c r="R124" s="934">
        <f>VLOOKUP($D$3&amp;"_"&amp;R$3,データシート2!$A:$SI,MATCH($R$2&amp;"_"&amp;$B124,データシート2!$A$1:$SI$1,0),0)</f>
        <v>42.154000000000003</v>
      </c>
      <c r="S124" s="935">
        <f>VLOOKUP($D$3&amp;"_"&amp;S$3,データシート2!$A:$SI,MATCH($R$2&amp;"_"&amp;$B124,データシート2!$A$1:$SI$1,0),0)</f>
        <v>93.239000000000004</v>
      </c>
      <c r="T124" s="935">
        <f>VLOOKUP($D$3&amp;"_"&amp;T$3,データシート2!$A:$SI,MATCH($R$2&amp;"_"&amp;$B124,データシート2!$A$1:$SI$1,0),0)</f>
        <v>62.036999999999999</v>
      </c>
      <c r="U124" s="935">
        <f>VLOOKUP($D$3&amp;"_"&amp;U$3,データシート2!$A:$SI,MATCH($R$2&amp;"_"&amp;$B124,データシート2!$A$1:$SI$1,0),0)</f>
        <v>60.009</v>
      </c>
      <c r="V124" s="935">
        <f>VLOOKUP($D$3&amp;"_"&amp;V$3,データシート2!$A:$SI,MATCH($R$2&amp;"_"&amp;$B124,データシート2!$A$1:$SI$1,0),0)</f>
        <v>90.92</v>
      </c>
      <c r="W124" s="935">
        <f>VLOOKUP($D$3&amp;"_"&amp;W$3,データシート2!$A:$SI,MATCH($R$2&amp;"_"&amp;$B124,データシート2!$A$1:$SI$1,0),0)</f>
        <v>76.341999999999999</v>
      </c>
      <c r="X124" s="935">
        <f>VLOOKUP($D$3&amp;"_"&amp;X$3,データシート2!$A:$SI,MATCH($R$2&amp;"_"&amp;$B124,データシート2!$A$1:$SI$1,0),0)</f>
        <v>89.668000000000006</v>
      </c>
      <c r="Y124" s="935">
        <f>VLOOKUP($D$3&amp;"_"&amp;Y$3,データシート2!$A:$SI,MATCH($R$2&amp;"_"&amp;$B124,データシート2!$A$1:$SI$1,0),0)</f>
        <v>92.712999999999994</v>
      </c>
      <c r="Z124" s="935">
        <f>VLOOKUP($D$3&amp;"_"&amp;Z$3,データシート2!$A:$SI,MATCH($R$2&amp;"_"&amp;$B124,データシート2!$A$1:$SI$1,0),0)</f>
        <v>30.192</v>
      </c>
      <c r="AA124" s="935">
        <f>VLOOKUP($D$3&amp;"_"&amp;AA$3,データシート2!$A:$SI,MATCH($R$2&amp;"_"&amp;$B124,データシート2!$A$1:$SI$1,0),0)</f>
        <v>87.875</v>
      </c>
      <c r="AB124" s="936">
        <f>VLOOKUP($D$3&amp;"_"&amp;AB$3,データシート2!$A:$SI,MATCH($R$2&amp;"_"&amp;$B124,データシート2!$A$1:$SI$1,0),0)</f>
        <v>83.852000000000004</v>
      </c>
    </row>
    <row r="125" spans="2:28" s="756" customFormat="1" ht="16.5" customHeight="1">
      <c r="B125" s="748"/>
      <c r="C125" s="790">
        <v>88</v>
      </c>
      <c r="D125" s="791" t="s">
        <v>644</v>
      </c>
      <c r="E125" s="790"/>
      <c r="F125" s="811"/>
      <c r="G125" s="797">
        <f>VLOOKUP($D$3&amp;"_"&amp;G$3,データシート2!$A:$SI,MATCH($G$2&amp;"_"&amp;$C125,データシート2!$A$1:$SI$1,0),0)</f>
        <v>3</v>
      </c>
      <c r="H125" s="798">
        <f>VLOOKUP($D$3&amp;"_"&amp;H$3,データシート2!$A:$SI,MATCH($G$2&amp;"_"&amp;$C125,データシート2!$A$1:$SI$1,0),0)</f>
        <v>5</v>
      </c>
      <c r="I125" s="798">
        <f>VLOOKUP($D$3&amp;"_"&amp;I$3,データシート2!$A:$SI,MATCH($G$2&amp;"_"&amp;$C125,データシート2!$A$1:$SI$1,0),0)</f>
        <v>4</v>
      </c>
      <c r="J125" s="798">
        <f>VLOOKUP($D$3&amp;"_"&amp;J$3,データシート2!$A:$SI,MATCH($G$2&amp;"_"&amp;$C125,データシート2!$A$1:$SI$1,0),0)</f>
        <v>4</v>
      </c>
      <c r="K125" s="799">
        <f>VLOOKUP($D$3&amp;"_"&amp;K$3,データシート2!$A:$SI,MATCH($G$2&amp;"_"&amp;$C125,データシート2!$A$1:$SI$1,0),0)</f>
        <v>5</v>
      </c>
      <c r="L125" s="799">
        <f>VLOOKUP($D$3&amp;"_"&amp;L$3,データシート2!$A:$SI,MATCH($G$2&amp;"_"&amp;$C125,データシート2!$A$1:$SI$1,0),0)</f>
        <v>4</v>
      </c>
      <c r="M125" s="799">
        <f>VLOOKUP($D$3&amp;"_"&amp;M$3,データシート2!$A:$SI,MATCH($G$2&amp;"_"&amp;$C125,データシート2!$A$1:$SI$1,0),0)</f>
        <v>5</v>
      </c>
      <c r="N125" s="799">
        <f>VLOOKUP($D$3&amp;"_"&amp;N$3,データシート2!$A:$SI,MATCH($G$2&amp;"_"&amp;$C125,データシート2!$A$1:$SI$1,0),0)</f>
        <v>5</v>
      </c>
      <c r="O125" s="799">
        <f>VLOOKUP($D$3&amp;"_"&amp;O$3,データシート2!$A:$SI,MATCH($G$2&amp;"_"&amp;$C125,データシート2!$A$1:$SI$1,0),0)</f>
        <v>2</v>
      </c>
      <c r="P125" s="799">
        <f>VLOOKUP($D$3&amp;"_"&amp;P$3,データシート2!$A:$SI,MATCH($G$2&amp;"_"&amp;$C125,データシート2!$A$1:$SI$1,0),0)</f>
        <v>5</v>
      </c>
      <c r="Q125" s="800">
        <f>VLOOKUP($D$3&amp;"_"&amp;Q$3,データシート2!$A:$SI,MATCH($G$2&amp;"_"&amp;$C125,データシート2!$A$1:$SI$1,0),0)</f>
        <v>5</v>
      </c>
      <c r="R125" s="950">
        <f>VLOOKUP($D$3&amp;"_"&amp;R$3,データシート2!$A:$SI,MATCH($R$2&amp;"_"&amp;$C125,データシート2!$A$1:$SI$1,0),0)</f>
        <v>42.154000000000003</v>
      </c>
      <c r="S125" s="951">
        <f>VLOOKUP($D$3&amp;"_"&amp;S$3,データシート2!$A:$SI,MATCH($R$2&amp;"_"&amp;$C125,データシート2!$A$1:$SI$1,0),0)</f>
        <v>93.239000000000004</v>
      </c>
      <c r="T125" s="951">
        <f>VLOOKUP($D$3&amp;"_"&amp;T$3,データシート2!$A:$SI,MATCH($R$2&amp;"_"&amp;$C125,データシート2!$A$1:$SI$1,0),0)</f>
        <v>62.036999999999999</v>
      </c>
      <c r="U125" s="951">
        <f>VLOOKUP($D$3&amp;"_"&amp;U$3,データシート2!$A:$SI,MATCH($R$2&amp;"_"&amp;$C125,データシート2!$A$1:$SI$1,0),0)</f>
        <v>60.009</v>
      </c>
      <c r="V125" s="951">
        <f>VLOOKUP($D$3&amp;"_"&amp;V$3,データシート2!$A:$SI,MATCH($R$2&amp;"_"&amp;$C125,データシート2!$A$1:$SI$1,0),0)</f>
        <v>90.92</v>
      </c>
      <c r="W125" s="951">
        <f>VLOOKUP($D$3&amp;"_"&amp;W$3,データシート2!$A:$SI,MATCH($R$2&amp;"_"&amp;$C125,データシート2!$A$1:$SI$1,0),0)</f>
        <v>76.341999999999999</v>
      </c>
      <c r="X125" s="951">
        <f>VLOOKUP($D$3&amp;"_"&amp;X$3,データシート2!$A:$SI,MATCH($R$2&amp;"_"&amp;$C125,データシート2!$A$1:$SI$1,0),0)</f>
        <v>89.668000000000006</v>
      </c>
      <c r="Y125" s="951">
        <f>VLOOKUP($D$3&amp;"_"&amp;Y$3,データシート2!$A:$SI,MATCH($R$2&amp;"_"&amp;$C125,データシート2!$A$1:$SI$1,0),0)</f>
        <v>92.712999999999994</v>
      </c>
      <c r="Z125" s="951">
        <f>VLOOKUP($D$3&amp;"_"&amp;Z$3,データシート2!$A:$SI,MATCH($R$2&amp;"_"&amp;$C125,データシート2!$A$1:$SI$1,0),0)</f>
        <v>30.192</v>
      </c>
      <c r="AA125" s="951">
        <f>VLOOKUP($D$3&amp;"_"&amp;AA$3,データシート2!$A:$SI,MATCH($R$2&amp;"_"&amp;$C125,データシート2!$A$1:$SI$1,0),0)</f>
        <v>87.875</v>
      </c>
      <c r="AB125" s="952">
        <f>VLOOKUP($D$3&amp;"_"&amp;AB$3,データシート2!$A:$SI,MATCH($R$2&amp;"_"&amp;$C125,データシート2!$A$1:$SI$1,0),0)</f>
        <v>83.852000000000004</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5</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6.8730000000000002</v>
      </c>
      <c r="S133" s="935">
        <f>VLOOKUP($D$3&amp;"_"&amp;S$3,データシート2!$A:$SI,MATCH($R$2&amp;"_"&amp;$B133,データシート2!$A$1:$SI$1,0),0)</f>
        <v>6.49</v>
      </c>
      <c r="T133" s="935">
        <f>VLOOKUP($D$3&amp;"_"&amp;T$3,データシート2!$A:$SI,MATCH($R$2&amp;"_"&amp;$B133,データシート2!$A$1:$SI$1,0),0)</f>
        <v>7.2279999999999998</v>
      </c>
      <c r="U133" s="935">
        <f>VLOOKUP($D$3&amp;"_"&amp;U$3,データシート2!$A:$SI,MATCH($R$2&amp;"_"&amp;$B133,データシート2!$A$1:$SI$1,0),0)</f>
        <v>7.1120000000000001</v>
      </c>
      <c r="V133" s="935">
        <f>VLOOKUP($D$3&amp;"_"&amp;V$3,データシート2!$A:$SI,MATCH($R$2&amp;"_"&amp;$B133,データシート2!$A$1:$SI$1,0),0)</f>
        <v>6.2249999999999996</v>
      </c>
      <c r="W133" s="935">
        <f>VLOOKUP($D$3&amp;"_"&amp;W$3,データシート2!$A:$SI,MATCH($R$2&amp;"_"&amp;$B133,データシート2!$A$1:$SI$1,0),0)</f>
        <v>13.401</v>
      </c>
      <c r="X133" s="935">
        <f>VLOOKUP($D$3&amp;"_"&amp;X$3,データシート2!$A:$SI,MATCH($R$2&amp;"_"&amp;$B133,データシート2!$A$1:$SI$1,0),0)</f>
        <v>15.311</v>
      </c>
      <c r="Y133" s="935">
        <f>VLOOKUP($D$3&amp;"_"&amp;Y$3,データシート2!$A:$SI,MATCH($R$2&amp;"_"&amp;$B133,データシート2!$A$1:$SI$1,0),0)</f>
        <v>14.005000000000001</v>
      </c>
      <c r="Z133" s="935">
        <f>VLOOKUP($D$3&amp;"_"&amp;Z$3,データシート2!$A:$SI,MATCH($R$2&amp;"_"&amp;$B133,データシート2!$A$1:$SI$1,0),0)</f>
        <v>62.787999999999997</v>
      </c>
      <c r="AA133" s="935">
        <f>VLOOKUP($D$3&amp;"_"&amp;AA$3,データシート2!$A:$SI,MATCH($R$2&amp;"_"&amp;$B133,データシート2!$A$1:$SI$1,0),0)</f>
        <v>13.673</v>
      </c>
      <c r="AB133" s="936">
        <f>VLOOKUP($D$3&amp;"_"&amp;AB$3,データシート2!$A:$SI,MATCH($R$2&amp;"_"&amp;$B133,データシート2!$A$1:$SI$1,0),0)</f>
        <v>4.0060000000000002</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2</v>
      </c>
      <c r="M135" s="778">
        <f>VLOOKUP($D$3&amp;"_"&amp;M$3,データシート2!$A:$SI,MATCH($G$2&amp;"_"&amp;$C135,データシート2!$A$1:$SI$1,0),0)</f>
        <v>2</v>
      </c>
      <c r="N135" s="778">
        <f>VLOOKUP($D$3&amp;"_"&amp;N$3,データシート2!$A:$SI,MATCH($G$2&amp;"_"&amp;$C135,データシート2!$A$1:$SI$1,0),0)</f>
        <v>2</v>
      </c>
      <c r="O135" s="778">
        <f>VLOOKUP($D$3&amp;"_"&amp;O$3,データシート2!$A:$SI,MATCH($G$2&amp;"_"&amp;$C135,データシート2!$A$1:$SI$1,0),0)</f>
        <v>2</v>
      </c>
      <c r="P135" s="778">
        <f>VLOOKUP($D$3&amp;"_"&amp;P$3,データシート2!$A:$SI,MATCH($G$2&amp;"_"&amp;$C135,データシート2!$A$1:$SI$1,0),0)</f>
        <v>2</v>
      </c>
      <c r="Q135" s="779">
        <f>VLOOKUP($D$3&amp;"_"&amp;Q$3,データシート2!$A:$SI,MATCH($G$2&amp;"_"&amp;$C135,データシート2!$A$1:$SI$1,0),0)</f>
        <v>2</v>
      </c>
      <c r="R135" s="956">
        <f>VLOOKUP($D$3&amp;"_"&amp;R$3,データシート2!$A:$SI,MATCH($R$2&amp;"_"&amp;$C135,データシート2!$A$1:$SI$1,0),0)</f>
        <v>6.8730000000000002</v>
      </c>
      <c r="S135" s="948">
        <f>VLOOKUP($D$3&amp;"_"&amp;S$3,データシート2!$A:$SI,MATCH($R$2&amp;"_"&amp;$C135,データシート2!$A$1:$SI$1,0),0)</f>
        <v>6.49</v>
      </c>
      <c r="T135" s="948">
        <f>VLOOKUP($D$3&amp;"_"&amp;T$3,データシート2!$A:$SI,MATCH($R$2&amp;"_"&amp;$C135,データシート2!$A$1:$SI$1,0),0)</f>
        <v>7.2279999999999998</v>
      </c>
      <c r="U135" s="948">
        <f>VLOOKUP($D$3&amp;"_"&amp;U$3,データシート2!$A:$SI,MATCH($R$2&amp;"_"&amp;$C135,データシート2!$A$1:$SI$1,0),0)</f>
        <v>7.1120000000000001</v>
      </c>
      <c r="V135" s="948">
        <f>VLOOKUP($D$3&amp;"_"&amp;V$3,データシート2!$A:$SI,MATCH($R$2&amp;"_"&amp;$C135,データシート2!$A$1:$SI$1,0),0)</f>
        <v>6.2249999999999996</v>
      </c>
      <c r="W135" s="948">
        <f>VLOOKUP($D$3&amp;"_"&amp;W$3,データシート2!$A:$SI,MATCH($R$2&amp;"_"&amp;$C135,データシート2!$A$1:$SI$1,0),0)</f>
        <v>13.401</v>
      </c>
      <c r="X135" s="948">
        <f>VLOOKUP($D$3&amp;"_"&amp;X$3,データシート2!$A:$SI,MATCH($R$2&amp;"_"&amp;$C135,データシート2!$A$1:$SI$1,0),0)</f>
        <v>15.311</v>
      </c>
      <c r="Y135" s="948">
        <f>VLOOKUP($D$3&amp;"_"&amp;Y$3,データシート2!$A:$SI,MATCH($R$2&amp;"_"&amp;$C135,データシート2!$A$1:$SI$1,0),0)</f>
        <v>14.005000000000001</v>
      </c>
      <c r="Z135" s="948">
        <f>VLOOKUP($D$3&amp;"_"&amp;Z$3,データシート2!$A:$SI,MATCH($R$2&amp;"_"&amp;$C135,データシート2!$A$1:$SI$1,0),0)</f>
        <v>13.858000000000001</v>
      </c>
      <c r="AA135" s="948">
        <f>VLOOKUP($D$3&amp;"_"&amp;AA$3,データシート2!$A:$SI,MATCH($R$2&amp;"_"&amp;$C135,データシート2!$A$1:$SI$1,0),0)</f>
        <v>13.673</v>
      </c>
      <c r="AB135" s="949">
        <f>VLOOKUP($D$3&amp;"_"&amp;AB$3,データシート2!$A:$SI,MATCH($R$2&amp;"_"&amp;$C135,データシート2!$A$1:$SI$1,0),0)</f>
        <v>4.0060000000000002</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3</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48.93</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2025-03-04T09:02:19Z</dcterms:created>
  <dcterms:modified xsi:type="dcterms:W3CDTF">2025-03-04T09:02:19Z</dcterms:modified>
  <cp:category/>
  <cp:contentStatus/>
</cp:coreProperties>
</file>