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2AE8FC6E-C3BA-475F-83FC-6DD9F0C989E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<sst xmlns="http://schemas.openxmlformats.org/spreadsheetml/2006/main" count="16732" uniqueCount="2438">
  <si>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</si>
  <si>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</si>
  <si>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</si>
  <si>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</si>
  <si>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</si>
  <si>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</si>
  <si>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</si>
  <si>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</si>
  <si>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</si>
  <si>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</si>
  <si>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</si>
  <si>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</si>
  <si>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</si>
  <si>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</si>
  <si>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</si>
  <si>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</si>
  <si>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</si>
  <si>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</si>
  <si>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</si>
  <si>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</si>
  <si>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</si>
  <si>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</si>
  <si>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</si>
  <si>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</si>
  <si>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</si>
  <si>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</si>
  <si>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</si>
  <si>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</si>
  <si>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</si>
  <si>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</si>
  <si>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</si>
  <si>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</si>
  <si>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</si>
  <si>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</si>
  <si>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</si>
  <si>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</si>
  <si>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</si>
  <si>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</si>
  <si>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</si>
  <si>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</si>
  <si>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</si>
  <si>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</si>
  <si>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</si>
  <si>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</si>
  <si>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</si>
  <si>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</si>
  <si>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</si>
  <si>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</si>
  <si>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</si>
  <si>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</si>
  <si>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</si>
  <si>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</si>
  <si>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</si>
  <si>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</si>
  <si>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</si>
  <si>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</si>
  <si>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</si>
  <si>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</si>
  <si>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</si>
  <si>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</si>
  <si>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</si>
  <si>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</si>
  <si>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</si>
  <si>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</si>
  <si>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</si>
  <si>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</si>
  <si>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</si>
  <si>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</si>
  <si>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</si>
  <si>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</si>
  <si>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</si>
  <si>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</si>
  <si>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</si>
  <si>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</si>
  <si>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</si>
  <si>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</si>
  <si>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</si>
  <si>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</si>
  <si>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</si>
  <si>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</si>
  <si>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</si>
  <si>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</si>
  <si>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</si>
  <si>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</si>
  <si>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</si>
  <si>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</si>
  <si>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</si>
  <si>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</si>
  <si>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</si>
  <si>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</si>
  <si>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</si>
  <si>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</si>
  <si>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</si>
  <si>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</si>
  <si>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</si>
  <si>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</si>
  <si>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</si>
  <si>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</si>
  <si>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</si>
  <si>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</si>
  <si>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</si>
  <si>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</si>
  <si>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</si>
  <si>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</si>
  <si>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</si>
  <si>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</si>
  <si>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</si>
  <si>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</si>
  <si>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</si>
  <si>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</si>
  <si>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</si>
  <si>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</si>
  <si>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</si>
  <si>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</si>
  <si>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</si>
  <si>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</si>
  <si>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</si>
  <si>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</si>
  <si>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</si>
  <si>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</si>
  <si>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</si>
  <si>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</si>
  <si>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</si>
  <si>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</si>
  <si>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</si>
  <si>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</si>
  <si>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</si>
  <si>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</si>
  <si>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</si>
  <si>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</si>
  <si>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</si>
  <si>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</si>
  <si>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</si>
  <si>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</si>
  <si>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</si>
  <si>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</si>
  <si>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</si>
  <si>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</si>
  <si>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</si>
  <si>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</si>
  <si>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</si>
  <si>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</si>
  <si>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</si>
  <si>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</si>
  <si>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</si>
  <si>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</si>
  <si>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</si>
  <si>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</si>
  <si>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</si>
  <si>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</si>
  <si>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</si>
  <si>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</si>
  <si>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</si>
  <si>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</si>
  <si>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</si>
  <si>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</si>
  <si>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</si>
  <si>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</si>
  <si>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</si>
  <si>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</si>
  <si>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</si>
  <si>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</si>
  <si>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</si>
  <si>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</si>
  <si>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</si>
  <si>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</si>
  <si>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</si>
  <si>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</si>
  <si>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</si>
  <si>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</si>
  <si>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</si>
  <si>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</si>
  <si>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</si>
  <si>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</si>
  <si>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</si>
  <si>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</si>
  <si>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</si>
  <si>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</si>
  <si>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</si>
  <si>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</si>
  <si>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</si>
  <si>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</si>
  <si>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</si>
  <si>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</si>
  <si>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</si>
  <si>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</si>
  <si>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</si>
  <si>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</si>
  <si>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</si>
  <si>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</si>
  <si>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</si>
  <si>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</si>
  <si>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</si>
  <si>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</si>
  <si>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</si>
  <si>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</si>
  <si>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</si>
  <si>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</si>
  <si>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</si>
  <si>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</si>
  <si>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</si>
  <si>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</si>
  <si>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</si>
  <si>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</si>
  <si>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</si>
  <si>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</si>
  <si>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</si>
  <si>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</si>
  <si>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</si>
  <si>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</si>
  <si>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</si>
  <si>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</si>
  <si>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</si>
  <si>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</si>
  <si>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</si>
  <si>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</si>
  <si>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</si>
  <si>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</si>
  <si>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</si>
  <si>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</si>
  <si>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</si>
  <si>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</si>
  <si>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</si>
  <si>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</si>
  <si>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</si>
  <si>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</si>
  <si>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</si>
  <si>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</si>
  <si>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</si>
  <si>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</si>
  <si>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</si>
  <si>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</si>
  <si>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</si>
  <si>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</si>
  <si>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</si>
  <si>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</si>
  <si>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</si>
  <si>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</si>
  <si>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</si>
  <si>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</si>
  <si>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</si>
  <si>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</si>
  <si>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</si>
  <si>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</si>
  <si>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</si>
  <si>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</si>
  <si>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</si>
  <si>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</si>
  <si>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</si>
  <si>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</si>
  <si>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</si>
  <si>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</si>
  <si>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</si>
  <si>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</si>
  <si>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</si>
  <si>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</si>
  <si>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</si>
  <si>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</si>
  <si>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</si>
  <si>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</si>
  <si>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</si>
  <si>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</si>
  <si>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</si>
  <si>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</si>
  <si>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</si>
  <si>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</si>
  <si>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</si>
  <si>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</si>
  <si>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</si>
  <si>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</si>
  <si>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</si>
  <si>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</si>
  <si>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</si>
  <si>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</si>
  <si>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</si>
  <si>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</si>
  <si>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</si>
  <si>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</si>
  <si>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</si>
  <si>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</si>
  <si>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</si>
  <si>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</si>
  <si>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</si>
  <si>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</si>
  <si>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</si>
  <si>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</si>
  <si>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</si>
  <si>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</si>
  <si>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</si>
  <si>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</si>
  <si>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</si>
  <si>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</si>
  <si>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</si>
  <si>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</si>
  <si>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</si>
  <si>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</si>
  <si>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</si>
  <si>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</si>
  <si>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</si>
  <si>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</si>
  <si>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</si>
  <si>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</si>
  <si>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</si>
  <si>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</si>
  <si>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</si>
  <si>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</si>
  <si>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</si>
  <si>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</si>
  <si>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</si>
  <si>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</si>
  <si>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</si>
  <si>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</si>
  <si>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</si>
  <si>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</si>
  <si>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</si>
  <si>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</si>
  <si>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</si>
  <si>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</si>
  <si>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</si>
  <si>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</si>
  <si>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</si>
  <si>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</si>
  <si>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</si>
  <si>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</si>
  <si>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</si>
  <si>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</si>
  <si>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</si>
  <si>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</si>
  <si>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</si>
  <si>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</si>
  <si>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</si>
  <si>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</si>
  <si>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</si>
  <si>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</si>
  <si>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</si>
  <si>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</si>
  <si>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</si>
  <si>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</si>
  <si>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</si>
  <si>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</si>
  <si>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</si>
  <si>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</si>
  <si>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</si>
  <si>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</si>
  <si>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</si>
  <si>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</si>
  <si>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</si>
  <si>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</si>
  <si>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</si>
  <si>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</si>
  <si>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</si>
  <si>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</si>
  <si>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</si>
  <si>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</si>
  <si>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</si>
  <si>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</si>
  <si>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</si>
  <si>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</si>
  <si>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</si>
  <si>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</si>
  <si>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</si>
  <si>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</si>
  <si>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</si>
  <si>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</si>
  <si>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</si>
  <si>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</si>
  <si>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</si>
  <si>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</si>
  <si>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</si>
  <si>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</si>
  <si>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</si>
  <si>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</si>
  <si>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</si>
  <si>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</si>
  <si>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</si>
  <si>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</si>
  <si>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</si>
  <si>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</si>
  <si>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</si>
  <si>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</si>
  <si>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</si>
  <si>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</si>
  <si>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</si>
  <si>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</si>
  <si>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</si>
  <si>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</si>
  <si>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</si>
  <si>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</si>
  <si>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</si>
  <si>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</si>
  <si>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</si>
  <si>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</si>
  <si>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</si>
  <si>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</si>
  <si>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</si>
  <si>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</si>
  <si>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</si>
  <si>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</si>
  <si>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</si>
  <si>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</si>
  <si>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</si>
  <si>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</si>
  <si>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</si>
  <si>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</si>
  <si>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</si>
  <si>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</si>
  <si>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</si>
  <si>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</si>
  <si>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</si>
  <si>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</si>
  <si>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</si>
  <si>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</si>
  <si>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</si>
  <si>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</si>
  <si>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</si>
  <si>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</si>
  <si>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</si>
  <si>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</si>
  <si>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</si>
  <si>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</si>
  <si>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</si>
  <si>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</si>
  <si>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</si>
  <si>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</si>
  <si>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</si>
  <si>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</si>
  <si>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</si>
  <si>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</si>
  <si>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</si>
  <si>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</si>
  <si>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</si>
  <si>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</si>
  <si>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</si>
  <si>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</si>
  <si>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</si>
  <si>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</si>
  <si>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</si>
  <si>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</si>
  <si>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</si>
  <si>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</si>
  <si>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</si>
  <si>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</si>
  <si>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</si>
  <si>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</si>
  <si>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</si>
  <si>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</si>
  <si>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</si>
  <si>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</si>
  <si>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</si>
  <si>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</si>
  <si>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</si>
  <si>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</si>
  <si>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</si>
  <si>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</si>
  <si>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</si>
  <si>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</si>
  <si>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</si>
  <si>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</si>
  <si>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</si>
  <si>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</si>
  <si>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</si>
  <si>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</si>
  <si>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</si>
  <si>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</si>
  <si>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</si>
  <si>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</si>
  <si>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</si>
  <si>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</si>
  <si>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</si>
  <si>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</si>
  <si>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</si>
  <si>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</si>
  <si>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</si>
  <si>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</si>
  <si>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</si>
  <si>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</si>
  <si>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</si>
  <si>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</si>
  <si>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</si>
  <si>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</si>
  <si>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</si>
  <si>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</si>
  <si>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</si>
  <si>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</si>
  <si>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</si>
  <si>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</si>
  <si>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</si>
  <si>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</si>
  <si>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</si>
  <si>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</si>
  <si>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</si>
  <si>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</si>
  <si>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</si>
  <si>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</si>
  <si>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</si>
  <si>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</si>
  <si>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</si>
  <si>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</si>
  <si>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</si>
  <si>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</si>
  <si>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</si>
  <si>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</si>
  <si>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</si>
  <si>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</si>
  <si>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</si>
  <si>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</si>
  <si>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</si>
  <si>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</si>
  <si>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</si>
  <si>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</si>
  <si>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</si>
  <si>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</si>
  <si>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</si>
  <si>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</si>
  <si>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</si>
  <si>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</si>
  <si>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</si>
  <si>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</si>
  <si>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</si>
  <si>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</si>
  <si>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</si>
  <si>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</si>
  <si>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</si>
  <si>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</si>
  <si>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</si>
  <si>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</si>
  <si>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</si>
  <si>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</si>
  <si>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</si>
  <si>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</si>
  <si>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</si>
  <si>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</si>
  <si>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</si>
  <si>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</si>
  <si>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</si>
  <si>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</si>
  <si>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</si>
  <si>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</si>
  <si>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</si>
  <si>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</si>
  <si>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</si>
  <si>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</si>
  <si>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</si>
  <si>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</si>
  <si>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</si>
  <si>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</si>
  <si>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</si>
  <si>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</si>
  <si>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</si>
  <si>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</si>
  <si>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</si>
  <si>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</si>
  <si>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</si>
  <si>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</si>
  <si>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</si>
  <si>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</si>
  <si>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</si>
  <si>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</si>
  <si>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</si>
  <si>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</si>
  <si>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</si>
  <si>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</si>
  <si>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</si>
  <si>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</si>
  <si>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</si>
  <si>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</si>
  <si>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</si>
  <si>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</si>
  <si>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</si>
  <si>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</si>
  <si>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</si>
  <si>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</si>
  <si>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</si>
  <si>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</si>
  <si>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</si>
  <si>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</si>
  <si>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</si>
  <si>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</si>
  <si>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</si>
  <si>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</si>
  <si>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</si>
  <si>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</si>
  <si>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</si>
  <si>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</si>
  <si>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</si>
  <si>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</si>
  <si>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</si>
  <si>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</si>
  <si>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</si>
  <si>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</si>
  <si>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</si>
  <si>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</si>
  <si>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</si>
  <si>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</si>
  <si>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</si>
  <si>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</si>
  <si>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</si>
  <si>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</si>
  <si>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</si>
  <si>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</si>
  <si>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</si>
  <si>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</si>
  <si>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</si>
  <si>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</si>
  <si>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</si>
  <si>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</si>
  <si>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</si>
  <si>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</si>
  <si>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</si>
  <si>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</si>
  <si>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</si>
  <si>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</si>
  <si>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</si>
  <si>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</si>
  <si>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</si>
  <si>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</si>
  <si>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</si>
  <si>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</si>
  <si>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</si>
  <si>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</si>
  <si>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</si>
  <si>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</si>
  <si>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</si>
  <si>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</si>
  <si>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</si>
  <si>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</si>
  <si>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</si>
  <si>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</si>
  <si>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</si>
  <si>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</si>
  <si>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</si>
  <si>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</si>
  <si>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</si>
  <si>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</si>
  <si>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</si>
  <si>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</si>
  <si>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</si>
  <si>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</si>
  <si>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</si>
  <si>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</si>
  <si>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</si>
  <si>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</si>
  <si>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</si>
  <si>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</si>
  <si>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</si>
  <si>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</si>
  <si>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</si>
  <si>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</si>
  <si>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</si>
  <si>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</si>
  <si>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</si>
  <si>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</si>
  <si>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</si>
  <si>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</si>
  <si>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</si>
  <si>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</si>
  <si>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</si>
  <si>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</si>
  <si>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</si>
  <si>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</si>
  <si>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</si>
  <si>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</si>
  <si>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</si>
  <si>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</si>
  <si>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</si>
  <si>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</si>
  <si>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</si>
  <si>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</si>
  <si>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</si>
  <si>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</si>
  <si>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</si>
  <si>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</si>
  <si>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</si>
  <si>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</si>
  <si>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</si>
  <si>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</si>
  <si>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</si>
  <si>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</si>
  <si>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</si>
  <si>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</si>
  <si>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</si>
  <si>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</si>
  <si>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</si>
  <si>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</si>
  <si>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</si>
  <si>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</si>
  <si>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</si>
  <si>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</si>
  <si>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</si>
  <si>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</si>
  <si>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</si>
  <si>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</si>
  <si>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</si>
  <si>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</si>
  <si>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</si>
  <si>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</si>
  <si>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</si>
  <si>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</si>
  <si>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</si>
  <si>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</si>
  <si>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</si>
  <si>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</si>
  <si>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</si>
  <si>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</si>
  <si>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</si>
  <si>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</si>
  <si>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</si>
  <si>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</si>
  <si>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</si>
  <si>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</si>
  <si>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</si>
  <si>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</si>
  <si>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</si>
  <si>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</si>
  <si>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</si>
  <si>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</si>
  <si>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</si>
  <si>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</si>
  <si>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</si>
  <si>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</si>
  <si>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</si>
  <si>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</si>
  <si>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</si>
  <si>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</si>
  <si>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</si>
  <si>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</si>
  <si>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</si>
  <si>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</si>
  <si>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</si>
  <si>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</si>
  <si>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</si>
  <si>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</si>
  <si>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</si>
  <si>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</si>
  <si>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</si>
  <si>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</si>
  <si>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</si>
  <si>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</si>
  <si>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</si>
  <si>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</si>
  <si>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</si>
  <si>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</si>
  <si>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</si>
  <si>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</si>
  <si>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</si>
  <si>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</si>
  <si>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</si>
  <si>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</si>
  <si>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</si>
  <si>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</si>
  <si>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</si>
  <si>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</si>
  <si>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</si>
  <si>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</si>
  <si>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</si>
  <si>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</si>
  <si>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</si>
  <si>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</si>
  <si>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</si>
  <si>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</si>
  <si>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</si>
  <si>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</si>
  <si>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</si>
  <si>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</si>
  <si>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</si>
  <si>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</si>
  <si>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</si>
  <si>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</si>
  <si>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</si>
  <si>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</si>
  <si>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</si>
  <si>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</si>
  <si>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</si>
  <si>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</si>
  <si>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</si>
  <si>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</si>
  <si>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</si>
  <si>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</si>
  <si>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</si>
  <si>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</si>
  <si>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</si>
  <si>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</si>
  <si>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</si>
  <si>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</si>
  <si>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</si>
  <si>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</si>
  <si>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</si>
  <si>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</si>
  <si>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</si>
  <si>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</si>
  <si>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</si>
  <si>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</si>
  <si>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</si>
  <si>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</si>
  <si>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</si>
  <si>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</si>
  <si>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</si>
  <si>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</si>
  <si>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</si>
  <si>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</si>
  <si>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</si>
  <si>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</si>
  <si>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</si>
  <si>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</si>
  <si>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</si>
  <si>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</si>
  <si>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</si>
  <si>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</si>
  <si>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</si>
  <si>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</si>
  <si>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</si>
  <si>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</si>
  <si>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</si>
  <si>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</si>
  <si>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</si>
  <si>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</si>
  <si>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</si>
  <si>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</si>
  <si>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</si>
  <si>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</si>
  <si>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</si>
  <si>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</si>
  <si>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</si>
  <si>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</si>
  <si>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</si>
  <si>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</si>
  <si>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</si>
  <si>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</si>
  <si>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</si>
  <si>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</si>
  <si>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</si>
  <si>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</si>
  <si>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</si>
  <si>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</si>
  <si>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</si>
  <si>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</si>
  <si>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</si>
  <si>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</si>
  <si>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</si>
  <si>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</si>
  <si>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</si>
  <si>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</si>
  <si>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</si>
  <si>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</si>
  <si>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</si>
  <si>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</si>
  <si>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</si>
  <si>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</si>
  <si>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</si>
  <si>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</si>
  <si>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</si>
  <si>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</si>
  <si>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</si>
  <si>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</si>
  <si>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</si>
  <si>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</si>
  <si>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</si>
  <si>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</si>
  <si>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</si>
  <si>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</si>
  <si>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</si>
  <si>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</si>
  <si>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</si>
  <si>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</si>
  <si>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</si>
  <si>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</si>
  <si>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</si>
  <si>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</si>
  <si>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</si>
  <si>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</si>
  <si>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</si>
  <si>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</si>
  <si>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</si>
  <si>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</si>
  <si>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</si>
  <si>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</si>
  <si>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</si>
  <si>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</si>
  <si>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</si>
  <si>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</si>
  <si>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</si>
  <si>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</si>
  <si>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</si>
  <si>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</si>
  <si>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</si>
  <si>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</si>
  <si>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</si>
  <si>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</si>
  <si>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</si>
  <si>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</si>
  <si>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</si>
  <si>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</si>
  <si>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</si>
  <si>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</si>
  <si>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</si>
  <si>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</si>
  <si>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</si>
  <si>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</si>
  <si>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</si>
  <si>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</si>
  <si>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</si>
  <si>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</si>
  <si>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</si>
  <si>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</si>
  <si>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</si>
  <si>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</si>
  <si>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</si>
  <si>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</si>
  <si>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</si>
  <si>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</si>
  <si>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</si>
  <si>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</si>
  <si>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</si>
  <si>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</si>
  <si>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</si>
  <si>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</si>
  <si>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</si>
  <si>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</si>
  <si>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</si>
  <si>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</si>
  <si>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</si>
  <si>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</si>
  <si>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</si>
  <si>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</si>
  <si>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</si>
  <si>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</si>
  <si>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</si>
  <si>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</si>
  <si>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</si>
  <si>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</si>
  <si>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</si>
  <si>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</si>
  <si>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</si>
  <si>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</si>
  <si>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</si>
  <si>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</si>
  <si>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</si>
  <si>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</si>
  <si>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</si>
  <si>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</si>
  <si>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</si>
  <si>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</si>
  <si>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</si>
  <si>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</si>
  <si>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</si>
  <si>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</si>
  <si>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</si>
  <si>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</si>
  <si>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</si>
  <si>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</si>
  <si>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</si>
  <si>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</si>
  <si>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</si>
  <si>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</si>
  <si>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</si>
  <si>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</si>
  <si>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</si>
  <si>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</si>
  <si>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</si>
  <si>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</si>
  <si>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</si>
  <si>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</si>
  <si>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</si>
  <si>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</si>
  <si>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</si>
  <si>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</si>
  <si>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</si>
  <si>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</si>
  <si>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</si>
  <si>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</si>
  <si>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</si>
  <si>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</si>
  <si>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</si>
  <si>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</si>
  <si>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</si>
  <si>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</si>
  <si>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</si>
  <si>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</si>
  <si>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</si>
  <si>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</si>
  <si>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</si>
  <si>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</si>
  <si>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</si>
  <si>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</si>
  <si>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</si>
  <si>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</si>
  <si>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</si>
  <si>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</si>
  <si>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</si>
  <si>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</si>
  <si>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</si>
  <si>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</si>
  <si>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</si>
  <si>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</si>
  <si>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</si>
  <si>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</si>
  <si>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</si>
  <si>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</si>
  <si>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</si>
  <si>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</si>
  <si>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</si>
  <si>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</si>
  <si>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</si>
  <si>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</si>
  <si>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</si>
  <si>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</si>
  <si>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</si>
  <si>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</si>
  <si>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</si>
  <si>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</si>
  <si>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</si>
  <si>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</si>
  <si>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</si>
  <si>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</si>
  <si>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</si>
  <si>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</si>
  <si>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</si>
  <si>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</si>
  <si>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</si>
  <si>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</si>
  <si>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</si>
  <si>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</si>
  <si>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</si>
  <si>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</si>
  <si>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</si>
  <si>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</si>
  <si>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</si>
  <si>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</si>
  <si>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</si>
  <si>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</si>
  <si>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</si>
  <si>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</si>
  <si>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</si>
  <si>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</si>
  <si>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</si>
  <si>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</si>
  <si>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</si>
  <si>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</si>
  <si>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</si>
  <si>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</si>
  <si>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</si>
  <si>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</si>
  <si>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</si>
  <si>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</si>
  <si>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</si>
  <si>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</si>
  <si>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</si>
  <si>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</si>
  <si>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</si>
  <si>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</si>
  <si>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</si>
  <si>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</si>
  <si>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</si>
  <si>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</si>
  <si>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</si>
  <si>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</si>
  <si>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</si>
  <si>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</si>
  <si>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</si>
  <si>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</si>
  <si>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</si>
  <si>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</si>
  <si>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</si>
  <si>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</si>
  <si>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</si>
  <si>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</si>
  <si>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</si>
  <si>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</si>
  <si>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</si>
  <si>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</si>
  <si>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</si>
  <si>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</si>
  <si>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</si>
  <si>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</si>
  <si>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</si>
  <si>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</si>
  <si>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</si>
  <si>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</si>
  <si>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</si>
  <si>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</si>
  <si>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</si>
  <si>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</si>
  <si>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</si>
  <si>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</si>
  <si>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</si>
  <si>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</si>
  <si>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</si>
  <si>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</si>
  <si>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</si>
  <si>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</si>
  <si>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</si>
  <si>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</si>
  <si>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</si>
  <si>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</si>
  <si>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</si>
  <si>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</si>
  <si>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</si>
  <si>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</si>
  <si>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</si>
  <si>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</si>
  <si>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</si>
  <si>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</si>
  <si>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</si>
  <si>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</si>
  <si>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</si>
  <si>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</si>
  <si>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</si>
  <si>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</si>
  <si>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</si>
  <si>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</si>
  <si>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</si>
  <si>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</si>
  <si>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</si>
  <si>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</si>
  <si>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</si>
  <si>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</si>
  <si>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</si>
  <si>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</si>
  <si>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</si>
  <si>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</si>
  <si>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</si>
  <si>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</si>
  <si>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</si>
  <si>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</si>
  <si>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</si>
  <si>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</si>
  <si>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</si>
  <si>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</si>
  <si>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</si>
  <si>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</si>
  <si>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</si>
  <si>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</si>
  <si>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</si>
  <si>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</si>
  <si>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</si>
  <si>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</si>
  <si>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</si>
  <si>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</si>
  <si>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</si>
  <si>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</si>
  <si>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</si>
  <si>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</si>
  <si>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</si>
  <si>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</si>
  <si>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</si>
  <si>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</si>
  <si>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</si>
  <si>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</si>
  <si>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</si>
  <si>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</si>
  <si>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</si>
  <si>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</si>
  <si>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</si>
  <si>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</si>
  <si>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</si>
  <si>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</si>
  <si>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</si>
  <si>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</si>
  <si>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</si>
  <si>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</si>
  <si>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</si>
  <si>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</si>
  <si>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</si>
  <si>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</si>
  <si>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</si>
  <si>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</si>
  <si>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</si>
  <si>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</si>
  <si>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</si>
  <si>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</si>
  <si>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</si>
  <si>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</si>
  <si>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</si>
  <si>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</si>
  <si>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</si>
  <si>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</si>
  <si>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</si>
  <si>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</si>
  <si>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</si>
  <si>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</si>
  <si>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</si>
  <si>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</si>
  <si>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</si>
  <si>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</si>
  <si>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</si>
  <si>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</si>
  <si>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</si>
  <si>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</si>
  <si>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</si>
  <si>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</si>
  <si>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</si>
  <si>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</si>
  <si>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</si>
  <si>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</si>
  <si>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</si>
  <si>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</si>
  <si>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</si>
  <si>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</si>
  <si>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</si>
  <si>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</si>
  <si>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</si>
  <si>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</si>
  <si>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</si>
  <si>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</si>
  <si>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</si>
  <si>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</si>
  <si>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</si>
  <si>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</si>
  <si>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</si>
  <si>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</si>
  <si>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</si>
  <si>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</si>
  <si>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</si>
  <si>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</si>
  <si>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</si>
  <si>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</si>
  <si>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</si>
  <si>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</si>
  <si>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</si>
  <si>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</si>
  <si>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</si>
  <si>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</si>
  <si>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</si>
  <si>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</si>
  <si>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</si>
  <si>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</si>
  <si>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</si>
  <si>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</si>
  <si>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</si>
  <si>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</si>
  <si>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</si>
  <si>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</si>
  <si>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</si>
  <si>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</si>
  <si>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</si>
  <si>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</si>
  <si>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</si>
  <si>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</si>
  <si>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</si>
  <si>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</si>
  <si>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</si>
  <si>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</si>
  <si>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</si>
  <si>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</si>
  <si>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</si>
  <si>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</si>
  <si>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</si>
  <si>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</si>
  <si>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</si>
  <si>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</si>
  <si>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</si>
  <si>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</si>
  <si>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</si>
  <si>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</si>
  <si>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</si>
  <si>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</si>
  <si>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</si>
  <si>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</si>
  <si>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</si>
  <si>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</si>
  <si>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</si>
  <si>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</si>
  <si>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</si>
  <si>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</si>
  <si>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</si>
  <si>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</si>
  <si>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</si>
  <si>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</si>
  <si>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</si>
  <si>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</si>
  <si>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</si>
  <si>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</si>
  <si>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</si>
  <si>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</si>
  <si>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</si>
  <si>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</si>
  <si>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</si>
  <si>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</si>
  <si>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</si>
  <si>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</si>
  <si>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</si>
  <si>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</si>
  <si>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</si>
  <si>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</si>
  <si>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</si>
  <si>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</si>
  <si>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</si>
  <si>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</si>
  <si>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</si>
  <si>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</si>
  <si>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</si>
  <si>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</si>
  <si>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</si>
  <si>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</si>
  <si>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</si>
  <si>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</si>
  <si>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</si>
  <si>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</si>
  <si>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</si>
  <si>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</si>
  <si>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</si>
  <si>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</si>
  <si>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</si>
  <si>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</si>
  <si>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</si>
  <si>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</si>
  <si>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</si>
  <si>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</si>
  <si>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</si>
  <si>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</si>
  <si>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</si>
  <si>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</si>
  <si>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</si>
  <si>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</si>
  <si>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</si>
  <si>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</si>
  <si>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</si>
  <si>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</si>
  <si>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</si>
  <si>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</si>
  <si>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</si>
  <si>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</si>
  <si>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</si>
  <si>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</si>
  <si>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</si>
  <si>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</si>
  <si>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</si>
  <si>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</si>
  <si>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</si>
  <si>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</si>
  <si>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</si>
  <si>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</si>
  <si>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</si>
  <si>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</si>
  <si>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</si>
  <si>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</si>
  <si>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</si>
  <si>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</si>
  <si>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</si>
  <si>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</si>
  <si>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</si>
  <si>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</si>
  <si>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</si>
  <si>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</si>
  <si>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</si>
  <si>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</si>
  <si>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</si>
  <si>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</si>
  <si>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</si>
  <si>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</si>
  <si>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</si>
  <si>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</si>
  <si>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</si>
  <si>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</si>
  <si>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</si>
  <si>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</si>
  <si>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</si>
  <si>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</si>
  <si>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</si>
  <si>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</si>
  <si>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</si>
  <si>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</si>
  <si>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</si>
  <si>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</si>
  <si>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</si>
  <si>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</si>
  <si>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</si>
  <si>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</si>
  <si>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</si>
  <si>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</si>
  <si>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</si>
  <si>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</si>
  <si>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</si>
  <si>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</si>
  <si>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</si>
  <si>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</si>
  <si>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</si>
  <si>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</si>
  <si>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</si>
  <si>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</si>
  <si>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</si>
  <si>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</si>
  <si>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</si>
  <si>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</si>
  <si>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</si>
  <si>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</si>
  <si>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</si>
  <si>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</si>
  <si>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</si>
  <si>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</si>
  <si>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</si>
  <si>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</si>
  <si>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</si>
  <si>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</si>
  <si>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</si>
  <si>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</si>
  <si>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</si>
  <si>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</si>
  <si>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</si>
  <si>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</si>
  <si>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</si>
  <si>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</si>
  <si>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</si>
  <si>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</si>
  <si>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</si>
  <si>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</si>
  <si>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</si>
  <si>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</si>
  <si>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</si>
  <si>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</si>
  <si>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</si>
  <si>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</si>
  <si>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</si>
  <si>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</si>
  <si>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</si>
  <si>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</si>
  <si>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</si>
  <si>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</si>
  <si>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</si>
  <si>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</si>
  <si>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</si>
  <si>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</si>
  <si>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</si>
  <si>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</si>
  <si>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</si>
  <si>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</si>
  <si>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</si>
  <si>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</si>
  <si>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</si>
  <si>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</si>
  <si>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</si>
  <si>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</si>
  <si>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</si>
  <si>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</si>
  <si>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</si>
  <si>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</si>
  <si>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</si>
  <si>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</si>
  <si>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</si>
  <si>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</si>
  <si>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</si>
  <si>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</si>
  <si>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</si>
  <si>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</si>
  <si>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</si>
  <si>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</si>
  <si>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</si>
  <si>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</si>
  <si>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</si>
  <si>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</si>
  <si>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</si>
  <si>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</si>
  <si>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</si>
  <si>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</si>
  <si>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</si>
  <si>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</si>
  <si>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</si>
  <si>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</si>
  <si>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</si>
  <si>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</si>
  <si>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</si>
  <si>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</si>
  <si>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</si>
  <si>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</si>
  <si>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</si>
  <si>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</si>
  <si>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</si>
  <si>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</si>
  <si>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</si>
  <si>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</si>
  <si>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</si>
  <si>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</si>
  <si>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</si>
  <si>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</si>
  <si>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</si>
  <si>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</si>
  <si>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</si>
  <si>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</si>
  <si>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</si>
  <si>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</si>
  <si>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</si>
  <si>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</si>
  <si>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</si>
  <si>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</si>
  <si>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</si>
  <si>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</si>
  <si>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</si>
  <si>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</si>
  <si>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</si>
  <si>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</si>
  <si>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</si>
  <si>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</si>
  <si>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</si>
  <si>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</si>
  <si>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</si>
  <si>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</si>
  <si>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</si>
  <si>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</si>
  <si>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</si>
  <si>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</si>
  <si>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</si>
  <si>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</si>
  <si>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</si>
  <si>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</si>
  <si>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</si>
  <si>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</si>
  <si>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</si>
  <si>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</si>
  <si>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</si>
  <si>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</si>
  <si>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</si>
  <si>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</si>
  <si>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</si>
  <si>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</si>
  <si>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</si>
  <si>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</si>
  <si>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</si>
  <si>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</si>
  <si>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</si>
  <si>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</si>
  <si>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</si>
  <si>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</si>
  <si>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</si>
  <si>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</si>
  <si>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</si>
  <si>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</si>
  <si>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</si>
  <si>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</si>
  <si>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</si>
  <si>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</si>
  <si>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</si>
  <si>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</si>
  <si>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</si>
  <si>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</si>
  <si>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</si>
  <si>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</si>
  <si>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</si>
  <si>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</si>
  <si>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</si>
  <si>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</si>
  <si>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</si>
  <si>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</si>
  <si>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</si>
  <si>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</si>
  <si>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</si>
  <si>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</si>
  <si>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</si>
  <si>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</si>
  <si>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</si>
  <si>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</si>
  <si>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</si>
  <si>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</si>
  <si>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</si>
  <si>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</si>
  <si>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</si>
  <si>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</si>
  <si>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</si>
  <si>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</si>
  <si>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</si>
  <si>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</si>
  <si>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</si>
  <si>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</si>
  <si>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</si>
  <si>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</si>
  <si>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</si>
  <si>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</si>
  <si>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</si>
  <si>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</si>
  <si>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</si>
  <si>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</si>
  <si>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</si>
  <si>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</si>
  <si>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</si>
  <si>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</si>
  <si>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</si>
  <si>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</si>
  <si>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</si>
  <si>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</si>
  <si>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</si>
  <si>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</si>
  <si>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</si>
  <si>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</si>
  <si>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</si>
  <si>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</si>
  <si>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</si>
  <si>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</si>
  <si>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</si>
  <si>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</si>
  <si>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</si>
  <si>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</si>
  <si>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</si>
  <si>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</si>
  <si>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</si>
  <si>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</si>
  <si>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</si>
  <si>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</si>
  <si>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</si>
  <si>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</si>
  <si>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</si>
  <si>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</si>
  <si>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</si>
  <si>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</si>
  <si>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</si>
  <si>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</si>
  <si>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</si>
  <si>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</si>
  <si>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</si>
  <si>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</si>
  <si>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</si>
  <si>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</si>
  <si>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</si>
  <si>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</si>
  <si>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</si>
  <si>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</si>
  <si>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</si>
  <si>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</si>
  <si>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</si>
  <si>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</si>
  <si>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</si>
  <si>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</si>
  <si>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</si>
  <si>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</si>
  <si>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</si>
  <si>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</si>
  <si>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</si>
  <si>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</si>
  <si>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</si>
  <si>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</si>
  <si>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</si>
  <si>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</si>
  <si>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</si>
  <si>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日高町</t>
  </si>
  <si>
    <t>01610_令和4年度</t>
  </si>
  <si>
    <t>30201</t>
  </si>
  <si>
    <t>和歌山市</t>
  </si>
  <si>
    <t>30201_令和4年度</t>
  </si>
  <si>
    <t>30201_令和6年度</t>
  </si>
  <si>
    <t>01229_令和6年度</t>
  </si>
  <si>
    <t>01229</t>
  </si>
  <si>
    <t>富良野市</t>
  </si>
  <si>
    <t>01229_令和4年度</t>
  </si>
  <si>
    <t>01219_令和6年度</t>
  </si>
  <si>
    <t>01219</t>
  </si>
  <si>
    <t>紋別市</t>
  </si>
  <si>
    <t>01219_令和4年度</t>
  </si>
  <si>
    <t>30362</t>
  </si>
  <si>
    <t>広川町</t>
  </si>
  <si>
    <t>30362_令和4年度</t>
  </si>
  <si>
    <t>30362_令和6年度</t>
  </si>
  <si>
    <t>30381</t>
  </si>
  <si>
    <t>美浜町</t>
  </si>
  <si>
    <t>30381_令和4年度</t>
  </si>
  <si>
    <t>30381_令和6年度</t>
  </si>
  <si>
    <t>30391</t>
  </si>
  <si>
    <t>みなべ町</t>
  </si>
  <si>
    <t>30391_令和4年度</t>
  </si>
  <si>
    <t>30391_令和6年度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</si>
  <si>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</si>
  <si>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</si>
  <si>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</si>
  <si>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</si>
  <si>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</si>
  <si>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</si>
  <si>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</si>
  <si>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</si>
  <si>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</si>
  <si>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</si>
  <si>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</si>
  <si>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</si>
  <si>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</si>
  <si>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</si>
  <si>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</si>
  <si>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</si>
  <si>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</si>
  <si>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</si>
  <si>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</si>
  <si>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</si>
  <si>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</si>
  <si>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</si>
  <si>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</si>
  <si>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</si>
  <si>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</si>
  <si>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</si>
  <si>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</si>
  <si>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</si>
  <si>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</si>
  <si>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</si>
  <si>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</si>
  <si>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</si>
  <si>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</si>
  <si>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</si>
  <si>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</si>
  <si>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</si>
  <si>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</si>
  <si>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</si>
  <si>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</si>
  <si>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</si>
  <si>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</si>
  <si>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</si>
  <si>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</si>
  <si>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</si>
  <si>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</si>
  <si>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</si>
  <si>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</si>
  <si>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</si>
  <si>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</si>
  <si>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</si>
  <si>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</si>
  <si>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</si>
  <si>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</si>
  <si>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</si>
  <si>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</si>
  <si>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</si>
  <si>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</si>
  <si>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</si>
  <si>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</si>
  <si>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</si>
  <si>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</si>
  <si>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</si>
  <si>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</si>
  <si>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</si>
  <si>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</si>
  <si>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</si>
  <si>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</si>
  <si>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</si>
  <si>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</si>
  <si>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</si>
  <si>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</si>
  <si>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</si>
  <si>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</si>
  <si>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</si>
  <si>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</si>
  <si>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</si>
  <si>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</si>
  <si>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</si>
  <si>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</si>
  <si>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</si>
  <si>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</si>
  <si>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</si>
  <si>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</si>
  <si>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</si>
  <si>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</si>
  <si>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</si>
  <si>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</si>
  <si>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</si>
  <si>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</si>
  <si>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</si>
  <si>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</si>
  <si>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</si>
  <si>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</si>
  <si>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</si>
  <si>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</si>
  <si>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</si>
  <si>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</si>
  <si>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</si>
  <si>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</si>
  <si>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</si>
  <si>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</si>
  <si>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</si>
  <si>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</si>
  <si>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</si>
  <si>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</si>
  <si>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</si>
  <si>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</si>
  <si>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</si>
  <si>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</si>
  <si>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</si>
  <si>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</si>
  <si>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</si>
  <si>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</si>
  <si>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</si>
  <si>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</si>
  <si>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</si>
  <si>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</si>
  <si>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</si>
  <si>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</si>
  <si>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</si>
  <si>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</si>
  <si>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</si>
  <si>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</si>
  <si>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</si>
  <si>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</si>
  <si>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</si>
  <si>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</si>
  <si>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</si>
  <si>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</si>
  <si>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</si>
  <si>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</si>
  <si>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</si>
  <si>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</si>
  <si>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</si>
  <si>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</si>
  <si>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</si>
  <si>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</si>
  <si>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</si>
  <si>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</si>
  <si>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</si>
  <si>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</si>
  <si>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</si>
  <si>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</si>
  <si>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</si>
  <si>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</si>
  <si>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</si>
  <si>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</si>
  <si>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</si>
  <si>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</si>
  <si>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</si>
  <si>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</si>
  <si>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</si>
  <si>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</si>
  <si>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</si>
  <si>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</si>
  <si>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</si>
  <si>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</si>
  <si>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</si>
  <si>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</si>
  <si>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</si>
  <si>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</si>
  <si>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</si>
  <si>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</si>
  <si>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</si>
  <si>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</si>
  <si>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</si>
  <si>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</si>
  <si>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</si>
  <si>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</si>
  <si>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</si>
  <si>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</si>
  <si>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</si>
  <si>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</si>
  <si>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</si>
  <si>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</si>
  <si>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</si>
  <si>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</si>
  <si>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</si>
  <si>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</si>
  <si>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</si>
  <si>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</si>
  <si>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</si>
  <si>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</si>
  <si>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</si>
  <si>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</si>
  <si>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</si>
  <si>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</si>
  <si>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</si>
  <si>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</si>
  <si>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</si>
  <si>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</si>
  <si>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</si>
  <si>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</si>
  <si>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</si>
  <si>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</si>
  <si>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</si>
  <si>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</si>
  <si>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</si>
  <si>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</si>
  <si>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</si>
  <si>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</si>
  <si>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</si>
  <si>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</si>
  <si>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</si>
  <si>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</si>
  <si>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</si>
  <si>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</si>
  <si>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</si>
  <si>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</si>
  <si>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</si>
  <si>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</si>
  <si>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</si>
  <si>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</si>
  <si>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</si>
  <si>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</si>
  <si>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</si>
  <si>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</si>
  <si>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</si>
  <si>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</si>
  <si>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</si>
  <si>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</si>
  <si>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</si>
  <si>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</si>
  <si>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</si>
  <si>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</si>
  <si>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</si>
  <si>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</si>
  <si>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</si>
  <si>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</si>
  <si>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</si>
  <si>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</si>
  <si>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</si>
  <si>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</si>
  <si>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</si>
  <si>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</si>
  <si>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</si>
  <si>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</si>
  <si>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</si>
  <si>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</si>
  <si>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</si>
  <si>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</si>
  <si>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</si>
  <si>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</si>
  <si>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</si>
  <si>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</si>
  <si>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</si>
  <si>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</si>
  <si>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</si>
  <si>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</si>
  <si>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</si>
  <si>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</si>
  <si>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</si>
  <si>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</si>
  <si>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</si>
  <si>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</si>
  <si>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</si>
  <si>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</si>
  <si>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</si>
  <si>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</si>
  <si>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</si>
  <si>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</si>
  <si>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</si>
  <si>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</si>
  <si>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</si>
  <si>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</si>
  <si>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</si>
  <si>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</si>
  <si>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</si>
  <si>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</si>
  <si>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</si>
  <si>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</si>
  <si>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</si>
  <si>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</si>
  <si>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</si>
  <si>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</si>
  <si>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</si>
  <si>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</si>
  <si>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</si>
  <si>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</si>
  <si>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</si>
  <si>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</si>
  <si>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</si>
  <si>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</si>
  <si>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</si>
  <si>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</si>
  <si>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</si>
  <si>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</si>
  <si>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</si>
  <si>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</si>
  <si>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</si>
  <si>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</si>
  <si>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</si>
  <si>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</si>
  <si>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</si>
  <si>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</si>
  <si>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</si>
  <si>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</si>
  <si>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</si>
  <si>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</si>
  <si>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</si>
  <si>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</si>
  <si>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</si>
  <si>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</si>
  <si>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</si>
  <si>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</si>
  <si>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</si>
  <si>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</si>
  <si>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</si>
  <si>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</si>
  <si>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</si>
  <si>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</si>
  <si>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</si>
  <si>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</si>
  <si>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</si>
  <si>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</si>
  <si>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</si>
  <si>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</si>
  <si>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</si>
  <si>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</si>
  <si>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</si>
  <si>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</si>
  <si>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</si>
  <si>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</si>
  <si>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</si>
  <si>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</si>
  <si>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</si>
  <si>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</si>
  <si>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</si>
  <si>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</si>
  <si>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</si>
  <si>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</si>
  <si>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</si>
  <si>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</si>
  <si>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</si>
  <si>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</si>
  <si>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</si>
  <si>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</si>
  <si>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</si>
  <si>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</si>
  <si>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</si>
  <si>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</si>
  <si>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</si>
  <si>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</si>
  <si>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</si>
  <si>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</si>
  <si>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</si>
  <si>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</si>
  <si>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</si>
  <si>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</si>
  <si>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</si>
  <si>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</si>
  <si>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</si>
  <si>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</si>
  <si>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</si>
  <si>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</si>
  <si>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</si>
  <si>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</si>
  <si>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</si>
  <si>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</si>
  <si>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</si>
  <si>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</si>
  <si>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</si>
  <si>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</si>
  <si>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</si>
  <si>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</si>
  <si>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</si>
  <si>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</si>
  <si>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</si>
  <si>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</si>
  <si>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</si>
  <si>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</si>
  <si>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</si>
  <si>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</si>
  <si>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</si>
  <si>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</si>
  <si>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</si>
  <si>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</si>
  <si>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</si>
  <si>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</si>
  <si>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</si>
  <si>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</si>
  <si>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</si>
  <si>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</si>
  <si>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</si>
  <si>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</si>
  <si>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</si>
  <si>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</si>
  <si>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</si>
  <si>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</si>
  <si>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</si>
  <si>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</si>
  <si>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</si>
  <si>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</si>
  <si>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</si>
  <si>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</si>
  <si>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</si>
  <si>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</si>
  <si>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</si>
  <si>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</si>
  <si>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</si>
  <si>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</si>
  <si>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</si>
  <si>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</si>
  <si>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</si>
  <si>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</si>
  <si>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</si>
  <si>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</si>
  <si>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</si>
  <si>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</si>
  <si>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</si>
  <si>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</si>
  <si>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</si>
  <si>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</si>
  <si>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</si>
  <si>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</si>
  <si>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</si>
  <si>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</si>
  <si>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</si>
  <si>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</si>
  <si>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</si>
  <si>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</si>
  <si>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</si>
  <si>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</si>
  <si>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</si>
  <si>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</si>
  <si>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</si>
  <si>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</si>
  <si>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</si>
  <si>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</si>
  <si>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</si>
  <si>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</si>
  <si>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</si>
  <si>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</si>
  <si>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</si>
  <si>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</si>
  <si>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</si>
  <si>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</si>
  <si>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</si>
  <si>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</si>
  <si>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</si>
  <si>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</si>
  <si>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</si>
  <si>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</si>
  <si>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</si>
  <si>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</si>
  <si>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</si>
  <si>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</si>
  <si>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</si>
  <si>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</si>
  <si>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</si>
  <si>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</si>
  <si>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</si>
  <si>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</si>
  <si>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</si>
  <si>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</si>
  <si>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</si>
  <si>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</si>
  <si>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</si>
  <si>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</si>
  <si>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</si>
  <si>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</si>
  <si>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</si>
  <si>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</si>
  <si>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</si>
  <si>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</si>
  <si>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</si>
  <si>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</si>
  <si>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</si>
  <si>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</si>
  <si>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</si>
  <si>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</si>
  <si>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</si>
  <si>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</si>
  <si>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</si>
  <si>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</si>
  <si>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</si>
  <si>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</si>
  <si>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</si>
  <si>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</si>
  <si>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</si>
  <si>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</si>
  <si>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</si>
  <si>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</si>
  <si>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</si>
  <si>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</si>
  <si>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</si>
  <si>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</si>
  <si>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</si>
  <si>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</si>
  <si>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</si>
  <si>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</si>
  <si>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</si>
  <si>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</si>
  <si>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</si>
  <si>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</si>
  <si>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</si>
  <si>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</si>
  <si>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</si>
  <si>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</si>
  <si>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</si>
  <si>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</si>
  <si>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</si>
  <si>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</si>
  <si>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</si>
  <si>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</si>
  <si>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</si>
  <si>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</si>
  <si>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</si>
  <si>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</si>
  <si>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</si>
  <si>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</si>
  <si>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</si>
  <si>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</si>
  <si>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</si>
  <si>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</si>
  <si>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</si>
  <si>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</si>
  <si>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</si>
  <si>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</si>
  <si>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</si>
  <si>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</si>
  <si>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</si>
  <si>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</si>
  <si>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</si>
  <si>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</si>
  <si>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</si>
  <si>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</si>
  <si>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</si>
  <si>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</si>
  <si>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</si>
  <si>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</si>
  <si>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</si>
  <si>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</si>
  <si>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</si>
  <si>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</si>
  <si>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</si>
  <si>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</si>
  <si>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</si>
  <si>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</si>
  <si>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</si>
  <si>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</si>
  <si>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</si>
  <si>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</si>
  <si>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</si>
  <si>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</si>
  <si>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</si>
  <si>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</si>
  <si>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</si>
  <si>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</si>
  <si>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</si>
  <si>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</si>
  <si>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</si>
  <si>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</si>
  <si>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</si>
  <si>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</si>
  <si>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</si>
  <si>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</si>
  <si>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</si>
  <si>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</si>
  <si>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</si>
  <si>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</si>
  <si>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</si>
  <si>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</si>
  <si>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</si>
  <si>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</si>
  <si>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</si>
  <si>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</si>
  <si>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</si>
  <si>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</si>
  <si>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</si>
  <si>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</si>
  <si>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</si>
  <si>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</si>
  <si>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</si>
  <si>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</si>
  <si>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</si>
  <si>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</si>
  <si>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</si>
  <si>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</si>
  <si>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</si>
  <si>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</si>
  <si>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</si>
  <si>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</si>
  <si>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</si>
  <si>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</si>
  <si>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</si>
  <si>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</si>
  <si>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</si>
  <si>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</si>
  <si>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</si>
  <si>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</si>
  <si>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</si>
  <si>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</si>
  <si>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</si>
  <si>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</si>
  <si>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</si>
  <si>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</si>
  <si>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</si>
  <si>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</si>
  <si>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</si>
  <si>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</si>
  <si>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</si>
  <si>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</si>
  <si>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</si>
  <si>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</si>
  <si>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</si>
  <si>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</si>
  <si>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</si>
  <si>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</si>
  <si>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</si>
  <si>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</si>
  <si>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</si>
  <si>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</si>
  <si>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</si>
  <si>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</si>
  <si>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</si>
  <si>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</si>
  <si>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</si>
  <si>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</si>
  <si>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</si>
  <si>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</si>
  <si>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</si>
  <si>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</si>
  <si>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</si>
  <si>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</si>
  <si>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</si>
  <si>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</si>
  <si>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</si>
  <si>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</si>
  <si>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</si>
  <si>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</si>
  <si>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</si>
  <si>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</si>
  <si>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</si>
  <si>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</si>
  <si>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</si>
  <si>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</si>
  <si>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</si>
  <si>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</si>
  <si>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</si>
  <si>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</si>
  <si>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</si>
  <si>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</si>
  <si>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</si>
  <si>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</si>
  <si>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</si>
  <si>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</si>
  <si>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</si>
  <si>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</si>
  <si>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</si>
  <si>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</si>
  <si>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</si>
  <si>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</si>
  <si>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30207</t>
  </si>
  <si>
    <t>新宮市</t>
  </si>
  <si>
    <t>30207_令和4年度</t>
  </si>
  <si>
    <t>30207_令和6年度</t>
  </si>
  <si>
    <t>30204</t>
  </si>
  <si>
    <t>有田市</t>
  </si>
  <si>
    <t>30204_令和4年度</t>
  </si>
  <si>
    <t>30204_令和6年度</t>
  </si>
  <si>
    <t>30366</t>
  </si>
  <si>
    <t>有田川町</t>
  </si>
  <si>
    <t>30366_令和4年度</t>
  </si>
  <si>
    <t>30366_令和6年度</t>
  </si>
  <si>
    <t>30382</t>
  </si>
  <si>
    <t>30382_令和4年度</t>
  </si>
  <si>
    <t>30382_令和6年度</t>
  </si>
  <si>
    <t>30304</t>
  </si>
  <si>
    <t>紀美野町</t>
  </si>
  <si>
    <t>30304_令和4年度</t>
  </si>
  <si>
    <t>30304_令和6年度</t>
  </si>
  <si>
    <t>30390</t>
  </si>
  <si>
    <t>印南町</t>
  </si>
  <si>
    <t>30390_令和4年度</t>
  </si>
  <si>
    <t>30390_令和6年度</t>
  </si>
  <si>
    <t>30341</t>
  </si>
  <si>
    <t>かつらぎ町</t>
  </si>
  <si>
    <t>30341_令和4年度</t>
  </si>
  <si>
    <t>30341_令和6年度</t>
  </si>
  <si>
    <t>30344</t>
  </si>
  <si>
    <t>高野町</t>
  </si>
  <si>
    <t>30344_令和4年度</t>
  </si>
  <si>
    <t>30344_令和6年度</t>
  </si>
  <si>
    <t>30424</t>
  </si>
  <si>
    <t>古座川町</t>
  </si>
  <si>
    <t>30424_令和4年度</t>
  </si>
  <si>
    <t>30424_令和6年度</t>
  </si>
  <si>
    <t>30202</t>
  </si>
  <si>
    <t>海南市</t>
  </si>
  <si>
    <t>30202_令和4年度</t>
  </si>
  <si>
    <t>30202_令和6年度</t>
  </si>
  <si>
    <t>30206</t>
  </si>
  <si>
    <t>田辺市</t>
  </si>
  <si>
    <t>30206_令和4年度</t>
  </si>
  <si>
    <t>30206_令和6年度</t>
  </si>
  <si>
    <t>30422</t>
  </si>
  <si>
    <t>太地町</t>
  </si>
  <si>
    <t>30422_令和4年度</t>
  </si>
  <si>
    <t>30422_令和6年度</t>
  </si>
  <si>
    <t>30343</t>
  </si>
  <si>
    <t>九度山町</t>
  </si>
  <si>
    <t>30343_令和4年度</t>
  </si>
  <si>
    <t>30343_令和6年度</t>
  </si>
  <si>
    <t>30406</t>
  </si>
  <si>
    <t>すさみ町</t>
  </si>
  <si>
    <t>30406_令和4年度</t>
  </si>
  <si>
    <t>30406_令和6年度</t>
  </si>
  <si>
    <t>30421</t>
  </si>
  <si>
    <t>那智勝浦町</t>
  </si>
  <si>
    <t>30421_令和4年度</t>
  </si>
  <si>
    <t>30421_令和6年度</t>
  </si>
  <si>
    <t>30428</t>
  </si>
  <si>
    <t>串本町</t>
  </si>
  <si>
    <t>30428_令和4年度</t>
  </si>
  <si>
    <t>30428_令和6年度</t>
  </si>
  <si>
    <t>30404</t>
  </si>
  <si>
    <t>上富田町</t>
  </si>
  <si>
    <t>30404_令和4年度</t>
  </si>
  <si>
    <t>30404_令和6年度</t>
  </si>
  <si>
    <t>30383</t>
  </si>
  <si>
    <t>由良町</t>
  </si>
  <si>
    <t>30383_令和4年度</t>
  </si>
  <si>
    <t>30383_令和6年度</t>
  </si>
  <si>
    <t>30427</t>
  </si>
  <si>
    <t>北山村</t>
  </si>
  <si>
    <t>30427_令和4年度</t>
  </si>
  <si>
    <t>30427_令和6年度</t>
  </si>
  <si>
    <t>30361</t>
  </si>
  <si>
    <t>湯浅町</t>
  </si>
  <si>
    <t>30361_令和4年度</t>
  </si>
  <si>
    <t>30361_令和6年度</t>
  </si>
  <si>
    <t>30392</t>
  </si>
  <si>
    <t>日高川町</t>
  </si>
  <si>
    <t>30392_令和4年度</t>
  </si>
  <si>
    <t>30392_令和6年度</t>
  </si>
  <si>
    <t>30205</t>
  </si>
  <si>
    <t>御坊市</t>
  </si>
  <si>
    <t>30205_令和4年度</t>
  </si>
  <si>
    <t>30205_令和6年度</t>
  </si>
  <si>
    <t>30209</t>
  </si>
  <si>
    <t>岩出市</t>
  </si>
  <si>
    <t>30209_令和4年度</t>
  </si>
  <si>
    <t>30209_令和6年度</t>
  </si>
  <si>
    <t>30208</t>
  </si>
  <si>
    <t>紀の川市</t>
  </si>
  <si>
    <t>30208_令和4年度</t>
  </si>
  <si>
    <t>30208_令和6年度</t>
  </si>
  <si>
    <t>30203</t>
  </si>
  <si>
    <t>橋本市</t>
  </si>
  <si>
    <t>30203_令和4年度</t>
  </si>
  <si>
    <t>30203_令和6年度</t>
  </si>
  <si>
    <t>30_平成2年度</t>
  </si>
  <si>
    <t>30</t>
  </si>
  <si>
    <t>和歌山県</t>
  </si>
  <si>
    <t>30_平成17年度</t>
  </si>
  <si>
    <t>30_平成18年度</t>
  </si>
  <si>
    <t>30_平成19年度</t>
  </si>
  <si>
    <t>30_平成20年度</t>
  </si>
  <si>
    <t>30_平成21年度</t>
  </si>
  <si>
    <t>30_平成22年度</t>
  </si>
  <si>
    <t>30_平成23年度</t>
  </si>
  <si>
    <t>30_平成24年度</t>
  </si>
  <si>
    <t>30_平成25年度</t>
  </si>
  <si>
    <t>30_平成26年度</t>
  </si>
  <si>
    <t>30_平成27年度</t>
  </si>
  <si>
    <t>30_平成28年度</t>
  </si>
  <si>
    <t>30_平成29年度</t>
  </si>
  <si>
    <t>30_平成30年度</t>
  </si>
  <si>
    <t>30_令和元年度</t>
  </si>
  <si>
    <t>30_令和2年度</t>
  </si>
  <si>
    <t>30_令和3年度</t>
  </si>
  <si>
    <t>30_令和4年度</t>
  </si>
  <si>
    <t>30_令和5年度</t>
  </si>
  <si>
    <t>30_令和6年度</t>
  </si>
  <si>
    <t>30401_令和7年度</t>
  </si>
  <si>
    <t>30401_令和8年度</t>
  </si>
  <si>
    <t>30401_令和9年度</t>
  </si>
  <si>
    <t>30401_令和10年度</t>
  </si>
  <si>
    <t>30401_令和11年度</t>
  </si>
  <si>
    <t>30401_令和12年度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</si>
</sst>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4.48614773144</c:v>
                </c:pt>
                <c:pt idx="1">
                  <c:v>4.4845062582999997</c:v>
                </c:pt>
                <c:pt idx="2">
                  <c:v>4.2363745034000004</c:v>
                </c:pt>
                <c:pt idx="3">
                  <c:v>3.9380961088800008</c:v>
                </c:pt>
                <c:pt idx="4">
                  <c:v>4.8767706367999999</c:v>
                </c:pt>
                <c:pt idx="5">
                  <c:v>4.4261641531999993</c:v>
                </c:pt>
                <c:pt idx="6">
                  <c:v>4.4746570168999993</c:v>
                </c:pt>
                <c:pt idx="7">
                  <c:v>4.070803777500001</c:v>
                </c:pt>
                <c:pt idx="8">
                  <c:v>4.8419664746500013</c:v>
                </c:pt>
                <c:pt idx="9">
                  <c:v>4.1406274910000009</c:v>
                </c:pt>
                <c:pt idx="10">
                  <c:v>4.4974740790000007</c:v>
                </c:pt>
                <c:pt idx="11">
                  <c:v>3.5910245951999999</c:v>
                </c:pt>
                <c:pt idx="12">
                  <c:v>4.6372588774399999</c:v>
                </c:pt>
                <c:pt idx="13">
                  <c:v>3.2888689859200002</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48.354353516192319</c:v>
                </c:pt>
                <c:pt idx="1">
                  <c:v>48.291547188800863</c:v>
                </c:pt>
                <c:pt idx="2">
                  <c:v>47.292286649358438</c:v>
                </c:pt>
                <c:pt idx="3">
                  <c:v>47.341389997737537</c:v>
                </c:pt>
                <c:pt idx="4">
                  <c:v>47.019894257814322</c:v>
                </c:pt>
                <c:pt idx="5">
                  <c:v>46.235676264925267</c:v>
                </c:pt>
                <c:pt idx="6">
                  <c:v>44.665822049128636</c:v>
                </c:pt>
                <c:pt idx="7">
                  <c:v>43.482528588675336</c:v>
                </c:pt>
                <c:pt idx="8">
                  <c:v>42.67376431378343</c:v>
                </c:pt>
                <c:pt idx="9">
                  <c:v>41.804265150170799</c:v>
                </c:pt>
                <c:pt idx="10">
                  <c:v>40.865826849879319</c:v>
                </c:pt>
                <c:pt idx="11">
                  <c:v>37.238542630884268</c:v>
                </c:pt>
                <c:pt idx="12">
                  <c:v>36.955525523287712</c:v>
                </c:pt>
                <c:pt idx="13">
                  <c:v>37.65494696233494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32.394510134177153</c:v>
                </c:pt>
                <c:pt idx="1">
                  <c:v>34.767742225274702</c:v>
                </c:pt>
                <c:pt idx="2">
                  <c:v>44.705292056712757</c:v>
                </c:pt>
                <c:pt idx="3">
                  <c:v>48.642546944854217</c:v>
                </c:pt>
                <c:pt idx="4">
                  <c:v>45.826506502826447</c:v>
                </c:pt>
                <c:pt idx="5">
                  <c:v>46.736018552424007</c:v>
                </c:pt>
                <c:pt idx="6">
                  <c:v>39.667424141781908</c:v>
                </c:pt>
                <c:pt idx="7">
                  <c:v>40.089263297736572</c:v>
                </c:pt>
                <c:pt idx="8">
                  <c:v>35.457930668499017</c:v>
                </c:pt>
                <c:pt idx="9">
                  <c:v>26.933733567169181</c:v>
                </c:pt>
                <c:pt idx="10">
                  <c:v>26.762102837274245</c:v>
                </c:pt>
                <c:pt idx="11">
                  <c:v>23.626557525356517</c:v>
                </c:pt>
                <c:pt idx="12">
                  <c:v>23.261835488124266</c:v>
                </c:pt>
                <c:pt idx="13">
                  <c:v>30.107478203172196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35.605912598491209</c:v>
                </c:pt>
                <c:pt idx="1">
                  <c:v>38.897130171252194</c:v>
                </c:pt>
                <c:pt idx="2">
                  <c:v>51.054486308770393</c:v>
                </c:pt>
                <c:pt idx="3">
                  <c:v>53.370706520330977</c:v>
                </c:pt>
                <c:pt idx="4">
                  <c:v>54.889469055389718</c:v>
                </c:pt>
                <c:pt idx="5">
                  <c:v>52.134379926615438</c:v>
                </c:pt>
                <c:pt idx="6">
                  <c:v>43.362417873068622</c:v>
                </c:pt>
                <c:pt idx="7">
                  <c:v>44.541121102569711</c:v>
                </c:pt>
                <c:pt idx="8">
                  <c:v>32.523928701765513</c:v>
                </c:pt>
                <c:pt idx="9">
                  <c:v>28.422320485079766</c:v>
                </c:pt>
                <c:pt idx="10">
                  <c:v>27.432683011863158</c:v>
                </c:pt>
                <c:pt idx="11">
                  <c:v>25.722620533180272</c:v>
                </c:pt>
                <c:pt idx="12">
                  <c:v>25.091723511688478</c:v>
                </c:pt>
                <c:pt idx="13">
                  <c:v>28.517732320323187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29.819535695000653</c:v>
                </c:pt>
                <c:pt idx="1">
                  <c:v>34.658957874491456</c:v>
                </c:pt>
                <c:pt idx="2">
                  <c:v>31.114251820372573</c:v>
                </c:pt>
                <c:pt idx="3">
                  <c:v>31.90402276749705</c:v>
                </c:pt>
                <c:pt idx="4">
                  <c:v>29.143007226121121</c:v>
                </c:pt>
                <c:pt idx="5">
                  <c:v>35.279406502822972</c:v>
                </c:pt>
                <c:pt idx="6">
                  <c:v>41.190478655410352</c:v>
                </c:pt>
                <c:pt idx="7">
                  <c:v>40.903701162533487</c:v>
                </c:pt>
                <c:pt idx="8">
                  <c:v>38.109648413094234</c:v>
                </c:pt>
                <c:pt idx="9">
                  <c:v>31.610185604305112</c:v>
                </c:pt>
                <c:pt idx="10">
                  <c:v>34.079832960151002</c:v>
                </c:pt>
                <c:pt idx="11">
                  <c:v>30.906381129202835</c:v>
                </c:pt>
                <c:pt idx="12">
                  <c:v>25.365235725507056</c:v>
                </c:pt>
                <c:pt idx="13">
                  <c:v>24.898614611682866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12027</c:v>
                </c:pt>
                <c:pt idx="1">
                  <c:v>12127</c:v>
                </c:pt>
                <c:pt idx="2">
                  <c:v>12218</c:v>
                </c:pt>
                <c:pt idx="3">
                  <c:v>12433</c:v>
                </c:pt>
                <c:pt idx="4">
                  <c:v>12593</c:v>
                </c:pt>
                <c:pt idx="5">
                  <c:v>12723</c:v>
                </c:pt>
                <c:pt idx="6">
                  <c:v>12796</c:v>
                </c:pt>
                <c:pt idx="7">
                  <c:v>12833</c:v>
                </c:pt>
                <c:pt idx="8">
                  <c:v>12882</c:v>
                </c:pt>
                <c:pt idx="9">
                  <c:v>12896</c:v>
                </c:pt>
                <c:pt idx="10">
                  <c:v>12804</c:v>
                </c:pt>
                <c:pt idx="11">
                  <c:v>12778</c:v>
                </c:pt>
                <c:pt idx="12">
                  <c:v>12715</c:v>
                </c:pt>
                <c:pt idx="13">
                  <c:v>12701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4632</c:v>
                </c:pt>
                <c:pt idx="1">
                  <c:v>4479</c:v>
                </c:pt>
                <c:pt idx="2">
                  <c:v>4400</c:v>
                </c:pt>
                <c:pt idx="3">
                  <c:v>4307</c:v>
                </c:pt>
                <c:pt idx="4">
                  <c:v>4266</c:v>
                </c:pt>
                <c:pt idx="5">
                  <c:v>4206</c:v>
                </c:pt>
                <c:pt idx="6">
                  <c:v>4118</c:v>
                </c:pt>
                <c:pt idx="7">
                  <c:v>4100</c:v>
                </c:pt>
                <c:pt idx="8">
                  <c:v>4029</c:v>
                </c:pt>
                <c:pt idx="9">
                  <c:v>4009</c:v>
                </c:pt>
                <c:pt idx="10">
                  <c:v>3943</c:v>
                </c:pt>
                <c:pt idx="11">
                  <c:v>3977</c:v>
                </c:pt>
                <c:pt idx="12">
                  <c:v>3968</c:v>
                </c:pt>
                <c:pt idx="13">
                  <c:v>3988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11049</c:v>
                </c:pt>
                <c:pt idx="1">
                  <c:v>11092</c:v>
                </c:pt>
                <c:pt idx="2">
                  <c:v>11148</c:v>
                </c:pt>
                <c:pt idx="3">
                  <c:v>11190</c:v>
                </c:pt>
                <c:pt idx="4">
                  <c:v>11187</c:v>
                </c:pt>
                <c:pt idx="5">
                  <c:v>11167</c:v>
                </c:pt>
                <c:pt idx="6">
                  <c:v>11114</c:v>
                </c:pt>
                <c:pt idx="7">
                  <c:v>11066</c:v>
                </c:pt>
                <c:pt idx="8">
                  <c:v>11089</c:v>
                </c:pt>
                <c:pt idx="9">
                  <c:v>11133</c:v>
                </c:pt>
                <c:pt idx="10">
                  <c:v>11138</c:v>
                </c:pt>
                <c:pt idx="11">
                  <c:v>11037</c:v>
                </c:pt>
                <c:pt idx="12">
                  <c:v>11015</c:v>
                </c:pt>
                <c:pt idx="13">
                  <c:v>11099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65</c:v>
                </c:pt>
                <c:pt idx="1">
                  <c:v>65</c:v>
                </c:pt>
                <c:pt idx="2">
                  <c:v>65</c:v>
                </c:pt>
                <c:pt idx="3">
                  <c:v>65</c:v>
                </c:pt>
                <c:pt idx="4">
                  <c:v>65</c:v>
                </c:pt>
                <c:pt idx="5">
                  <c:v>119</c:v>
                </c:pt>
                <c:pt idx="6">
                  <c:v>119</c:v>
                </c:pt>
                <c:pt idx="7">
                  <c:v>119</c:v>
                </c:pt>
                <c:pt idx="8">
                  <c:v>119</c:v>
                </c:pt>
                <c:pt idx="9">
                  <c:v>119</c:v>
                </c:pt>
                <c:pt idx="10">
                  <c:v>119</c:v>
                </c:pt>
                <c:pt idx="11">
                  <c:v>110</c:v>
                </c:pt>
                <c:pt idx="12">
                  <c:v>110</c:v>
                </c:pt>
                <c:pt idx="13">
                  <c:v>110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586</c:v>
                </c:pt>
                <c:pt idx="1">
                  <c:v>586</c:v>
                </c:pt>
                <c:pt idx="2">
                  <c:v>586</c:v>
                </c:pt>
                <c:pt idx="3">
                  <c:v>586</c:v>
                </c:pt>
                <c:pt idx="4">
                  <c:v>586</c:v>
                </c:pt>
                <c:pt idx="5">
                  <c:v>532</c:v>
                </c:pt>
                <c:pt idx="6">
                  <c:v>532</c:v>
                </c:pt>
                <c:pt idx="7">
                  <c:v>532</c:v>
                </c:pt>
                <c:pt idx="8">
                  <c:v>532</c:v>
                </c:pt>
                <c:pt idx="9">
                  <c:v>532</c:v>
                </c:pt>
                <c:pt idx="10">
                  <c:v>532</c:v>
                </c:pt>
                <c:pt idx="11">
                  <c:v>451</c:v>
                </c:pt>
                <c:pt idx="12">
                  <c:v>451</c:v>
                </c:pt>
                <c:pt idx="13">
                  <c:v>451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62.548099999999998</c:v>
                </c:pt>
                <c:pt idx="1">
                  <c:v>73.221900000000005</c:v>
                </c:pt>
                <c:pt idx="2">
                  <c:v>72.382000000000005</c:v>
                </c:pt>
                <c:pt idx="3">
                  <c:v>75.829300000000003</c:v>
                </c:pt>
                <c:pt idx="4">
                  <c:v>65.512900000000002</c:v>
                </c:pt>
                <c:pt idx="5">
                  <c:v>74.3292</c:v>
                </c:pt>
                <c:pt idx="6">
                  <c:v>86.012299999999996</c:v>
                </c:pt>
                <c:pt idx="7">
                  <c:v>72.586399999999998</c:v>
                </c:pt>
                <c:pt idx="8">
                  <c:v>71.015900000000002</c:v>
                </c:pt>
                <c:pt idx="9">
                  <c:v>61.215299999999999</c:v>
                </c:pt>
                <c:pt idx="10">
                  <c:v>61.422600000000003</c:v>
                </c:pt>
                <c:pt idx="11">
                  <c:v>70.562799999999996</c:v>
                </c:pt>
                <c:pt idx="12">
                  <c:v>62.543700000000001</c:v>
                </c:pt>
                <c:pt idx="13">
                  <c:v>75.205100000000002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9.8339999999999996</c:v>
                </c:pt>
                <c:pt idx="1">
                  <c:v>11.32</c:v>
                </c:pt>
                <c:pt idx="2">
                  <c:v>12.332000000000001</c:v>
                </c:pt>
                <c:pt idx="3">
                  <c:v>12.685</c:v>
                </c:pt>
                <c:pt idx="4">
                  <c:v>11.903</c:v>
                </c:pt>
                <c:pt idx="5">
                  <c:v>15.962</c:v>
                </c:pt>
                <c:pt idx="6">
                  <c:v>15.875</c:v>
                </c:pt>
                <c:pt idx="7">
                  <c:v>13.863</c:v>
                </c:pt>
                <c:pt idx="8">
                  <c:v>11.959</c:v>
                </c:pt>
                <c:pt idx="9">
                  <c:v>10.452</c:v>
                </c:pt>
                <c:pt idx="10">
                  <c:v>11.254</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9.8339999999999996</c:v>
                </c:pt>
                <c:pt idx="1">
                  <c:v>11.32</c:v>
                </c:pt>
                <c:pt idx="2">
                  <c:v>12.332000000000001</c:v>
                </c:pt>
                <c:pt idx="3">
                  <c:v>12.685</c:v>
                </c:pt>
                <c:pt idx="4">
                  <c:v>11.902999999999999</c:v>
                </c:pt>
                <c:pt idx="5">
                  <c:v>15.962</c:v>
                </c:pt>
                <c:pt idx="6">
                  <c:v>15.875</c:v>
                </c:pt>
                <c:pt idx="7">
                  <c:v>13.863</c:v>
                </c:pt>
                <c:pt idx="8">
                  <c:v>11.959</c:v>
                </c:pt>
                <c:pt idx="9">
                  <c:v>10.452</c:v>
                </c:pt>
                <c:pt idx="10">
                  <c:v>11.254000000000001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51.054486308770393</c:v>
                </c:pt>
                <c:pt idx="1">
                  <c:v>53.370706520330977</c:v>
                </c:pt>
                <c:pt idx="2">
                  <c:v>54.889469055389718</c:v>
                </c:pt>
                <c:pt idx="3">
                  <c:v>52.134379926615438</c:v>
                </c:pt>
                <c:pt idx="4">
                  <c:v>43.362417873068622</c:v>
                </c:pt>
                <c:pt idx="5">
                  <c:v>44.541121102569711</c:v>
                </c:pt>
                <c:pt idx="6">
                  <c:v>32.523928701765513</c:v>
                </c:pt>
                <c:pt idx="7">
                  <c:v>28.422320485079766</c:v>
                </c:pt>
                <c:pt idx="8">
                  <c:v>27.432683011863158</c:v>
                </c:pt>
                <c:pt idx="9">
                  <c:v>25.722620533180272</c:v>
                </c:pt>
                <c:pt idx="10">
                  <c:v>25.091723511688478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31.114251820372573</c:v>
                </c:pt>
                <c:pt idx="1">
                  <c:v>31.90402276749705</c:v>
                </c:pt>
                <c:pt idx="2">
                  <c:v>29.143007226121121</c:v>
                </c:pt>
                <c:pt idx="3">
                  <c:v>35.279406502822972</c:v>
                </c:pt>
                <c:pt idx="4">
                  <c:v>41.190478655410352</c:v>
                </c:pt>
                <c:pt idx="5">
                  <c:v>40.903701162533487</c:v>
                </c:pt>
                <c:pt idx="6">
                  <c:v>38.109648413094234</c:v>
                </c:pt>
                <c:pt idx="7">
                  <c:v>31.610185604305112</c:v>
                </c:pt>
                <c:pt idx="8">
                  <c:v>34.079832960151002</c:v>
                </c:pt>
                <c:pt idx="9">
                  <c:v>30.906381129202835</c:v>
                </c:pt>
                <c:pt idx="10">
                  <c:v>25.365235725507056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0.19261774451172309</c:v>
                </c:pt>
                <c:pt idx="1">
                  <c:v>0.21210137054655201</c:v>
                </c:pt>
                <c:pt idx="2">
                  <c:v>0.22466969005576662</c:v>
                </c:pt>
                <c:pt idx="3">
                  <c:v>0.24331352972559483</c:v>
                </c:pt>
                <c:pt idx="4">
                  <c:v>0.27450037575955083</c:v>
                </c:pt>
                <c:pt idx="5">
                  <c:v>0.35836547452953771</c:v>
                </c:pt>
                <c:pt idx="6">
                  <c:v>0.48810216458069683</c:v>
                </c:pt>
                <c:pt idx="7">
                  <c:v>0.48775046383976112</c:v>
                </c:pt>
                <c:pt idx="8">
                  <c:v>0.43593986030562071</c:v>
                </c:pt>
                <c:pt idx="9">
                  <c:v>0.40633496056584495</c:v>
                </c:pt>
                <c:pt idx="10">
                  <c:v>0.44851442726752311</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11.254000000000001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11.254000000000001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M：宿泊業，飲食サービス業(N=2)</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6.133</c:v>
                </c:pt>
                <c:pt idx="32">
                  <c:v>5.1210000000000004</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29.35325504868247</c:v>
                </c:pt>
                <c:pt idx="2">
                  <c:v>1.4605580011702359</c:v>
                </c:pt>
                <c:pt idx="3">
                  <c:v>11.91476965653481</c:v>
                </c:pt>
                <c:pt idx="4">
                  <c:v>39.513918218073989</c:v>
                </c:pt>
                <c:pt idx="5">
                  <c:v>38.367803042338373</c:v>
                </c:pt>
                <c:pt idx="7">
                  <c:v>50.497764189412869</c:v>
                </c:pt>
                <c:pt idx="8">
                  <c:v>1.4355651608886</c:v>
                </c:pt>
                <c:pt idx="9">
                  <c:v>0.29210092286267092</c:v>
                </c:pt>
                <c:pt idx="10">
                  <c:v>3.1913419639999998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42.728582706387513</c:v>
                </c:pt>
                <c:pt idx="4" formatCode="#,##0">
                  <c:v>39.513918218073989</c:v>
                </c:pt>
                <c:pt idx="5" formatCode="#,##0">
                  <c:v>38.367803042338373</c:v>
                </c:pt>
                <c:pt idx="6" formatCode="#,##0">
                  <c:v>52.225430273164143</c:v>
                </c:pt>
                <c:pt idx="10" formatCode="#,##0">
                  <c:v>3.1913419639999998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11.254</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11.254</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白浜町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3.0665</c:v>
                </c:pt>
                <c:pt idx="8">
                  <c:v>5.1210000000000004</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M：宿泊業，飲食サービス業(N=2)</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46,539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2899.1000000000013</c:v>
                </c:pt>
                <c:pt idx="1">
                  <c:v>43640</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61,205</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3479.2678920000012</c:v>
                </c:pt>
                <c:pt idx="1">
                  <c:v>57725.246400000004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11.788603488000001</c:v>
                </c:pt>
                <c:pt idx="1">
                  <c:v>12.319013556</c:v>
                </c:pt>
                <c:pt idx="2">
                  <c:v>6.6563747999999992E-2</c:v>
                </c:pt>
                <c:pt idx="3">
                  <c:v>7.5143880000000003E-3</c:v>
                </c:pt>
                <c:pt idx="4">
                  <c:v>4.0111998599999996</c:v>
                </c:pt>
                <c:pt idx="5">
                  <c:v>12.64312606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389,672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244219</c:v>
                </c:pt>
                <c:pt idx="1">
                  <c:v>145100</c:v>
                </c:pt>
                <c:pt idx="2">
                  <c:v>319</c:v>
                </c:pt>
                <c:pt idx="3">
                  <c:v>34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5140.7</c:v>
                </c:pt>
                <c:pt idx="1">
                  <c:v>5409.7</c:v>
                </c:pt>
                <c:pt idx="2">
                  <c:v>5644.3</c:v>
                </c:pt>
                <c:pt idx="3">
                  <c:v>9070.7999999999993</c:v>
                </c:pt>
                <c:pt idx="4">
                  <c:v>11815</c:v>
                </c:pt>
                <c:pt idx="5">
                  <c:v>42173.3</c:v>
                </c:pt>
                <c:pt idx="6">
                  <c:v>43408.4</c:v>
                </c:pt>
                <c:pt idx="7">
                  <c:v>43644.9</c:v>
                </c:pt>
                <c:pt idx="8">
                  <c:v>43640</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1770.9</c:v>
                </c:pt>
                <c:pt idx="1">
                  <c:v>1902</c:v>
                </c:pt>
                <c:pt idx="2">
                  <c:v>1980</c:v>
                </c:pt>
                <c:pt idx="3">
                  <c:v>2180.6999999999998</c:v>
                </c:pt>
                <c:pt idx="4">
                  <c:v>2332.9</c:v>
                </c:pt>
                <c:pt idx="5">
                  <c:v>2502.599999999999</c:v>
                </c:pt>
                <c:pt idx="6">
                  <c:v>2622.3</c:v>
                </c:pt>
                <c:pt idx="7">
                  <c:v>2734.1</c:v>
                </c:pt>
                <c:pt idx="8">
                  <c:v>2899.1000000000013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6.5473550016727791E-2</c:v>
                </c:pt>
                <c:pt idx="1">
                  <c:v>6.7715520033536605E-2</c:v>
                </c:pt>
                <c:pt idx="2">
                  <c:v>7.4794468841548875E-2</c:v>
                </c:pt>
                <c:pt idx="3">
                  <c:v>0.12180363441467623</c:v>
                </c:pt>
                <c:pt idx="4">
                  <c:v>0.15720556968817584</c:v>
                </c:pt>
                <c:pt idx="5">
                  <c:v>0.55031111740787964</c:v>
                </c:pt>
                <c:pt idx="6">
                  <c:v>0.51431799092303221</c:v>
                </c:pt>
                <c:pt idx="7">
                  <c:v>0.48556426368608696</c:v>
                </c:pt>
                <c:pt idx="8">
                  <c:v>0.48708859749221461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25.474961616102149</c:v>
                </c:pt>
                <c:pt idx="2">
                  <c:v>1.1857509618779629</c:v>
                </c:pt>
                <c:pt idx="3">
                  <c:v>2.4822946481410089</c:v>
                </c:pt>
                <c:pt idx="4">
                  <c:v>54.889469055389718</c:v>
                </c:pt>
                <c:pt idx="5">
                  <c:v>45.826506502826447</c:v>
                </c:pt>
                <c:pt idx="7">
                  <c:v>44.358503801172617</c:v>
                </c:pt>
                <c:pt idx="8">
                  <c:v>1.7662442900897599</c:v>
                </c:pt>
                <c:pt idx="9">
                  <c:v>0.89514616655194523</c:v>
                </c:pt>
                <c:pt idx="10">
                  <c:v>4.8767706367999999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29.143007226121121</c:v>
                </c:pt>
                <c:pt idx="4" formatCode="#,##0">
                  <c:v>54.889469055389718</c:v>
                </c:pt>
                <c:pt idx="5" formatCode="#,##0">
                  <c:v>45.826506502826447</c:v>
                </c:pt>
                <c:pt idx="6" formatCode="#,##0">
                  <c:v>47.019894257814322</c:v>
                </c:pt>
                <c:pt idx="10" formatCode="#,##0">
                  <c:v>4.8767706367999999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437</c:v>
                </c:pt>
                <c:pt idx="1">
                  <c:v>462</c:v>
                </c:pt>
                <c:pt idx="2">
                  <c:v>479</c:v>
                </c:pt>
                <c:pt idx="3">
                  <c:v>513</c:v>
                </c:pt>
                <c:pt idx="4">
                  <c:v>542</c:v>
                </c:pt>
                <c:pt idx="5">
                  <c:v>570</c:v>
                </c:pt>
                <c:pt idx="6">
                  <c:v>590</c:v>
                </c:pt>
                <c:pt idx="7">
                  <c:v>607</c:v>
                </c:pt>
                <c:pt idx="8">
                  <c:v>631</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125653.76115785234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61204.514292000007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671713.75500000012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327461.20800000004</c:v>
                </c:pt>
                <c:pt idx="1">
                  <c:v>342194.821</c:v>
                </c:pt>
                <c:pt idx="2">
                  <c:v>1848.9929999999999</c:v>
                </c:pt>
                <c:pt idx="3">
                  <c:v>208.733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61204.514292000007</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19.025163590782963</c:v>
                </c:pt>
                <c:pt idx="2">
                  <c:v>0.85865908398013113</c:v>
                </c:pt>
                <c:pt idx="3">
                  <c:v>5.0147919369197718</c:v>
                </c:pt>
                <c:pt idx="4">
                  <c:v>28.517732320323187</c:v>
                </c:pt>
                <c:pt idx="5">
                  <c:v>30.107478203172196</c:v>
                </c:pt>
                <c:pt idx="7">
                  <c:v>36.421298187329597</c:v>
                </c:pt>
                <c:pt idx="8">
                  <c:v>1.2046535872224653</c:v>
                </c:pt>
                <c:pt idx="9">
                  <c:v>2.8995187782876623E-2</c:v>
                </c:pt>
                <c:pt idx="10">
                  <c:v>3.2888689859200002</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24.898614611682866</c:v>
                </c:pt>
                <c:pt idx="4">
                  <c:v>28.517732320323187</c:v>
                </c:pt>
                <c:pt idx="5">
                  <c:v>30.107478203172196</c:v>
                </c:pt>
                <c:pt idx="6">
                  <c:v>37.65494696233494</c:v>
                </c:pt>
                <c:pt idx="10">
                  <c:v>3.2888689859200002</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再エネ比較シート!$BL$72:$BL$161</c:f>
              <c:numCache>
                <c:formatCode>#,##0_);[Red]\(#,##0\)</c:formatCode>
                <c:ptCount val="90"/>
                <c:pt idx="0">
                  <c:v>0</c:v>
                </c:pt>
                <c:pt idx="1">
                  <c:v>-187015.48245863355</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再エネ比較シート!$BM$72:$BM$161</c:f>
              <c:numCache>
                <c:formatCode>#,##0_);[Red]\(#,##0\)</c:formatCode>
                <c:ptCount val="90"/>
                <c:pt idx="0">
                  <c:v>1483077.1880519704</c:v>
                </c:pt>
                <c:pt idx="1">
                  <c:v>0</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再エネ比較シート!$BK$72:$BK$161</c:f>
              <c:numCache>
                <c:formatCode>#,##0_);[Red]\(#,##0\)</c:formatCode>
                <c:ptCount val="90"/>
                <c:pt idx="0">
                  <c:v>1483077.1880519704</c:v>
                </c:pt>
                <c:pt idx="1">
                  <c:v>-187015.48245863355</c:v>
                </c:pt>
                <c:pt idx="2">
                  <c:v>474203.55944938294</c:v>
                </c:pt>
                <c:pt idx="3">
                  <c:v>155999.54640872913</c:v>
                </c:pt>
                <c:pt idx="4">
                  <c:v>485227.27100438968</c:v>
                </c:pt>
                <c:pt idx="5">
                  <c:v>572081.1790078734</c:v>
                </c:pt>
                <c:pt idx="6">
                  <c:v>254024.36932854576</c:v>
                </c:pt>
                <c:pt idx="7">
                  <c:v>33569.180702554942</c:v>
                </c:pt>
                <c:pt idx="8">
                  <c:v>1524218.2930301214</c:v>
                </c:pt>
                <c:pt idx="9">
                  <c:v>311116.87354617589</c:v>
                </c:pt>
                <c:pt idx="10">
                  <c:v>566911.71519530262</c:v>
                </c:pt>
                <c:pt idx="11">
                  <c:v>162793.93739996565</c:v>
                </c:pt>
                <c:pt idx="12">
                  <c:v>448941.07587952435</c:v>
                </c:pt>
                <c:pt idx="13">
                  <c:v>869476.40238469839</c:v>
                </c:pt>
                <c:pt idx="14">
                  <c:v>382479.91166286462</c:v>
                </c:pt>
                <c:pt idx="15">
                  <c:v>546059.99384214776</c:v>
                </c:pt>
                <c:pt idx="16">
                  <c:v>561018.68410926778</c:v>
                </c:pt>
                <c:pt idx="17">
                  <c:v>739314.65500760183</c:v>
                </c:pt>
                <c:pt idx="18">
                  <c:v>10330.819014426545</c:v>
                </c:pt>
                <c:pt idx="19">
                  <c:v>2642197.0407293974</c:v>
                </c:pt>
                <c:pt idx="20">
                  <c:v>656578.25100770278</c:v>
                </c:pt>
                <c:pt idx="21">
                  <c:v>483344.46305643249</c:v>
                </c:pt>
                <c:pt idx="22">
                  <c:v>936219.837501726</c:v>
                </c:pt>
                <c:pt idx="23">
                  <c:v>233407.59303444927</c:v>
                </c:pt>
                <c:pt idx="24">
                  <c:v>410427.97300897306</c:v>
                </c:pt>
                <c:pt idx="25">
                  <c:v>863630.2608342903</c:v>
                </c:pt>
                <c:pt idx="26">
                  <c:v>79390.161604079505</c:v>
                </c:pt>
                <c:pt idx="27">
                  <c:v>229468.20855180779</c:v>
                </c:pt>
                <c:pt idx="28">
                  <c:v>117526.88015397635</c:v>
                </c:pt>
                <c:pt idx="29">
                  <c:v>-495810.0247070319</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再エネ比較シート!$BJ$72:$BJ$161</c:f>
              <c:numCache>
                <c:formatCode>#,##0_);[Red]\(#,##0\)</c:formatCode>
                <c:ptCount val="90"/>
                <c:pt idx="0">
                  <c:v>143238.12294802975</c:v>
                </c:pt>
                <c:pt idx="1">
                  <c:v>648152.13545863365</c:v>
                </c:pt>
                <c:pt idx="2">
                  <c:v>50996.271550617093</c:v>
                </c:pt>
                <c:pt idx="3">
                  <c:v>248860.03359127088</c:v>
                </c:pt>
                <c:pt idx="4">
                  <c:v>454585.45999561023</c:v>
                </c:pt>
                <c:pt idx="5">
                  <c:v>122459.58999212661</c:v>
                </c:pt>
                <c:pt idx="6">
                  <c:v>93868.048671454249</c:v>
                </c:pt>
                <c:pt idx="7">
                  <c:v>2811.4112974450563</c:v>
                </c:pt>
                <c:pt idx="8">
                  <c:v>354599.9329698786</c:v>
                </c:pt>
                <c:pt idx="9">
                  <c:v>44452.130453824044</c:v>
                </c:pt>
                <c:pt idx="10">
                  <c:v>83389.437804697445</c:v>
                </c:pt>
                <c:pt idx="11">
                  <c:v>17304.345600034369</c:v>
                </c:pt>
                <c:pt idx="12">
                  <c:v>22357.681120475656</c:v>
                </c:pt>
                <c:pt idx="13">
                  <c:v>13408.910615301558</c:v>
                </c:pt>
                <c:pt idx="14">
                  <c:v>167457.6643371355</c:v>
                </c:pt>
                <c:pt idx="15">
                  <c:v>125653.76115785234</c:v>
                </c:pt>
                <c:pt idx="16">
                  <c:v>170187.50589073231</c:v>
                </c:pt>
                <c:pt idx="17">
                  <c:v>21645.111992398037</c:v>
                </c:pt>
                <c:pt idx="18">
                  <c:v>14058.752985573452</c:v>
                </c:pt>
                <c:pt idx="19">
                  <c:v>419847.9212706025</c:v>
                </c:pt>
                <c:pt idx="20">
                  <c:v>79176.636992297223</c:v>
                </c:pt>
                <c:pt idx="21">
                  <c:v>302308.34094356751</c:v>
                </c:pt>
                <c:pt idx="22">
                  <c:v>56516.938498274023</c:v>
                </c:pt>
                <c:pt idx="23">
                  <c:v>32318.299965550705</c:v>
                </c:pt>
                <c:pt idx="24">
                  <c:v>34148.892991026907</c:v>
                </c:pt>
                <c:pt idx="25">
                  <c:v>72590.432165709673</c:v>
                </c:pt>
                <c:pt idx="26">
                  <c:v>31014.119395920501</c:v>
                </c:pt>
                <c:pt idx="27">
                  <c:v>65353.186448192231</c:v>
                </c:pt>
                <c:pt idx="28">
                  <c:v>35792.042846023665</c:v>
                </c:pt>
                <c:pt idx="29">
                  <c:v>3087116.9007070316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再エネ比較シート!$BE$72:$BE$161</c:f>
              <c:numCache>
                <c:formatCode>#,##0_);[Red]\(#,##0\)</c:formatCode>
                <c:ptCount val="90"/>
                <c:pt idx="0">
                  <c:v>1168913.3130000001</c:v>
                </c:pt>
                <c:pt idx="1">
                  <c:v>444073.26400000008</c:v>
                </c:pt>
                <c:pt idx="2">
                  <c:v>355999.23799999995</c:v>
                </c:pt>
                <c:pt idx="3">
                  <c:v>369882.52100000001</c:v>
                </c:pt>
                <c:pt idx="4">
                  <c:v>893491.66599999997</c:v>
                </c:pt>
                <c:pt idx="5">
                  <c:v>529573.804</c:v>
                </c:pt>
                <c:pt idx="6">
                  <c:v>332239.761</c:v>
                </c:pt>
                <c:pt idx="7">
                  <c:v>10749.680999999999</c:v>
                </c:pt>
                <c:pt idx="8">
                  <c:v>1590892.6850000001</c:v>
                </c:pt>
                <c:pt idx="9">
                  <c:v>279322.34999999998</c:v>
                </c:pt>
                <c:pt idx="10">
                  <c:v>214336.11000000002</c:v>
                </c:pt>
                <c:pt idx="11">
                  <c:v>147995.92200000002</c:v>
                </c:pt>
                <c:pt idx="12">
                  <c:v>57975.24500000001</c:v>
                </c:pt>
                <c:pt idx="13">
                  <c:v>69728.331999999995</c:v>
                </c:pt>
                <c:pt idx="14">
                  <c:v>449959.96200000006</c:v>
                </c:pt>
                <c:pt idx="15">
                  <c:v>327461.20800000004</c:v>
                </c:pt>
                <c:pt idx="16">
                  <c:v>214209.13200000001</c:v>
                </c:pt>
                <c:pt idx="17">
                  <c:v>91400.255999999994</c:v>
                </c:pt>
                <c:pt idx="18">
                  <c:v>24384.665999999997</c:v>
                </c:pt>
                <c:pt idx="19">
                  <c:v>1424522.2260000003</c:v>
                </c:pt>
                <c:pt idx="20">
                  <c:v>175179.97</c:v>
                </c:pt>
                <c:pt idx="21">
                  <c:v>710048.473</c:v>
                </c:pt>
                <c:pt idx="22">
                  <c:v>404464.527</c:v>
                </c:pt>
                <c:pt idx="23">
                  <c:v>177170.182</c:v>
                </c:pt>
                <c:pt idx="24">
                  <c:v>266660.50599999999</c:v>
                </c:pt>
                <c:pt idx="25">
                  <c:v>792672.77300000004</c:v>
                </c:pt>
                <c:pt idx="26">
                  <c:v>101337.848</c:v>
                </c:pt>
                <c:pt idx="27">
                  <c:v>278168.99100000004</c:v>
                </c:pt>
                <c:pt idx="28">
                  <c:v>128321.84700000001</c:v>
                </c:pt>
                <c:pt idx="29">
                  <c:v>2396545.9129999997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再エネ比較シート!$BF$72:$BF$161</c:f>
              <c:numCache>
                <c:formatCode>#,##0_);[Red]\(#,##0\)</c:formatCode>
                <c:ptCount val="90"/>
                <c:pt idx="0">
                  <c:v>447836.6</c:v>
                </c:pt>
                <c:pt idx="1">
                  <c:v>17063.388999999999</c:v>
                </c:pt>
                <c:pt idx="2">
                  <c:v>168499.18400000001</c:v>
                </c:pt>
                <c:pt idx="3">
                  <c:v>34977.059000000008</c:v>
                </c:pt>
                <c:pt idx="4">
                  <c:v>45531.34199999999</c:v>
                </c:pt>
                <c:pt idx="5">
                  <c:v>157019.93900000004</c:v>
                </c:pt>
                <c:pt idx="6">
                  <c:v>15652.656999999999</c:v>
                </c:pt>
                <c:pt idx="7">
                  <c:v>25127.225999999999</c:v>
                </c:pt>
                <c:pt idx="8">
                  <c:v>279436.79300000001</c:v>
                </c:pt>
                <c:pt idx="9">
                  <c:v>68641.697</c:v>
                </c:pt>
                <c:pt idx="10">
                  <c:v>435965.04300000001</c:v>
                </c:pt>
                <c:pt idx="11">
                  <c:v>28339.618999999999</c:v>
                </c:pt>
                <c:pt idx="12">
                  <c:v>408015.71799999999</c:v>
                </c:pt>
                <c:pt idx="13">
                  <c:v>793019.88800000004</c:v>
                </c:pt>
                <c:pt idx="14">
                  <c:v>99977.614000000001</c:v>
                </c:pt>
                <c:pt idx="15">
                  <c:v>342194.821</c:v>
                </c:pt>
                <c:pt idx="16">
                  <c:v>492555.016</c:v>
                </c:pt>
                <c:pt idx="17">
                  <c:v>663852.67099999997</c:v>
                </c:pt>
                <c:pt idx="18">
                  <c:v>0</c:v>
                </c:pt>
                <c:pt idx="19">
                  <c:v>1550481.301</c:v>
                </c:pt>
                <c:pt idx="20">
                  <c:v>558401.027</c:v>
                </c:pt>
                <c:pt idx="21">
                  <c:v>71760.506999999998</c:v>
                </c:pt>
                <c:pt idx="22">
                  <c:v>561858.79700000002</c:v>
                </c:pt>
                <c:pt idx="23">
                  <c:v>88456.141000000003</c:v>
                </c:pt>
                <c:pt idx="24">
                  <c:v>177916.36</c:v>
                </c:pt>
                <c:pt idx="25">
                  <c:v>141394.85999999999</c:v>
                </c:pt>
                <c:pt idx="26">
                  <c:v>9066.4330000000027</c:v>
                </c:pt>
                <c:pt idx="27">
                  <c:v>16652.403999999995</c:v>
                </c:pt>
                <c:pt idx="28">
                  <c:v>24997.076000000001</c:v>
                </c:pt>
                <c:pt idx="29">
                  <c:v>194760.96299999996</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再エネ比較シート!$BG$72:$BG$161</c:f>
              <c:numCache>
                <c:formatCode>#,##0_);[Red]\(#,##0\)</c:formatCode>
                <c:ptCount val="90"/>
                <c:pt idx="0">
                  <c:v>9565.3979999999992</c:v>
                </c:pt>
                <c:pt idx="1">
                  <c:v>0</c:v>
                </c:pt>
                <c:pt idx="2">
                  <c:v>701.40899999999999</c:v>
                </c:pt>
                <c:pt idx="3">
                  <c:v>0</c:v>
                </c:pt>
                <c:pt idx="4">
                  <c:v>789.72299999999996</c:v>
                </c:pt>
                <c:pt idx="5">
                  <c:v>7947.0259999999998</c:v>
                </c:pt>
                <c:pt idx="6">
                  <c:v>0</c:v>
                </c:pt>
                <c:pt idx="7">
                  <c:v>503.68500000000006</c:v>
                </c:pt>
                <c:pt idx="8">
                  <c:v>8488.7479999999996</c:v>
                </c:pt>
                <c:pt idx="9">
                  <c:v>7604.9570000000012</c:v>
                </c:pt>
                <c:pt idx="10">
                  <c:v>0</c:v>
                </c:pt>
                <c:pt idx="11">
                  <c:v>3762.7420000000006</c:v>
                </c:pt>
                <c:pt idx="12">
                  <c:v>5307.793999999999</c:v>
                </c:pt>
                <c:pt idx="13">
                  <c:v>20137.093000000001</c:v>
                </c:pt>
                <c:pt idx="14">
                  <c:v>0</c:v>
                </c:pt>
                <c:pt idx="15">
                  <c:v>1848.9929999999999</c:v>
                </c:pt>
                <c:pt idx="16">
                  <c:v>24438.363000000005</c:v>
                </c:pt>
                <c:pt idx="17">
                  <c:v>5677.1610000000001</c:v>
                </c:pt>
                <c:pt idx="18">
                  <c:v>0</c:v>
                </c:pt>
                <c:pt idx="19">
                  <c:v>86865.813999999998</c:v>
                </c:pt>
                <c:pt idx="20">
                  <c:v>2166.7779999999998</c:v>
                </c:pt>
                <c:pt idx="21">
                  <c:v>3843.8240000000001</c:v>
                </c:pt>
                <c:pt idx="22">
                  <c:v>26413.452000000001</c:v>
                </c:pt>
                <c:pt idx="23">
                  <c:v>99.569999999999979</c:v>
                </c:pt>
                <c:pt idx="24">
                  <c:v>0</c:v>
                </c:pt>
                <c:pt idx="25">
                  <c:v>2147.1729999999993</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208.733</c:v>
                </c:pt>
                <c:pt idx="16">
                  <c:v>3.6789999999999998</c:v>
                </c:pt>
                <c:pt idx="17">
                  <c:v>29.678999999999995</c:v>
                </c:pt>
                <c:pt idx="18">
                  <c:v>4.9059999999999997</c:v>
                </c:pt>
                <c:pt idx="19">
                  <c:v>175.62099999999998</c:v>
                </c:pt>
                <c:pt idx="20">
                  <c:v>7.1130000000000004</c:v>
                </c:pt>
                <c:pt idx="21">
                  <c:v>0</c:v>
                </c:pt>
                <c:pt idx="22">
                  <c:v>0</c:v>
                </c:pt>
                <c:pt idx="23">
                  <c:v>0</c:v>
                </c:pt>
                <c:pt idx="24">
                  <c:v>0</c:v>
                </c:pt>
                <c:pt idx="25">
                  <c:v>5.8869999999999996</c:v>
                </c:pt>
                <c:pt idx="26">
                  <c:v>0</c:v>
                </c:pt>
                <c:pt idx="27">
                  <c:v>0</c:v>
                </c:pt>
                <c:pt idx="28">
                  <c:v>0</c:v>
                </c:pt>
                <c:pt idx="29">
                  <c:v>0</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0"/>
                <c:pt idx="0">
                  <c:v>有田川町</c:v>
                </c:pt>
                <c:pt idx="1">
                  <c:v>有田市</c:v>
                </c:pt>
                <c:pt idx="2">
                  <c:v>印南町</c:v>
                </c:pt>
                <c:pt idx="3">
                  <c:v>岩出市</c:v>
                </c:pt>
                <c:pt idx="4">
                  <c:v>海南市</c:v>
                </c:pt>
                <c:pt idx="5">
                  <c:v>かつらぎ町</c:v>
                </c:pt>
                <c:pt idx="6">
                  <c:v>上富田町</c:v>
                </c:pt>
                <c:pt idx="7">
                  <c:v>北山村</c:v>
                </c:pt>
                <c:pt idx="8">
                  <c:v>紀の川市</c:v>
                </c:pt>
                <c:pt idx="9">
                  <c:v>紀美野町</c:v>
                </c:pt>
                <c:pt idx="10">
                  <c:v>串本町</c:v>
                </c:pt>
                <c:pt idx="11">
                  <c:v>九度山町</c:v>
                </c:pt>
                <c:pt idx="12">
                  <c:v>高野町</c:v>
                </c:pt>
                <c:pt idx="13">
                  <c:v>古座川町</c:v>
                </c:pt>
                <c:pt idx="14">
                  <c:v>御坊市</c:v>
                </c:pt>
                <c:pt idx="15">
                  <c:v>白浜町</c:v>
                </c:pt>
                <c:pt idx="16">
                  <c:v>新宮市</c:v>
                </c:pt>
                <c:pt idx="17">
                  <c:v>すさみ町</c:v>
                </c:pt>
                <c:pt idx="18">
                  <c:v>太地町</c:v>
                </c:pt>
                <c:pt idx="19">
                  <c:v>田辺市</c:v>
                </c:pt>
                <c:pt idx="20">
                  <c:v>那智勝浦町</c:v>
                </c:pt>
                <c:pt idx="21">
                  <c:v>橋本市</c:v>
                </c:pt>
                <c:pt idx="22">
                  <c:v>日高川町</c:v>
                </c:pt>
                <c:pt idx="23">
                  <c:v>日高町</c:v>
                </c:pt>
                <c:pt idx="24">
                  <c:v>広川町</c:v>
                </c:pt>
                <c:pt idx="25">
                  <c:v>みなべ町</c:v>
                </c:pt>
                <c:pt idx="26">
                  <c:v>美浜町</c:v>
                </c:pt>
                <c:pt idx="27">
                  <c:v>湯浅町</c:v>
                </c:pt>
                <c:pt idx="28">
                  <c:v>由良町</c:v>
                </c:pt>
                <c:pt idx="29">
                  <c:v>和歌山市</c:v>
                </c:pt>
              </c:strCache>
            </c:strRef>
          </c:cat>
          <c:val>
            <c:numRef>
              <c:f>再エネ比較シート!$BI$72:$BI$161</c:f>
              <c:numCache>
                <c:formatCode>#,##0_);[Red]\(#,##0\)</c:formatCode>
                <c:ptCount val="90"/>
                <c:pt idx="0">
                  <c:v>1626315.3110000002</c:v>
                </c:pt>
                <c:pt idx="1">
                  <c:v>461136.65300000011</c:v>
                </c:pt>
                <c:pt idx="2">
                  <c:v>525199.83100000001</c:v>
                </c:pt>
                <c:pt idx="3">
                  <c:v>404859.58</c:v>
                </c:pt>
                <c:pt idx="4">
                  <c:v>939812.73099999991</c:v>
                </c:pt>
                <c:pt idx="5">
                  <c:v>694540.76899999997</c:v>
                </c:pt>
                <c:pt idx="6">
                  <c:v>347892.41800000001</c:v>
                </c:pt>
                <c:pt idx="7">
                  <c:v>36380.591999999997</c:v>
                </c:pt>
                <c:pt idx="8">
                  <c:v>1878818.226</c:v>
                </c:pt>
                <c:pt idx="9">
                  <c:v>355569.00399999996</c:v>
                </c:pt>
                <c:pt idx="10">
                  <c:v>650301.15300000005</c:v>
                </c:pt>
                <c:pt idx="11">
                  <c:v>180098.28300000002</c:v>
                </c:pt>
                <c:pt idx="12">
                  <c:v>471298.75699999998</c:v>
                </c:pt>
                <c:pt idx="13">
                  <c:v>882885.31299999997</c:v>
                </c:pt>
                <c:pt idx="14">
                  <c:v>549937.57600000012</c:v>
                </c:pt>
                <c:pt idx="15">
                  <c:v>671713.75500000012</c:v>
                </c:pt>
                <c:pt idx="16">
                  <c:v>731206.19000000006</c:v>
                </c:pt>
                <c:pt idx="17">
                  <c:v>760959.76699999988</c:v>
                </c:pt>
                <c:pt idx="18">
                  <c:v>24389.571999999996</c:v>
                </c:pt>
                <c:pt idx="19">
                  <c:v>3062044.9619999998</c:v>
                </c:pt>
                <c:pt idx="20">
                  <c:v>735754.88800000004</c:v>
                </c:pt>
                <c:pt idx="21">
                  <c:v>785652.804</c:v>
                </c:pt>
                <c:pt idx="22">
                  <c:v>992736.77600000007</c:v>
                </c:pt>
                <c:pt idx="23">
                  <c:v>265725.89299999998</c:v>
                </c:pt>
                <c:pt idx="24">
                  <c:v>444576.86599999998</c:v>
                </c:pt>
                <c:pt idx="25">
                  <c:v>936220.69299999997</c:v>
                </c:pt>
                <c:pt idx="26">
                  <c:v>110404.281</c:v>
                </c:pt>
                <c:pt idx="27">
                  <c:v>294821.39500000002</c:v>
                </c:pt>
                <c:pt idx="28">
                  <c:v>153318.92300000001</c:v>
                </c:pt>
                <c:pt idx="29">
                  <c:v>2591306.8759999997</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白浜町</c:v>
                </c:pt>
              </c:strCache>
            </c:strRef>
          </c:cat>
          <c:val>
            <c:numRef>
              <c:f>①CO2排出量の現状把握!$AX$43:$AX$45</c:f>
              <c:numCache>
                <c:formatCode>0%</c:formatCode>
                <c:ptCount val="3"/>
                <c:pt idx="0">
                  <c:v>0.42072759503743129</c:v>
                </c:pt>
                <c:pt idx="1">
                  <c:v>0.65567162276049595</c:v>
                </c:pt>
                <c:pt idx="2">
                  <c:v>0.20004086519959688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白浜町</c:v>
                </c:pt>
              </c:strCache>
            </c:strRef>
          </c:cat>
          <c:val>
            <c:numRef>
              <c:f>①CO2排出量の現状把握!$AY$43:$AY$45</c:f>
              <c:numCache>
                <c:formatCode>0%</c:formatCode>
                <c:ptCount val="3"/>
                <c:pt idx="0">
                  <c:v>0.19118662390594171</c:v>
                </c:pt>
                <c:pt idx="1">
                  <c:v>8.7602333422264367E-2</c:v>
                </c:pt>
                <c:pt idx="2">
                  <c:v>0.22911764111611282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白浜町</c:v>
                </c:pt>
              </c:strCache>
            </c:strRef>
          </c:cat>
          <c:val>
            <c:numRef>
              <c:f>①CO2排出量の現状把握!$AZ$43:$AZ$45</c:f>
              <c:numCache>
                <c:formatCode>0%</c:formatCode>
                <c:ptCount val="3"/>
                <c:pt idx="0">
                  <c:v>0.18034974026133399</c:v>
                </c:pt>
                <c:pt idx="1">
                  <c:v>9.9845986839676298E-2</c:v>
                </c:pt>
                <c:pt idx="2">
                  <c:v>0.24189000402916402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白浜町</c:v>
                </c:pt>
              </c:strCache>
            </c:strRef>
          </c:cat>
          <c:val>
            <c:numRef>
              <c:f>①CO2排出量の現状把握!$BA$43:$BA$45</c:f>
              <c:numCache>
                <c:formatCode>0%</c:formatCode>
                <c:ptCount val="3"/>
                <c:pt idx="0">
                  <c:v>0.19226168778726088</c:v>
                </c:pt>
                <c:pt idx="1">
                  <c:v>0.14665871261320637</c:v>
                </c:pt>
                <c:pt idx="2">
                  <c:v>0.30252800354024595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和歌山県</c:v>
                </c:pt>
                <c:pt idx="2">
                  <c:v>白浜町</c:v>
                </c:pt>
              </c:strCache>
            </c:strRef>
          </c:cat>
          <c:val>
            <c:numRef>
              <c:f>①CO2排出量の現状把握!$BB$43:$BB$45</c:f>
              <c:numCache>
                <c:formatCode>0%</c:formatCode>
                <c:ptCount val="3"/>
                <c:pt idx="0">
                  <c:v>1.5474353008032191E-2</c:v>
                </c:pt>
                <c:pt idx="1">
                  <c:v>1.0221344364357126E-2</c:v>
                </c:pt>
                <c:pt idx="2">
                  <c:v>2.6423486114880289E-2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9826</c:v>
                </c:pt>
                <c:pt idx="1">
                  <c:v>9826</c:v>
                </c:pt>
                <c:pt idx="2">
                  <c:v>9826</c:v>
                </c:pt>
                <c:pt idx="3">
                  <c:v>9826</c:v>
                </c:pt>
                <c:pt idx="4">
                  <c:v>9826</c:v>
                </c:pt>
                <c:pt idx="5">
                  <c:v>9036</c:v>
                </c:pt>
                <c:pt idx="6">
                  <c:v>9036</c:v>
                </c:pt>
                <c:pt idx="7">
                  <c:v>9036</c:v>
                </c:pt>
                <c:pt idx="8">
                  <c:v>9036</c:v>
                </c:pt>
                <c:pt idx="9">
                  <c:v>9036</c:v>
                </c:pt>
                <c:pt idx="10">
                  <c:v>9036</c:v>
                </c:pt>
                <c:pt idx="11">
                  <c:v>8960</c:v>
                </c:pt>
                <c:pt idx="12">
                  <c:v>8960</c:v>
                </c:pt>
                <c:pt idx="13">
                  <c:v>8960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4.48614773144</c:v>
                </c:pt>
                <c:pt idx="1">
                  <c:v>4.4845062582999997</c:v>
                </c:pt>
                <c:pt idx="2">
                  <c:v>4.2363745034000004</c:v>
                </c:pt>
                <c:pt idx="3">
                  <c:v>3.9380961088800008</c:v>
                </c:pt>
                <c:pt idx="4">
                  <c:v>4.8767706367999999</c:v>
                </c:pt>
                <c:pt idx="5">
                  <c:v>4.4261641531999993</c:v>
                </c:pt>
                <c:pt idx="6">
                  <c:v>4.4746570168999993</c:v>
                </c:pt>
                <c:pt idx="7">
                  <c:v>4.070803777500001</c:v>
                </c:pt>
                <c:pt idx="8">
                  <c:v>4.8419664746500013</c:v>
                </c:pt>
                <c:pt idx="9">
                  <c:v>4.1406274910000009</c:v>
                </c:pt>
                <c:pt idx="10">
                  <c:v>4.4974740790000007</c:v>
                </c:pt>
                <c:pt idx="11">
                  <c:v>3.5910245951999999</c:v>
                </c:pt>
                <c:pt idx="12">
                  <c:v>4.6372588774399999</c:v>
                </c:pt>
                <c:pt idx="13">
                  <c:v>3.2888689859200002</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31973</c:v>
                </c:pt>
                <c:pt idx="1">
                  <c:v>28834</c:v>
                </c:pt>
                <c:pt idx="2">
                  <c:v>60130</c:v>
                </c:pt>
                <c:pt idx="3">
                  <c:v>64568</c:v>
                </c:pt>
                <c:pt idx="4">
                  <c:v>148390</c:v>
                </c:pt>
                <c:pt idx="5">
                  <c:v>221191</c:v>
                </c:pt>
                <c:pt idx="6">
                  <c:v>55636</c:v>
                </c:pt>
                <c:pt idx="7">
                  <c:v>31894.936941918419</c:v>
                </c:pt>
                <c:pt idx="8">
                  <c:v>32540</c:v>
                </c:pt>
                <c:pt idx="9">
                  <c:v>18604</c:v>
                </c:pt>
                <c:pt idx="10">
                  <c:v>19715</c:v>
                </c:pt>
                <c:pt idx="11">
                  <c:v>18620.999999999996</c:v>
                </c:pt>
                <c:pt idx="12">
                  <c:v>5023.9999999999991</c:v>
                </c:pt>
                <c:pt idx="13">
                  <c:v>5048.9999999999991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23600</c:v>
                </c:pt>
                <c:pt idx="1">
                  <c:v>23418</c:v>
                </c:pt>
                <c:pt idx="2">
                  <c:v>23206</c:v>
                </c:pt>
                <c:pt idx="3">
                  <c:v>23024</c:v>
                </c:pt>
                <c:pt idx="4">
                  <c:v>22833</c:v>
                </c:pt>
                <c:pt idx="5">
                  <c:v>22587</c:v>
                </c:pt>
                <c:pt idx="6">
                  <c:v>22322</c:v>
                </c:pt>
                <c:pt idx="7">
                  <c:v>22018</c:v>
                </c:pt>
                <c:pt idx="8">
                  <c:v>21806</c:v>
                </c:pt>
                <c:pt idx="9">
                  <c:v>21624</c:v>
                </c:pt>
                <c:pt idx="10">
                  <c:v>21282</c:v>
                </c:pt>
                <c:pt idx="11">
                  <c:v>20893</c:v>
                </c:pt>
                <c:pt idx="12">
                  <c:v>20675</c:v>
                </c:pt>
                <c:pt idx="13">
                  <c:v>20463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1657</v>
      </c>
      <c r="B9" s="70">
        <v>188</v>
      </c>
      <c r="C9" s="70">
        <v>1</v>
      </c>
      <c r="D9" s="70">
        <v>12</v>
      </c>
      <c r="E9" s="70">
        <v>1990</v>
      </c>
      <c r="F9" s="70" t="s">
        <v>787</v>
      </c>
      <c r="G9" s="70" t="s">
        <v>1658</v>
      </c>
      <c r="H9" s="70" t="s">
        <v>1659</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1660</v>
      </c>
      <c r="B10" s="70">
        <v>189</v>
      </c>
      <c r="C10" s="70">
        <v>2</v>
      </c>
      <c r="D10" s="70">
        <v>12</v>
      </c>
      <c r="E10" s="70">
        <v>2005</v>
      </c>
      <c r="F10" s="70" t="s">
        <v>789</v>
      </c>
      <c r="G10" s="70" t="s">
        <v>1658</v>
      </c>
      <c r="H10" s="70" t="s">
        <v>1659</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1661</v>
      </c>
      <c r="B11" s="70">
        <v>190</v>
      </c>
      <c r="C11" s="70">
        <v>3</v>
      </c>
      <c r="D11" s="70">
        <v>12</v>
      </c>
      <c r="E11" s="70">
        <v>2006</v>
      </c>
      <c r="F11" s="70" t="s">
        <v>790</v>
      </c>
      <c r="G11" s="70" t="s">
        <v>1658</v>
      </c>
      <c r="H11" s="70" t="s">
        <v>1659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1662</v>
      </c>
      <c r="B12" s="70">
        <v>191</v>
      </c>
      <c r="C12" s="70">
        <v>4</v>
      </c>
      <c r="D12" s="70">
        <v>12</v>
      </c>
      <c r="E12" s="70">
        <v>2007</v>
      </c>
      <c r="F12" s="70" t="s">
        <v>791</v>
      </c>
      <c r="G12" s="70" t="s">
        <v>1658</v>
      </c>
      <c r="H12" s="70" t="s">
        <v>1659</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1663</v>
      </c>
      <c r="B13" s="70">
        <v>192</v>
      </c>
      <c r="C13" s="70">
        <v>5</v>
      </c>
      <c r="D13" s="70">
        <v>12</v>
      </c>
      <c r="E13" s="70">
        <v>2008</v>
      </c>
      <c r="F13" s="70" t="s">
        <v>792</v>
      </c>
      <c r="G13" s="70" t="s">
        <v>1658</v>
      </c>
      <c r="H13" s="70" t="s">
        <v>1659</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1664</v>
      </c>
      <c r="B14" s="70">
        <v>193</v>
      </c>
      <c r="C14" s="70">
        <v>6</v>
      </c>
      <c r="D14" s="70">
        <v>12</v>
      </c>
      <c r="E14" s="70">
        <v>2009</v>
      </c>
      <c r="F14" s="70" t="s">
        <v>176</v>
      </c>
      <c r="G14" s="70" t="s">
        <v>1658</v>
      </c>
      <c r="H14" s="70" t="s">
        <v>1659</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1665</v>
      </c>
      <c r="B15" s="70">
        <v>194</v>
      </c>
      <c r="C15" s="70">
        <v>7</v>
      </c>
      <c r="D15" s="70">
        <v>12</v>
      </c>
      <c r="E15" s="70">
        <v>2010</v>
      </c>
      <c r="F15" s="70" t="s">
        <v>177</v>
      </c>
      <c r="G15" s="70" t="s">
        <v>1658</v>
      </c>
      <c r="H15" s="70" t="s">
        <v>1659</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1666</v>
      </c>
      <c r="B16" s="70">
        <v>195</v>
      </c>
      <c r="C16" s="70">
        <v>8</v>
      </c>
      <c r="D16" s="70">
        <v>12</v>
      </c>
      <c r="E16" s="70">
        <v>2011</v>
      </c>
      <c r="F16" s="70" t="s">
        <v>178</v>
      </c>
      <c r="G16" s="70" t="s">
        <v>1658</v>
      </c>
      <c r="H16" s="70" t="s">
        <v>1659</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1667</v>
      </c>
      <c r="B17" s="70">
        <v>196</v>
      </c>
      <c r="C17" s="70">
        <v>9</v>
      </c>
      <c r="D17" s="70">
        <v>12</v>
      </c>
      <c r="E17" s="70">
        <v>2012</v>
      </c>
      <c r="F17" s="70" t="s">
        <v>179</v>
      </c>
      <c r="G17" s="70" t="s">
        <v>1658</v>
      </c>
      <c r="H17" s="70" t="s">
        <v>1659</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1668</v>
      </c>
      <c r="B18" s="70">
        <v>197</v>
      </c>
      <c r="C18" s="70">
        <v>10</v>
      </c>
      <c r="D18" s="70">
        <v>12</v>
      </c>
      <c r="E18" s="70">
        <v>2013</v>
      </c>
      <c r="F18" s="70" t="s">
        <v>180</v>
      </c>
      <c r="G18" s="70" t="s">
        <v>1658</v>
      </c>
      <c r="H18" s="70" t="s">
        <v>1659</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1669</v>
      </c>
      <c r="B19" s="70">
        <v>198</v>
      </c>
      <c r="C19" s="70">
        <v>11</v>
      </c>
      <c r="D19" s="70">
        <v>12</v>
      </c>
      <c r="E19" s="70">
        <v>2014</v>
      </c>
      <c r="F19" s="70" t="s">
        <v>181</v>
      </c>
      <c r="G19" s="70" t="s">
        <v>1658</v>
      </c>
      <c r="H19" s="70" t="s">
        <v>1659</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1670</v>
      </c>
      <c r="B20" s="70">
        <v>199</v>
      </c>
      <c r="C20" s="70">
        <v>12</v>
      </c>
      <c r="D20" s="70">
        <v>12</v>
      </c>
      <c r="E20" s="70">
        <v>2015</v>
      </c>
      <c r="F20" s="70" t="s">
        <v>182</v>
      </c>
      <c r="G20" s="70" t="s">
        <v>1658</v>
      </c>
      <c r="H20" s="70" t="s">
        <v>1659</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1671</v>
      </c>
      <c r="B21" s="70">
        <v>200</v>
      </c>
      <c r="C21" s="70">
        <v>13</v>
      </c>
      <c r="D21" s="70">
        <v>12</v>
      </c>
      <c r="E21" s="70">
        <v>2016</v>
      </c>
      <c r="F21" s="70" t="s">
        <v>155</v>
      </c>
      <c r="G21" s="70" t="s">
        <v>1658</v>
      </c>
      <c r="H21" s="70" t="s">
        <v>1659</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1672</v>
      </c>
      <c r="B22" s="70">
        <v>201</v>
      </c>
      <c r="C22" s="70">
        <v>14</v>
      </c>
      <c r="D22" s="70">
        <v>12</v>
      </c>
      <c r="E22" s="70">
        <v>2017</v>
      </c>
      <c r="F22" s="70" t="s">
        <v>156</v>
      </c>
      <c r="G22" s="70" t="s">
        <v>1658</v>
      </c>
      <c r="H22" s="70" t="s">
        <v>1659</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1673</v>
      </c>
      <c r="B23" s="70">
        <v>202</v>
      </c>
      <c r="C23" s="70">
        <v>15</v>
      </c>
      <c r="D23" s="70">
        <v>12</v>
      </c>
      <c r="E23" s="70">
        <v>2018</v>
      </c>
      <c r="F23" s="70" t="s">
        <v>183</v>
      </c>
      <c r="G23" s="70" t="s">
        <v>1658</v>
      </c>
      <c r="H23" s="70" t="s">
        <v>1659</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1674</v>
      </c>
      <c r="B24" s="70">
        <v>203</v>
      </c>
      <c r="C24" s="70">
        <v>16</v>
      </c>
      <c r="D24" s="70">
        <v>12</v>
      </c>
      <c r="E24" s="70">
        <v>2019</v>
      </c>
      <c r="F24" s="70" t="s">
        <v>158</v>
      </c>
      <c r="G24" s="70" t="s">
        <v>1658</v>
      </c>
      <c r="H24" s="70" t="s">
        <v>1659</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1675</v>
      </c>
      <c r="B25" s="70">
        <v>204</v>
      </c>
      <c r="C25" s="70">
        <v>17</v>
      </c>
      <c r="D25" s="70">
        <v>12</v>
      </c>
      <c r="E25" s="70">
        <v>2020</v>
      </c>
      <c r="F25" s="70" t="s">
        <v>159</v>
      </c>
      <c r="G25" s="70" t="s">
        <v>1658</v>
      </c>
      <c r="H25" s="70" t="s">
        <v>1659</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1676</v>
      </c>
      <c r="B26" s="70">
        <v>204</v>
      </c>
      <c r="C26" s="70">
        <v>18</v>
      </c>
      <c r="D26" s="70">
        <v>12</v>
      </c>
      <c r="E26" s="70">
        <v>2021</v>
      </c>
      <c r="F26" s="70" t="s">
        <v>160</v>
      </c>
      <c r="G26" s="1064" t="s">
        <v>1658</v>
      </c>
      <c r="H26" s="70" t="s">
        <v>1659</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1677</v>
      </c>
      <c r="B27" s="70">
        <v>204</v>
      </c>
      <c r="C27" s="70">
        <v>19</v>
      </c>
      <c r="D27" s="70">
        <v>12</v>
      </c>
      <c r="E27" s="70">
        <v>2022</v>
      </c>
      <c r="F27" s="70" t="s">
        <v>161</v>
      </c>
      <c r="G27" s="1064" t="s">
        <v>1658</v>
      </c>
      <c r="H27" s="70" t="s">
        <v>1659</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1678</v>
      </c>
      <c r="B28" s="70">
        <v>204</v>
      </c>
      <c r="C28" s="70">
        <v>20</v>
      </c>
      <c r="D28" s="70">
        <v>12</v>
      </c>
      <c r="E28" s="70">
        <v>2023</v>
      </c>
      <c r="F28" s="70" t="s">
        <v>1539</v>
      </c>
      <c r="G28" s="70" t="s">
        <v>1658</v>
      </c>
      <c r="H28" s="70" t="s">
        <v>1659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1679</v>
      </c>
      <c r="B29" s="70">
        <v>204</v>
      </c>
      <c r="C29" s="70">
        <v>21</v>
      </c>
      <c r="D29" s="70">
        <v>12</v>
      </c>
      <c r="E29" s="70">
        <v>2024</v>
      </c>
      <c r="F29" s="70" t="s">
        <v>1554</v>
      </c>
      <c r="G29" s="70" t="s">
        <v>1658</v>
      </c>
      <c r="H29" s="70" t="s">
        <v>1659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1680</v>
      </c>
      <c r="B30" s="70">
        <v>426</v>
      </c>
      <c r="C30" s="70">
        <v>1</v>
      </c>
      <c r="D30" s="70">
        <v>26</v>
      </c>
      <c r="E30" s="70">
        <v>1990</v>
      </c>
      <c r="F30" s="70" t="s">
        <v>787</v>
      </c>
      <c r="G30" s="70" t="s">
        <v>1681</v>
      </c>
      <c r="H30" s="70" t="s">
        <v>1682</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1683</v>
      </c>
      <c r="B31" s="70">
        <v>427</v>
      </c>
      <c r="C31" s="70">
        <v>2</v>
      </c>
      <c r="D31" s="70">
        <v>26</v>
      </c>
      <c r="E31" s="70">
        <v>2005</v>
      </c>
      <c r="F31" s="70" t="s">
        <v>789</v>
      </c>
      <c r="G31" s="70" t="s">
        <v>1681</v>
      </c>
      <c r="H31" s="70" t="s">
        <v>1682</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1684</v>
      </c>
      <c r="B32" s="70">
        <v>428</v>
      </c>
      <c r="C32" s="70">
        <v>3</v>
      </c>
      <c r="D32" s="70">
        <v>26</v>
      </c>
      <c r="E32" s="70">
        <v>2006</v>
      </c>
      <c r="F32" s="70" t="s">
        <v>790</v>
      </c>
      <c r="G32" s="70" t="s">
        <v>1681</v>
      </c>
      <c r="H32" s="70" t="s">
        <v>1682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1685</v>
      </c>
      <c r="B33" s="70">
        <v>429</v>
      </c>
      <c r="C33" s="70">
        <v>4</v>
      </c>
      <c r="D33" s="70">
        <v>26</v>
      </c>
      <c r="E33" s="70">
        <v>2007</v>
      </c>
      <c r="F33" s="70" t="s">
        <v>791</v>
      </c>
      <c r="G33" s="70" t="s">
        <v>1681</v>
      </c>
      <c r="H33" s="70" t="s">
        <v>1682</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1686</v>
      </c>
      <c r="B34" s="70">
        <v>430</v>
      </c>
      <c r="C34" s="70">
        <v>5</v>
      </c>
      <c r="D34" s="70">
        <v>26</v>
      </c>
      <c r="E34" s="70">
        <v>2008</v>
      </c>
      <c r="F34" s="70" t="s">
        <v>792</v>
      </c>
      <c r="G34" s="70" t="s">
        <v>1681</v>
      </c>
      <c r="H34" s="70" t="s">
        <v>1682</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1687</v>
      </c>
      <c r="B35" s="70">
        <v>431</v>
      </c>
      <c r="C35" s="70">
        <v>6</v>
      </c>
      <c r="D35" s="70">
        <v>26</v>
      </c>
      <c r="E35" s="70">
        <v>2009</v>
      </c>
      <c r="F35" s="70" t="s">
        <v>176</v>
      </c>
      <c r="G35" s="70" t="s">
        <v>1681</v>
      </c>
      <c r="H35" s="70" t="s">
        <v>1682</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1688</v>
      </c>
      <c r="B36" s="70">
        <v>432</v>
      </c>
      <c r="C36" s="70">
        <v>7</v>
      </c>
      <c r="D36" s="70">
        <v>26</v>
      </c>
      <c r="E36" s="70">
        <v>2010</v>
      </c>
      <c r="F36" s="70" t="s">
        <v>177</v>
      </c>
      <c r="G36" s="70" t="s">
        <v>1681</v>
      </c>
      <c r="H36" s="70" t="s">
        <v>1682</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1689</v>
      </c>
      <c r="B37" s="70">
        <v>433</v>
      </c>
      <c r="C37" s="70">
        <v>8</v>
      </c>
      <c r="D37" s="70">
        <v>26</v>
      </c>
      <c r="E37" s="70">
        <v>2011</v>
      </c>
      <c r="F37" s="70" t="s">
        <v>178</v>
      </c>
      <c r="G37" s="70" t="s">
        <v>1681</v>
      </c>
      <c r="H37" s="70" t="s">
        <v>1682</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1690</v>
      </c>
      <c r="B38" s="70">
        <v>434</v>
      </c>
      <c r="C38" s="70">
        <v>9</v>
      </c>
      <c r="D38" s="70">
        <v>26</v>
      </c>
      <c r="E38" s="70">
        <v>2012</v>
      </c>
      <c r="F38" s="70" t="s">
        <v>179</v>
      </c>
      <c r="G38" s="70" t="s">
        <v>1681</v>
      </c>
      <c r="H38" s="70" t="s">
        <v>1682</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1691</v>
      </c>
      <c r="B39" s="70">
        <v>435</v>
      </c>
      <c r="C39" s="70">
        <v>10</v>
      </c>
      <c r="D39" s="70">
        <v>26</v>
      </c>
      <c r="E39" s="70">
        <v>2013</v>
      </c>
      <c r="F39" s="70" t="s">
        <v>180</v>
      </c>
      <c r="G39" s="70" t="s">
        <v>1681</v>
      </c>
      <c r="H39" s="70" t="s">
        <v>1682</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1692</v>
      </c>
      <c r="B40" s="70">
        <v>436</v>
      </c>
      <c r="C40" s="70">
        <v>11</v>
      </c>
      <c r="D40" s="70">
        <v>26</v>
      </c>
      <c r="E40" s="70">
        <v>2014</v>
      </c>
      <c r="F40" s="70" t="s">
        <v>181</v>
      </c>
      <c r="G40" s="70" t="s">
        <v>1681</v>
      </c>
      <c r="H40" s="70" t="s">
        <v>1682</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1693</v>
      </c>
      <c r="B41" s="70">
        <v>437</v>
      </c>
      <c r="C41" s="70">
        <v>12</v>
      </c>
      <c r="D41" s="70">
        <v>26</v>
      </c>
      <c r="E41" s="70">
        <v>2015</v>
      </c>
      <c r="F41" s="70" t="s">
        <v>182</v>
      </c>
      <c r="G41" s="70" t="s">
        <v>1681</v>
      </c>
      <c r="H41" s="70" t="s">
        <v>1682</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1694</v>
      </c>
      <c r="B42" s="70">
        <v>438</v>
      </c>
      <c r="C42" s="70">
        <v>13</v>
      </c>
      <c r="D42" s="70">
        <v>26</v>
      </c>
      <c r="E42" s="70">
        <v>2016</v>
      </c>
      <c r="F42" s="70" t="s">
        <v>155</v>
      </c>
      <c r="G42" s="70" t="s">
        <v>1681</v>
      </c>
      <c r="H42" s="70" t="s">
        <v>1682</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1695</v>
      </c>
      <c r="B43" s="70">
        <v>439</v>
      </c>
      <c r="C43" s="70">
        <v>14</v>
      </c>
      <c r="D43" s="70">
        <v>26</v>
      </c>
      <c r="E43" s="70">
        <v>2017</v>
      </c>
      <c r="F43" s="70" t="s">
        <v>156</v>
      </c>
      <c r="G43" s="70" t="s">
        <v>1681</v>
      </c>
      <c r="H43" s="70" t="s">
        <v>1682</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1696</v>
      </c>
      <c r="B44" s="70">
        <v>440</v>
      </c>
      <c r="C44" s="70">
        <v>15</v>
      </c>
      <c r="D44" s="70">
        <v>26</v>
      </c>
      <c r="E44" s="70">
        <v>2018</v>
      </c>
      <c r="F44" s="70" t="s">
        <v>183</v>
      </c>
      <c r="G44" s="70" t="s">
        <v>1681</v>
      </c>
      <c r="H44" s="70" t="s">
        <v>1682</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1697</v>
      </c>
      <c r="B45" s="70">
        <v>440</v>
      </c>
      <c r="C45" s="70">
        <v>16</v>
      </c>
      <c r="D45" s="70">
        <v>26</v>
      </c>
      <c r="E45" s="70">
        <v>2019</v>
      </c>
      <c r="F45" s="70" t="s">
        <v>158</v>
      </c>
      <c r="G45" s="1064" t="s">
        <v>1681</v>
      </c>
      <c r="H45" s="70" t="s">
        <v>1682</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1698</v>
      </c>
      <c r="B46" s="70">
        <v>440</v>
      </c>
      <c r="C46" s="70">
        <v>17</v>
      </c>
      <c r="D46" s="70">
        <v>26</v>
      </c>
      <c r="E46" s="70">
        <v>2020</v>
      </c>
      <c r="F46" s="70" t="s">
        <v>159</v>
      </c>
      <c r="G46" s="1064" t="s">
        <v>1681</v>
      </c>
      <c r="H46" s="70" t="s">
        <v>1682</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1699</v>
      </c>
      <c r="B47" s="70">
        <v>440</v>
      </c>
      <c r="C47" s="70">
        <v>18</v>
      </c>
      <c r="D47" s="70">
        <v>26</v>
      </c>
      <c r="E47" s="70">
        <v>2021</v>
      </c>
      <c r="F47" s="70" t="s">
        <v>160</v>
      </c>
      <c r="G47" s="70" t="s">
        <v>1681</v>
      </c>
      <c r="H47" s="70" t="s">
        <v>1682</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1700</v>
      </c>
      <c r="B48" s="70">
        <v>440</v>
      </c>
      <c r="C48" s="70">
        <v>19</v>
      </c>
      <c r="D48" s="70">
        <v>26</v>
      </c>
      <c r="E48" s="70">
        <v>2022</v>
      </c>
      <c r="F48" s="70" t="s">
        <v>161</v>
      </c>
      <c r="G48" s="70" t="s">
        <v>1681</v>
      </c>
      <c r="H48" s="70" t="s">
        <v>1682</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1701</v>
      </c>
      <c r="B49" s="70">
        <v>440</v>
      </c>
      <c r="C49" s="70">
        <v>20</v>
      </c>
      <c r="D49" s="70">
        <v>26</v>
      </c>
      <c r="E49" s="70">
        <v>2023</v>
      </c>
      <c r="F49" s="70" t="s">
        <v>1539</v>
      </c>
      <c r="G49" s="70" t="s">
        <v>1681</v>
      </c>
      <c r="H49" s="70" t="s">
        <v>1682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1702</v>
      </c>
      <c r="B50" s="70">
        <v>440</v>
      </c>
      <c r="C50" s="70">
        <v>21</v>
      </c>
      <c r="D50" s="70">
        <v>26</v>
      </c>
      <c r="E50" s="70">
        <v>2024</v>
      </c>
      <c r="F50" s="70" t="s">
        <v>1554</v>
      </c>
      <c r="G50" s="70" t="s">
        <v>1681</v>
      </c>
      <c r="H50" s="70" t="s">
        <v>1682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1703</v>
      </c>
      <c r="B51" s="70">
        <v>341</v>
      </c>
      <c r="C51" s="70">
        <v>1</v>
      </c>
      <c r="D51" s="70">
        <v>21</v>
      </c>
      <c r="E51" s="70">
        <v>1990</v>
      </c>
      <c r="F51" s="70" t="s">
        <v>787</v>
      </c>
      <c r="G51" s="70" t="s">
        <v>1704</v>
      </c>
      <c r="H51" s="70" t="s">
        <v>1705</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1706</v>
      </c>
      <c r="B52" s="70">
        <v>342</v>
      </c>
      <c r="C52" s="70">
        <v>2</v>
      </c>
      <c r="D52" s="70">
        <v>21</v>
      </c>
      <c r="E52" s="70">
        <v>2005</v>
      </c>
      <c r="F52" s="70" t="s">
        <v>789</v>
      </c>
      <c r="G52" s="70" t="s">
        <v>1704</v>
      </c>
      <c r="H52" s="70" t="s">
        <v>1705</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1707</v>
      </c>
      <c r="B53" s="70">
        <v>343</v>
      </c>
      <c r="C53" s="70">
        <v>3</v>
      </c>
      <c r="D53" s="70">
        <v>21</v>
      </c>
      <c r="E53" s="70">
        <v>2006</v>
      </c>
      <c r="F53" s="70" t="s">
        <v>790</v>
      </c>
      <c r="G53" s="70" t="s">
        <v>1704</v>
      </c>
      <c r="H53" s="70" t="s">
        <v>1705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1708</v>
      </c>
      <c r="B54" s="70">
        <v>344</v>
      </c>
      <c r="C54" s="70">
        <v>4</v>
      </c>
      <c r="D54" s="70">
        <v>21</v>
      </c>
      <c r="E54" s="70">
        <v>2007</v>
      </c>
      <c r="F54" s="70" t="s">
        <v>791</v>
      </c>
      <c r="G54" s="70" t="s">
        <v>1704</v>
      </c>
      <c r="H54" s="70" t="s">
        <v>1705</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1709</v>
      </c>
      <c r="B55" s="70">
        <v>345</v>
      </c>
      <c r="C55" s="70">
        <v>5</v>
      </c>
      <c r="D55" s="70">
        <v>21</v>
      </c>
      <c r="E55" s="70">
        <v>2008</v>
      </c>
      <c r="F55" s="70" t="s">
        <v>792</v>
      </c>
      <c r="G55" s="70" t="s">
        <v>1704</v>
      </c>
      <c r="H55" s="70" t="s">
        <v>1705</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1710</v>
      </c>
      <c r="B56" s="70">
        <v>346</v>
      </c>
      <c r="C56" s="70">
        <v>6</v>
      </c>
      <c r="D56" s="70">
        <v>21</v>
      </c>
      <c r="E56" s="70">
        <v>2009</v>
      </c>
      <c r="F56" s="70" t="s">
        <v>176</v>
      </c>
      <c r="G56" s="70" t="s">
        <v>1704</v>
      </c>
      <c r="H56" s="70" t="s">
        <v>1705</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1711</v>
      </c>
      <c r="B57" s="70">
        <v>347</v>
      </c>
      <c r="C57" s="70">
        <v>7</v>
      </c>
      <c r="D57" s="70">
        <v>21</v>
      </c>
      <c r="E57" s="70">
        <v>2010</v>
      </c>
      <c r="F57" s="70" t="s">
        <v>177</v>
      </c>
      <c r="G57" s="70" t="s">
        <v>1704</v>
      </c>
      <c r="H57" s="70" t="s">
        <v>1705</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1712</v>
      </c>
      <c r="B58" s="70">
        <v>348</v>
      </c>
      <c r="C58" s="70">
        <v>8</v>
      </c>
      <c r="D58" s="70">
        <v>21</v>
      </c>
      <c r="E58" s="70">
        <v>2011</v>
      </c>
      <c r="F58" s="70" t="s">
        <v>178</v>
      </c>
      <c r="G58" s="70" t="s">
        <v>1704</v>
      </c>
      <c r="H58" s="70" t="s">
        <v>1705</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1713</v>
      </c>
      <c r="B59" s="70">
        <v>349</v>
      </c>
      <c r="C59" s="70">
        <v>9</v>
      </c>
      <c r="D59" s="70">
        <v>21</v>
      </c>
      <c r="E59" s="70">
        <v>2012</v>
      </c>
      <c r="F59" s="70" t="s">
        <v>179</v>
      </c>
      <c r="G59" s="70" t="s">
        <v>1704</v>
      </c>
      <c r="H59" s="70" t="s">
        <v>1705</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1714</v>
      </c>
      <c r="B60" s="70">
        <v>350</v>
      </c>
      <c r="C60" s="70">
        <v>10</v>
      </c>
      <c r="D60" s="70">
        <v>21</v>
      </c>
      <c r="E60" s="70">
        <v>2013</v>
      </c>
      <c r="F60" s="70" t="s">
        <v>180</v>
      </c>
      <c r="G60" s="70" t="s">
        <v>1704</v>
      </c>
      <c r="H60" s="70" t="s">
        <v>1705</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1715</v>
      </c>
      <c r="B61" s="70">
        <v>351</v>
      </c>
      <c r="C61" s="70">
        <v>11</v>
      </c>
      <c r="D61" s="70">
        <v>21</v>
      </c>
      <c r="E61" s="70">
        <v>2014</v>
      </c>
      <c r="F61" s="70" t="s">
        <v>181</v>
      </c>
      <c r="G61" s="70" t="s">
        <v>1704</v>
      </c>
      <c r="H61" s="70" t="s">
        <v>1705</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1716</v>
      </c>
      <c r="B62" s="70">
        <v>352</v>
      </c>
      <c r="C62" s="70">
        <v>12</v>
      </c>
      <c r="D62" s="70">
        <v>21</v>
      </c>
      <c r="E62" s="70">
        <v>2015</v>
      </c>
      <c r="F62" s="70" t="s">
        <v>182</v>
      </c>
      <c r="G62" s="70" t="s">
        <v>1704</v>
      </c>
      <c r="H62" s="70" t="s">
        <v>1705</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1717</v>
      </c>
      <c r="B63" s="70">
        <v>353</v>
      </c>
      <c r="C63" s="70">
        <v>13</v>
      </c>
      <c r="D63" s="70">
        <v>21</v>
      </c>
      <c r="E63" s="70">
        <v>2016</v>
      </c>
      <c r="F63" s="70" t="s">
        <v>155</v>
      </c>
      <c r="G63" s="70" t="s">
        <v>1704</v>
      </c>
      <c r="H63" s="70" t="s">
        <v>1705</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1718</v>
      </c>
      <c r="B64" s="70">
        <v>354</v>
      </c>
      <c r="C64" s="70">
        <v>14</v>
      </c>
      <c r="D64" s="70">
        <v>21</v>
      </c>
      <c r="E64" s="70">
        <v>2017</v>
      </c>
      <c r="F64" s="70" t="s">
        <v>156</v>
      </c>
      <c r="G64" s="1064" t="s">
        <v>1704</v>
      </c>
      <c r="H64" s="70" t="s">
        <v>1705</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1719</v>
      </c>
      <c r="B65" s="70">
        <v>355</v>
      </c>
      <c r="C65" s="70">
        <v>15</v>
      </c>
      <c r="D65" s="70">
        <v>21</v>
      </c>
      <c r="E65" s="70">
        <v>2018</v>
      </c>
      <c r="F65" s="70" t="s">
        <v>183</v>
      </c>
      <c r="G65" s="1064" t="s">
        <v>1704</v>
      </c>
      <c r="H65" s="70" t="s">
        <v>1705</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1720</v>
      </c>
      <c r="B66" s="70">
        <v>356</v>
      </c>
      <c r="C66" s="70">
        <v>16</v>
      </c>
      <c r="D66" s="70">
        <v>21</v>
      </c>
      <c r="E66" s="70">
        <v>2019</v>
      </c>
      <c r="F66" s="70" t="s">
        <v>158</v>
      </c>
      <c r="G66" s="70" t="s">
        <v>1704</v>
      </c>
      <c r="H66" s="70" t="s">
        <v>1705</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1721</v>
      </c>
      <c r="B67" s="70">
        <v>357</v>
      </c>
      <c r="C67" s="70">
        <v>17</v>
      </c>
      <c r="D67" s="70">
        <v>21</v>
      </c>
      <c r="E67" s="70">
        <v>2020</v>
      </c>
      <c r="F67" s="70" t="s">
        <v>159</v>
      </c>
      <c r="G67" s="70" t="s">
        <v>1704</v>
      </c>
      <c r="H67" s="70" t="s">
        <v>1705</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1722</v>
      </c>
      <c r="B68" s="70">
        <v>357</v>
      </c>
      <c r="C68" s="70">
        <v>18</v>
      </c>
      <c r="D68" s="70">
        <v>21</v>
      </c>
      <c r="E68" s="70">
        <v>2021</v>
      </c>
      <c r="F68" s="70" t="s">
        <v>160</v>
      </c>
      <c r="G68" s="70" t="s">
        <v>1704</v>
      </c>
      <c r="H68" s="70" t="s">
        <v>1705</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1723</v>
      </c>
      <c r="B69" s="70">
        <v>357</v>
      </c>
      <c r="C69" s="70">
        <v>19</v>
      </c>
      <c r="D69" s="70">
        <v>21</v>
      </c>
      <c r="E69" s="70">
        <v>2022</v>
      </c>
      <c r="F69" s="70" t="s">
        <v>161</v>
      </c>
      <c r="G69" s="70" t="s">
        <v>1704</v>
      </c>
      <c r="H69" s="70" t="s">
        <v>1705</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1724</v>
      </c>
      <c r="B70" s="70">
        <v>357</v>
      </c>
      <c r="C70" s="70">
        <v>20</v>
      </c>
      <c r="D70" s="70">
        <v>21</v>
      </c>
      <c r="E70" s="70">
        <v>2023</v>
      </c>
      <c r="F70" s="70" t="s">
        <v>1539</v>
      </c>
      <c r="G70" s="70" t="s">
        <v>1704</v>
      </c>
      <c r="H70" s="70" t="s">
        <v>1705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1725</v>
      </c>
      <c r="B71" s="70">
        <v>357</v>
      </c>
      <c r="C71" s="70">
        <v>21</v>
      </c>
      <c r="D71" s="70">
        <v>21</v>
      </c>
      <c r="E71" s="70">
        <v>2024</v>
      </c>
      <c r="F71" s="70" t="s">
        <v>1554</v>
      </c>
      <c r="G71" s="70" t="s">
        <v>1704</v>
      </c>
      <c r="H71" s="70" t="s">
        <v>1705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1726</v>
      </c>
      <c r="B72" s="70">
        <v>409</v>
      </c>
      <c r="C72" s="70">
        <v>1</v>
      </c>
      <c r="D72" s="70">
        <v>25</v>
      </c>
      <c r="E72" s="70">
        <v>1990</v>
      </c>
      <c r="F72" s="70" t="s">
        <v>787</v>
      </c>
      <c r="G72" s="70" t="s">
        <v>1727</v>
      </c>
      <c r="H72" s="70" t="s">
        <v>1728</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1729</v>
      </c>
      <c r="B73" s="70">
        <v>410</v>
      </c>
      <c r="C73" s="70">
        <v>2</v>
      </c>
      <c r="D73" s="70">
        <v>25</v>
      </c>
      <c r="E73" s="70">
        <v>2005</v>
      </c>
      <c r="F73" s="70" t="s">
        <v>789</v>
      </c>
      <c r="G73" s="70" t="s">
        <v>1727</v>
      </c>
      <c r="H73" s="70" t="s">
        <v>1728</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1730</v>
      </c>
      <c r="B74" s="70">
        <v>411</v>
      </c>
      <c r="C74" s="70">
        <v>3</v>
      </c>
      <c r="D74" s="70">
        <v>25</v>
      </c>
      <c r="E74" s="70">
        <v>2006</v>
      </c>
      <c r="F74" s="70" t="s">
        <v>790</v>
      </c>
      <c r="G74" s="70" t="s">
        <v>1727</v>
      </c>
      <c r="H74" s="70" t="s">
        <v>1728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1731</v>
      </c>
      <c r="B75" s="70">
        <v>412</v>
      </c>
      <c r="C75" s="70">
        <v>4</v>
      </c>
      <c r="D75" s="70">
        <v>25</v>
      </c>
      <c r="E75" s="70">
        <v>2007</v>
      </c>
      <c r="F75" s="70" t="s">
        <v>791</v>
      </c>
      <c r="G75" s="70" t="s">
        <v>1727</v>
      </c>
      <c r="H75" s="70" t="s">
        <v>1728</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1732</v>
      </c>
      <c r="B76" s="70">
        <v>413</v>
      </c>
      <c r="C76" s="70">
        <v>5</v>
      </c>
      <c r="D76" s="70">
        <v>25</v>
      </c>
      <c r="E76" s="70">
        <v>2008</v>
      </c>
      <c r="F76" s="70" t="s">
        <v>792</v>
      </c>
      <c r="G76" s="70" t="s">
        <v>1727</v>
      </c>
      <c r="H76" s="70" t="s">
        <v>1728</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1733</v>
      </c>
      <c r="B77" s="70">
        <v>414</v>
      </c>
      <c r="C77" s="70">
        <v>6</v>
      </c>
      <c r="D77" s="70">
        <v>25</v>
      </c>
      <c r="E77" s="70">
        <v>2009</v>
      </c>
      <c r="F77" s="70" t="s">
        <v>176</v>
      </c>
      <c r="G77" s="70" t="s">
        <v>1727</v>
      </c>
      <c r="H77" s="70" t="s">
        <v>1728</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1734</v>
      </c>
      <c r="B78" s="70">
        <v>415</v>
      </c>
      <c r="C78" s="70">
        <v>7</v>
      </c>
      <c r="D78" s="70">
        <v>25</v>
      </c>
      <c r="E78" s="70">
        <v>2010</v>
      </c>
      <c r="F78" s="70" t="s">
        <v>177</v>
      </c>
      <c r="G78" s="70" t="s">
        <v>1727</v>
      </c>
      <c r="H78" s="70" t="s">
        <v>1728</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1735</v>
      </c>
      <c r="B79" s="70">
        <v>416</v>
      </c>
      <c r="C79" s="70">
        <v>8</v>
      </c>
      <c r="D79" s="70">
        <v>25</v>
      </c>
      <c r="E79" s="70">
        <v>2011</v>
      </c>
      <c r="F79" s="70" t="s">
        <v>178</v>
      </c>
      <c r="G79" s="70" t="s">
        <v>1727</v>
      </c>
      <c r="H79" s="70" t="s">
        <v>1728</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1736</v>
      </c>
      <c r="B80" s="70">
        <v>417</v>
      </c>
      <c r="C80" s="70">
        <v>9</v>
      </c>
      <c r="D80" s="70">
        <v>25</v>
      </c>
      <c r="E80" s="70">
        <v>2012</v>
      </c>
      <c r="F80" s="70" t="s">
        <v>179</v>
      </c>
      <c r="G80" s="70" t="s">
        <v>1727</v>
      </c>
      <c r="H80" s="70" t="s">
        <v>1728</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1737</v>
      </c>
      <c r="B81" s="70">
        <v>418</v>
      </c>
      <c r="C81" s="70">
        <v>10</v>
      </c>
      <c r="D81" s="70">
        <v>25</v>
      </c>
      <c r="E81" s="70">
        <v>2013</v>
      </c>
      <c r="F81" s="70" t="s">
        <v>180</v>
      </c>
      <c r="G81" s="70" t="s">
        <v>1727</v>
      </c>
      <c r="H81" s="70" t="s">
        <v>1728</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1738</v>
      </c>
      <c r="B82" s="70">
        <v>419</v>
      </c>
      <c r="C82" s="70">
        <v>11</v>
      </c>
      <c r="D82" s="70">
        <v>25</v>
      </c>
      <c r="E82" s="70">
        <v>2014</v>
      </c>
      <c r="F82" s="70" t="s">
        <v>181</v>
      </c>
      <c r="G82" s="70" t="s">
        <v>1727</v>
      </c>
      <c r="H82" s="70" t="s">
        <v>1728</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1739</v>
      </c>
      <c r="B83" s="70">
        <v>420</v>
      </c>
      <c r="C83" s="70">
        <v>12</v>
      </c>
      <c r="D83" s="70">
        <v>25</v>
      </c>
      <c r="E83" s="70">
        <v>2015</v>
      </c>
      <c r="F83" s="70" t="s">
        <v>182</v>
      </c>
      <c r="G83" s="1064" t="s">
        <v>1727</v>
      </c>
      <c r="H83" s="70" t="s">
        <v>1728</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1740</v>
      </c>
      <c r="B84" s="70">
        <v>421</v>
      </c>
      <c r="C84" s="70">
        <v>13</v>
      </c>
      <c r="D84" s="70">
        <v>25</v>
      </c>
      <c r="E84" s="70">
        <v>2016</v>
      </c>
      <c r="F84" s="70" t="s">
        <v>155</v>
      </c>
      <c r="G84" s="1064" t="s">
        <v>1727</v>
      </c>
      <c r="H84" s="70" t="s">
        <v>1728</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1741</v>
      </c>
      <c r="B85" s="70">
        <v>422</v>
      </c>
      <c r="C85" s="70">
        <v>14</v>
      </c>
      <c r="D85" s="70">
        <v>25</v>
      </c>
      <c r="E85" s="70">
        <v>2017</v>
      </c>
      <c r="F85" s="70" t="s">
        <v>156</v>
      </c>
      <c r="G85" s="70" t="s">
        <v>1727</v>
      </c>
      <c r="H85" s="70" t="s">
        <v>1728</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1742</v>
      </c>
      <c r="B86" s="70">
        <v>423</v>
      </c>
      <c r="C86" s="70">
        <v>15</v>
      </c>
      <c r="D86" s="70">
        <v>25</v>
      </c>
      <c r="E86" s="70">
        <v>2018</v>
      </c>
      <c r="F86" s="70" t="s">
        <v>183</v>
      </c>
      <c r="G86" s="70" t="s">
        <v>1727</v>
      </c>
      <c r="H86" s="70" t="s">
        <v>1728</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1743</v>
      </c>
      <c r="B87" s="70">
        <v>424</v>
      </c>
      <c r="C87" s="70">
        <v>16</v>
      </c>
      <c r="D87" s="70">
        <v>25</v>
      </c>
      <c r="E87" s="70">
        <v>2019</v>
      </c>
      <c r="F87" s="70" t="s">
        <v>158</v>
      </c>
      <c r="G87" s="70" t="s">
        <v>1727</v>
      </c>
      <c r="H87" s="70" t="s">
        <v>1728</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1744</v>
      </c>
      <c r="B88" s="70">
        <v>425</v>
      </c>
      <c r="C88" s="70">
        <v>17</v>
      </c>
      <c r="D88" s="70">
        <v>25</v>
      </c>
      <c r="E88" s="70">
        <v>2020</v>
      </c>
      <c r="F88" s="70" t="s">
        <v>159</v>
      </c>
      <c r="G88" s="70" t="s">
        <v>1727</v>
      </c>
      <c r="H88" s="70" t="s">
        <v>1728</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1745</v>
      </c>
      <c r="B89" s="70">
        <v>425</v>
      </c>
      <c r="C89" s="70">
        <v>18</v>
      </c>
      <c r="D89" s="70">
        <v>25</v>
      </c>
      <c r="E89" s="70">
        <v>2021</v>
      </c>
      <c r="F89" s="70" t="s">
        <v>160</v>
      </c>
      <c r="G89" s="70" t="s">
        <v>1727</v>
      </c>
      <c r="H89" s="70" t="s">
        <v>1728</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1746</v>
      </c>
      <c r="B90" s="70">
        <v>425</v>
      </c>
      <c r="C90" s="70">
        <v>19</v>
      </c>
      <c r="D90" s="70">
        <v>25</v>
      </c>
      <c r="E90" s="70">
        <v>2022</v>
      </c>
      <c r="F90" s="70" t="s">
        <v>161</v>
      </c>
      <c r="G90" s="70" t="s">
        <v>1727</v>
      </c>
      <c r="H90" s="70" t="s">
        <v>1728</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1747</v>
      </c>
      <c r="B91" s="70">
        <v>425</v>
      </c>
      <c r="C91" s="70">
        <v>20</v>
      </c>
      <c r="D91" s="70">
        <v>25</v>
      </c>
      <c r="E91" s="70">
        <v>2023</v>
      </c>
      <c r="F91" s="70" t="s">
        <v>1539</v>
      </c>
      <c r="G91" s="70" t="s">
        <v>1727</v>
      </c>
      <c r="H91" s="70" t="s">
        <v>1728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1748</v>
      </c>
      <c r="B92" s="70">
        <v>425</v>
      </c>
      <c r="C92" s="70">
        <v>21</v>
      </c>
      <c r="D92" s="70">
        <v>25</v>
      </c>
      <c r="E92" s="70">
        <v>2024</v>
      </c>
      <c r="F92" s="70" t="s">
        <v>1554</v>
      </c>
      <c r="G92" s="70" t="s">
        <v>1727</v>
      </c>
      <c r="H92" s="70" t="s">
        <v>1728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18</v>
      </c>
      <c r="C93" s="70">
        <v>1</v>
      </c>
      <c r="D93" s="70">
        <v>2</v>
      </c>
      <c r="E93" s="70">
        <v>1990</v>
      </c>
      <c r="F93" s="70" t="s">
        <v>787</v>
      </c>
      <c r="G93" s="70" t="s">
        <v>1750</v>
      </c>
      <c r="H93" s="70" t="s">
        <v>1751</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19</v>
      </c>
      <c r="C94" s="70">
        <v>2</v>
      </c>
      <c r="D94" s="70">
        <v>2</v>
      </c>
      <c r="E94" s="70">
        <v>2005</v>
      </c>
      <c r="F94" s="70" t="s">
        <v>789</v>
      </c>
      <c r="G94" s="70" t="s">
        <v>1750</v>
      </c>
      <c r="H94" s="70" t="s">
        <v>1751</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20</v>
      </c>
      <c r="C95" s="70">
        <v>3</v>
      </c>
      <c r="D95" s="70">
        <v>2</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21</v>
      </c>
      <c r="C96" s="70">
        <v>4</v>
      </c>
      <c r="D96" s="70">
        <v>2</v>
      </c>
      <c r="E96" s="70">
        <v>2007</v>
      </c>
      <c r="F96" s="70" t="s">
        <v>791</v>
      </c>
      <c r="G96" s="70" t="s">
        <v>1750</v>
      </c>
      <c r="H96" s="70" t="s">
        <v>1751</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22</v>
      </c>
      <c r="C97" s="70">
        <v>5</v>
      </c>
      <c r="D97" s="70">
        <v>2</v>
      </c>
      <c r="E97" s="70">
        <v>2008</v>
      </c>
      <c r="F97" s="70" t="s">
        <v>792</v>
      </c>
      <c r="G97" s="70" t="s">
        <v>1750</v>
      </c>
      <c r="H97" s="70" t="s">
        <v>1751</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23</v>
      </c>
      <c r="C98" s="70">
        <v>6</v>
      </c>
      <c r="D98" s="70">
        <v>2</v>
      </c>
      <c r="E98" s="70">
        <v>2009</v>
      </c>
      <c r="F98" s="70" t="s">
        <v>176</v>
      </c>
      <c r="G98" s="70" t="s">
        <v>1750</v>
      </c>
      <c r="H98" s="70" t="s">
        <v>1751</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1757</v>
      </c>
      <c r="B99" s="70">
        <v>24</v>
      </c>
      <c r="C99" s="70">
        <v>7</v>
      </c>
      <c r="D99" s="70">
        <v>2</v>
      </c>
      <c r="E99" s="70">
        <v>2010</v>
      </c>
      <c r="F99" s="70" t="s">
        <v>177</v>
      </c>
      <c r="G99" s="70" t="s">
        <v>1750</v>
      </c>
      <c r="H99" s="70" t="s">
        <v>1751</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1758</v>
      </c>
      <c r="B100" s="70">
        <v>25</v>
      </c>
      <c r="C100" s="70">
        <v>8</v>
      </c>
      <c r="D100" s="70">
        <v>2</v>
      </c>
      <c r="E100" s="70">
        <v>2011</v>
      </c>
      <c r="F100" s="70" t="s">
        <v>178</v>
      </c>
      <c r="G100" s="70" t="s">
        <v>1750</v>
      </c>
      <c r="H100" s="70" t="s">
        <v>1751</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1759</v>
      </c>
      <c r="B101" s="70">
        <v>26</v>
      </c>
      <c r="C101" s="70">
        <v>9</v>
      </c>
      <c r="D101" s="70">
        <v>2</v>
      </c>
      <c r="E101" s="70">
        <v>2012</v>
      </c>
      <c r="F101" s="70" t="s">
        <v>179</v>
      </c>
      <c r="G101" s="70" t="s">
        <v>1750</v>
      </c>
      <c r="H101" s="70" t="s">
        <v>1751</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1760</v>
      </c>
      <c r="B102" s="70">
        <v>27</v>
      </c>
      <c r="C102" s="70">
        <v>10</v>
      </c>
      <c r="D102" s="70">
        <v>2</v>
      </c>
      <c r="E102" s="70">
        <v>2013</v>
      </c>
      <c r="F102" s="70" t="s">
        <v>180</v>
      </c>
      <c r="G102" s="1064" t="s">
        <v>1750</v>
      </c>
      <c r="H102" s="70" t="s">
        <v>1751</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1761</v>
      </c>
      <c r="B103" s="70">
        <v>28</v>
      </c>
      <c r="C103" s="70">
        <v>11</v>
      </c>
      <c r="D103" s="70">
        <v>2</v>
      </c>
      <c r="E103" s="70">
        <v>2014</v>
      </c>
      <c r="F103" s="70" t="s">
        <v>181</v>
      </c>
      <c r="G103" s="1064" t="s">
        <v>1750</v>
      </c>
      <c r="H103" s="70" t="s">
        <v>1751</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1762</v>
      </c>
      <c r="B104" s="70">
        <v>29</v>
      </c>
      <c r="C104" s="70">
        <v>12</v>
      </c>
      <c r="D104" s="70">
        <v>2</v>
      </c>
      <c r="E104" s="70">
        <v>2015</v>
      </c>
      <c r="F104" s="70" t="s">
        <v>182</v>
      </c>
      <c r="G104" s="70" t="s">
        <v>1750</v>
      </c>
      <c r="H104" s="70" t="s">
        <v>1751</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1763</v>
      </c>
      <c r="B105" s="70">
        <v>30</v>
      </c>
      <c r="C105" s="70">
        <v>13</v>
      </c>
      <c r="D105" s="70">
        <v>2</v>
      </c>
      <c r="E105" s="70">
        <v>2016</v>
      </c>
      <c r="F105" s="70" t="s">
        <v>155</v>
      </c>
      <c r="G105" s="70" t="s">
        <v>1750</v>
      </c>
      <c r="H105" s="70" t="s">
        <v>1751</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1764</v>
      </c>
      <c r="B106" s="70">
        <v>31</v>
      </c>
      <c r="C106" s="70">
        <v>14</v>
      </c>
      <c r="D106" s="70">
        <v>2</v>
      </c>
      <c r="E106" s="70">
        <v>2017</v>
      </c>
      <c r="F106" s="70" t="s">
        <v>156</v>
      </c>
      <c r="G106" s="70" t="s">
        <v>1750</v>
      </c>
      <c r="H106" s="70" t="s">
        <v>1751</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1765</v>
      </c>
      <c r="B107" s="70">
        <v>32</v>
      </c>
      <c r="C107" s="70">
        <v>15</v>
      </c>
      <c r="D107" s="70">
        <v>2</v>
      </c>
      <c r="E107" s="70">
        <v>2018</v>
      </c>
      <c r="F107" s="70" t="s">
        <v>183</v>
      </c>
      <c r="G107" s="70" t="s">
        <v>1750</v>
      </c>
      <c r="H107" s="70" t="s">
        <v>1751</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1766</v>
      </c>
      <c r="B108" s="70">
        <v>33</v>
      </c>
      <c r="C108" s="70">
        <v>16</v>
      </c>
      <c r="D108" s="70">
        <v>2</v>
      </c>
      <c r="E108" s="70">
        <v>2019</v>
      </c>
      <c r="F108" s="70" t="s">
        <v>158</v>
      </c>
      <c r="G108" s="70" t="s">
        <v>1750</v>
      </c>
      <c r="H108" s="70" t="s">
        <v>1751</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1767</v>
      </c>
      <c r="B109" s="70">
        <v>34</v>
      </c>
      <c r="C109" s="70">
        <v>17</v>
      </c>
      <c r="D109" s="70">
        <v>2</v>
      </c>
      <c r="E109" s="70">
        <v>2020</v>
      </c>
      <c r="F109" s="70" t="s">
        <v>159</v>
      </c>
      <c r="G109" s="70" t="s">
        <v>1750</v>
      </c>
      <c r="H109" s="70" t="s">
        <v>1751</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1768</v>
      </c>
      <c r="B110" s="70">
        <v>34</v>
      </c>
      <c r="C110" s="70">
        <v>18</v>
      </c>
      <c r="D110" s="70">
        <v>2</v>
      </c>
      <c r="E110" s="70">
        <v>2021</v>
      </c>
      <c r="F110" s="70" t="s">
        <v>160</v>
      </c>
      <c r="G110" s="70" t="s">
        <v>1750</v>
      </c>
      <c r="H110" s="70" t="s">
        <v>1751</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1769</v>
      </c>
      <c r="B111" s="70">
        <v>34</v>
      </c>
      <c r="C111" s="70">
        <v>19</v>
      </c>
      <c r="D111" s="70">
        <v>2</v>
      </c>
      <c r="E111" s="70">
        <v>2022</v>
      </c>
      <c r="F111" s="70" t="s">
        <v>161</v>
      </c>
      <c r="G111" s="70" t="s">
        <v>1750</v>
      </c>
      <c r="H111" s="70" t="s">
        <v>1751</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34</v>
      </c>
      <c r="C112" s="70">
        <v>20</v>
      </c>
      <c r="D112" s="70">
        <v>2</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34</v>
      </c>
      <c r="C113" s="70">
        <v>21</v>
      </c>
      <c r="D113" s="70">
        <v>2</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188</v>
      </c>
      <c r="C114" s="70">
        <v>1</v>
      </c>
      <c r="D114" s="70">
        <v>12</v>
      </c>
      <c r="E114" s="70">
        <v>1990</v>
      </c>
      <c r="F114" s="70" t="s">
        <v>787</v>
      </c>
      <c r="G114" s="70" t="s">
        <v>1773</v>
      </c>
      <c r="H114" s="70" t="s">
        <v>1774</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189</v>
      </c>
      <c r="C115" s="70">
        <v>2</v>
      </c>
      <c r="D115" s="70">
        <v>12</v>
      </c>
      <c r="E115" s="70">
        <v>2005</v>
      </c>
      <c r="F115" s="70" t="s">
        <v>789</v>
      </c>
      <c r="G115" s="70" t="s">
        <v>1773</v>
      </c>
      <c r="H115" s="70" t="s">
        <v>1774</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190</v>
      </c>
      <c r="C116" s="70">
        <v>3</v>
      </c>
      <c r="D116" s="70">
        <v>12</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191</v>
      </c>
      <c r="C117" s="70">
        <v>4</v>
      </c>
      <c r="D117" s="70">
        <v>12</v>
      </c>
      <c r="E117" s="70">
        <v>2007</v>
      </c>
      <c r="F117" s="70" t="s">
        <v>791</v>
      </c>
      <c r="G117" s="70" t="s">
        <v>1773</v>
      </c>
      <c r="H117" s="70" t="s">
        <v>1774</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192</v>
      </c>
      <c r="C118" s="70">
        <v>5</v>
      </c>
      <c r="D118" s="70">
        <v>12</v>
      </c>
      <c r="E118" s="70">
        <v>2008</v>
      </c>
      <c r="F118" s="70" t="s">
        <v>792</v>
      </c>
      <c r="G118" s="70" t="s">
        <v>1773</v>
      </c>
      <c r="H118" s="70" t="s">
        <v>1774</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193</v>
      </c>
      <c r="C119" s="70">
        <v>6</v>
      </c>
      <c r="D119" s="70">
        <v>12</v>
      </c>
      <c r="E119" s="70">
        <v>2009</v>
      </c>
      <c r="F119" s="70" t="s">
        <v>176</v>
      </c>
      <c r="G119" s="70" t="s">
        <v>1773</v>
      </c>
      <c r="H119" s="70" t="s">
        <v>1774</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1780</v>
      </c>
      <c r="B120" s="70">
        <v>194</v>
      </c>
      <c r="C120" s="70">
        <v>7</v>
      </c>
      <c r="D120" s="70">
        <v>12</v>
      </c>
      <c r="E120" s="70">
        <v>2010</v>
      </c>
      <c r="F120" s="70" t="s">
        <v>177</v>
      </c>
      <c r="G120" s="70" t="s">
        <v>1773</v>
      </c>
      <c r="H120" s="70" t="s">
        <v>1774</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1781</v>
      </c>
      <c r="B121" s="70">
        <v>195</v>
      </c>
      <c r="C121" s="70">
        <v>8</v>
      </c>
      <c r="D121" s="70">
        <v>12</v>
      </c>
      <c r="E121" s="70">
        <v>2011</v>
      </c>
      <c r="F121" s="70" t="s">
        <v>178</v>
      </c>
      <c r="G121" s="1064" t="s">
        <v>1773</v>
      </c>
      <c r="H121" s="70" t="s">
        <v>1774</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1782</v>
      </c>
      <c r="B122" s="70">
        <v>196</v>
      </c>
      <c r="C122" s="70">
        <v>9</v>
      </c>
      <c r="D122" s="70">
        <v>12</v>
      </c>
      <c r="E122" s="70">
        <v>2012</v>
      </c>
      <c r="F122" s="70" t="s">
        <v>179</v>
      </c>
      <c r="G122" s="1064" t="s">
        <v>1773</v>
      </c>
      <c r="H122" s="70" t="s">
        <v>1774</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1783</v>
      </c>
      <c r="B123" s="70">
        <v>197</v>
      </c>
      <c r="C123" s="70">
        <v>10</v>
      </c>
      <c r="D123" s="70">
        <v>12</v>
      </c>
      <c r="E123" s="70">
        <v>2013</v>
      </c>
      <c r="F123" s="70" t="s">
        <v>180</v>
      </c>
      <c r="G123" s="70" t="s">
        <v>1773</v>
      </c>
      <c r="H123" s="70" t="s">
        <v>1774</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1784</v>
      </c>
      <c r="B124" s="70">
        <v>198</v>
      </c>
      <c r="C124" s="70">
        <v>11</v>
      </c>
      <c r="D124" s="70">
        <v>12</v>
      </c>
      <c r="E124" s="70">
        <v>2014</v>
      </c>
      <c r="F124" s="70" t="s">
        <v>181</v>
      </c>
      <c r="G124" s="70" t="s">
        <v>1773</v>
      </c>
      <c r="H124" s="70" t="s">
        <v>1774</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1785</v>
      </c>
      <c r="B125" s="70">
        <v>199</v>
      </c>
      <c r="C125" s="70">
        <v>12</v>
      </c>
      <c r="D125" s="70">
        <v>12</v>
      </c>
      <c r="E125" s="70">
        <v>2015</v>
      </c>
      <c r="F125" s="70" t="s">
        <v>182</v>
      </c>
      <c r="G125" s="70" t="s">
        <v>1773</v>
      </c>
      <c r="H125" s="70" t="s">
        <v>1774</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1786</v>
      </c>
      <c r="B126" s="70">
        <v>200</v>
      </c>
      <c r="C126" s="70">
        <v>13</v>
      </c>
      <c r="D126" s="70">
        <v>12</v>
      </c>
      <c r="E126" s="70">
        <v>2016</v>
      </c>
      <c r="F126" s="70" t="s">
        <v>155</v>
      </c>
      <c r="G126" s="70" t="s">
        <v>1773</v>
      </c>
      <c r="H126" s="70" t="s">
        <v>1774</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1787</v>
      </c>
      <c r="B127" s="70">
        <v>201</v>
      </c>
      <c r="C127" s="70">
        <v>14</v>
      </c>
      <c r="D127" s="70">
        <v>12</v>
      </c>
      <c r="E127" s="70">
        <v>2017</v>
      </c>
      <c r="F127" s="70" t="s">
        <v>156</v>
      </c>
      <c r="G127" s="70" t="s">
        <v>1773</v>
      </c>
      <c r="H127" s="70" t="s">
        <v>1774</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1788</v>
      </c>
      <c r="B128" s="70">
        <v>202</v>
      </c>
      <c r="C128" s="70">
        <v>15</v>
      </c>
      <c r="D128" s="70">
        <v>12</v>
      </c>
      <c r="E128" s="70">
        <v>2018</v>
      </c>
      <c r="F128" s="70" t="s">
        <v>183</v>
      </c>
      <c r="G128" s="70" t="s">
        <v>1773</v>
      </c>
      <c r="H128" s="70" t="s">
        <v>1774</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1789</v>
      </c>
      <c r="B129" s="70">
        <v>203</v>
      </c>
      <c r="C129" s="70">
        <v>16</v>
      </c>
      <c r="D129" s="70">
        <v>12</v>
      </c>
      <c r="E129" s="70">
        <v>2019</v>
      </c>
      <c r="F129" s="70" t="s">
        <v>158</v>
      </c>
      <c r="G129" s="70" t="s">
        <v>1773</v>
      </c>
      <c r="H129" s="70" t="s">
        <v>1774</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1790</v>
      </c>
      <c r="B130" s="70">
        <v>204</v>
      </c>
      <c r="C130" s="70">
        <v>17</v>
      </c>
      <c r="D130" s="70">
        <v>12</v>
      </c>
      <c r="E130" s="70">
        <v>2020</v>
      </c>
      <c r="F130" s="70" t="s">
        <v>159</v>
      </c>
      <c r="G130" s="70" t="s">
        <v>1773</v>
      </c>
      <c r="H130" s="70" t="s">
        <v>1774</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1791</v>
      </c>
      <c r="B131" s="70">
        <v>204</v>
      </c>
      <c r="C131" s="70">
        <v>18</v>
      </c>
      <c r="D131" s="70">
        <v>12</v>
      </c>
      <c r="E131" s="70">
        <v>2021</v>
      </c>
      <c r="F131" s="70" t="s">
        <v>160</v>
      </c>
      <c r="G131" s="70" t="s">
        <v>1773</v>
      </c>
      <c r="H131" s="70" t="s">
        <v>1774</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1792</v>
      </c>
      <c r="B132" s="70">
        <v>204</v>
      </c>
      <c r="C132" s="70">
        <v>19</v>
      </c>
      <c r="D132" s="70">
        <v>12</v>
      </c>
      <c r="E132" s="70">
        <v>2022</v>
      </c>
      <c r="F132" s="70" t="s">
        <v>161</v>
      </c>
      <c r="G132" s="70" t="s">
        <v>1773</v>
      </c>
      <c r="H132" s="70" t="s">
        <v>1774</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204</v>
      </c>
      <c r="C133" s="70">
        <v>20</v>
      </c>
      <c r="D133" s="70">
        <v>12</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204</v>
      </c>
      <c r="C134" s="70">
        <v>21</v>
      </c>
      <c r="D134" s="70">
        <v>12</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443</v>
      </c>
      <c r="C135" s="70">
        <v>1</v>
      </c>
      <c r="D135" s="70">
        <v>27</v>
      </c>
      <c r="E135" s="70">
        <v>1990</v>
      </c>
      <c r="F135" s="70" t="s">
        <v>787</v>
      </c>
      <c r="G135" s="70" t="s">
        <v>1796</v>
      </c>
      <c r="H135" s="70" t="s">
        <v>1797</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1798</v>
      </c>
      <c r="B136" s="70">
        <v>444</v>
      </c>
      <c r="C136" s="70">
        <v>2</v>
      </c>
      <c r="D136" s="70">
        <v>27</v>
      </c>
      <c r="E136" s="70">
        <v>2005</v>
      </c>
      <c r="F136" s="70" t="s">
        <v>789</v>
      </c>
      <c r="G136" s="70" t="s">
        <v>1796</v>
      </c>
      <c r="H136" s="70" t="s">
        <v>1797</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1799</v>
      </c>
      <c r="B137" s="70">
        <v>445</v>
      </c>
      <c r="C137" s="70">
        <v>3</v>
      </c>
      <c r="D137" s="70">
        <v>27</v>
      </c>
      <c r="E137" s="70">
        <v>2006</v>
      </c>
      <c r="F137" s="70" t="s">
        <v>790</v>
      </c>
      <c r="G137" s="70" t="s">
        <v>1796</v>
      </c>
      <c r="H137" s="70" t="s">
        <v>1797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1800</v>
      </c>
      <c r="B138" s="70">
        <v>446</v>
      </c>
      <c r="C138" s="70">
        <v>4</v>
      </c>
      <c r="D138" s="70">
        <v>27</v>
      </c>
      <c r="E138" s="70">
        <v>2007</v>
      </c>
      <c r="F138" s="70" t="s">
        <v>791</v>
      </c>
      <c r="G138" s="70" t="s">
        <v>1796</v>
      </c>
      <c r="H138" s="70" t="s">
        <v>1797</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1801</v>
      </c>
      <c r="B139" s="70">
        <v>447</v>
      </c>
      <c r="C139" s="70">
        <v>5</v>
      </c>
      <c r="D139" s="70">
        <v>27</v>
      </c>
      <c r="E139" s="70">
        <v>2008</v>
      </c>
      <c r="F139" s="70" t="s">
        <v>792</v>
      </c>
      <c r="G139" s="70" t="s">
        <v>1796</v>
      </c>
      <c r="H139" s="70" t="s">
        <v>1797</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1802</v>
      </c>
      <c r="B140" s="70">
        <v>448</v>
      </c>
      <c r="C140" s="70">
        <v>6</v>
      </c>
      <c r="D140" s="70">
        <v>27</v>
      </c>
      <c r="E140" s="70">
        <v>2009</v>
      </c>
      <c r="F140" s="70" t="s">
        <v>176</v>
      </c>
      <c r="G140" s="1064" t="s">
        <v>1796</v>
      </c>
      <c r="H140" s="70" t="s">
        <v>1797</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1803</v>
      </c>
      <c r="B141" s="70">
        <v>449</v>
      </c>
      <c r="C141" s="70">
        <v>7</v>
      </c>
      <c r="D141" s="70">
        <v>27</v>
      </c>
      <c r="E141" s="70">
        <v>2010</v>
      </c>
      <c r="F141" s="70" t="s">
        <v>177</v>
      </c>
      <c r="G141" s="1064" t="s">
        <v>1796</v>
      </c>
      <c r="H141" s="70" t="s">
        <v>1797</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1804</v>
      </c>
      <c r="B142" s="70">
        <v>450</v>
      </c>
      <c r="C142" s="70">
        <v>8</v>
      </c>
      <c r="D142" s="70">
        <v>27</v>
      </c>
      <c r="E142" s="70">
        <v>2011</v>
      </c>
      <c r="F142" s="70" t="s">
        <v>178</v>
      </c>
      <c r="G142" s="70" t="s">
        <v>1796</v>
      </c>
      <c r="H142" s="70" t="s">
        <v>1797</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1805</v>
      </c>
      <c r="B143" s="70">
        <v>451</v>
      </c>
      <c r="C143" s="70">
        <v>9</v>
      </c>
      <c r="D143" s="70">
        <v>27</v>
      </c>
      <c r="E143" s="70">
        <v>2012</v>
      </c>
      <c r="F143" s="70" t="s">
        <v>179</v>
      </c>
      <c r="G143" s="70" t="s">
        <v>1796</v>
      </c>
      <c r="H143" s="70" t="s">
        <v>1797</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1806</v>
      </c>
      <c r="B144" s="70">
        <v>452</v>
      </c>
      <c r="C144" s="70">
        <v>10</v>
      </c>
      <c r="D144" s="70">
        <v>27</v>
      </c>
      <c r="E144" s="70">
        <v>2013</v>
      </c>
      <c r="F144" s="70" t="s">
        <v>180</v>
      </c>
      <c r="G144" s="70" t="s">
        <v>1796</v>
      </c>
      <c r="H144" s="70" t="s">
        <v>1797</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1807</v>
      </c>
      <c r="B145" s="70">
        <v>453</v>
      </c>
      <c r="C145" s="70">
        <v>11</v>
      </c>
      <c r="D145" s="70">
        <v>27</v>
      </c>
      <c r="E145" s="70">
        <v>2014</v>
      </c>
      <c r="F145" s="70" t="s">
        <v>181</v>
      </c>
      <c r="G145" s="70" t="s">
        <v>1796</v>
      </c>
      <c r="H145" s="70" t="s">
        <v>1797</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1808</v>
      </c>
      <c r="B146" s="70">
        <v>454</v>
      </c>
      <c r="C146" s="70">
        <v>12</v>
      </c>
      <c r="D146" s="70">
        <v>27</v>
      </c>
      <c r="E146" s="70">
        <v>2015</v>
      </c>
      <c r="F146" s="70" t="s">
        <v>182</v>
      </c>
      <c r="G146" s="70" t="s">
        <v>1796</v>
      </c>
      <c r="H146" s="70" t="s">
        <v>1797</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1809</v>
      </c>
      <c r="B147" s="70">
        <v>455</v>
      </c>
      <c r="C147" s="70">
        <v>13</v>
      </c>
      <c r="D147" s="70">
        <v>27</v>
      </c>
      <c r="E147" s="70">
        <v>2016</v>
      </c>
      <c r="F147" s="70" t="s">
        <v>155</v>
      </c>
      <c r="G147" s="70" t="s">
        <v>1796</v>
      </c>
      <c r="H147" s="70" t="s">
        <v>1797</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1810</v>
      </c>
      <c r="B148" s="70">
        <v>456</v>
      </c>
      <c r="C148" s="70">
        <v>14</v>
      </c>
      <c r="D148" s="70">
        <v>27</v>
      </c>
      <c r="E148" s="70">
        <v>2017</v>
      </c>
      <c r="F148" s="70" t="s">
        <v>156</v>
      </c>
      <c r="G148" s="70" t="s">
        <v>1796</v>
      </c>
      <c r="H148" s="70" t="s">
        <v>1797</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1811</v>
      </c>
      <c r="B149" s="70">
        <v>457</v>
      </c>
      <c r="C149" s="70">
        <v>15</v>
      </c>
      <c r="D149" s="70">
        <v>27</v>
      </c>
      <c r="E149" s="70">
        <v>2018</v>
      </c>
      <c r="F149" s="70" t="s">
        <v>183</v>
      </c>
      <c r="G149" s="70" t="s">
        <v>1796</v>
      </c>
      <c r="H149" s="70" t="s">
        <v>1797</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1812</v>
      </c>
      <c r="B150" s="70">
        <v>458</v>
      </c>
      <c r="C150" s="70">
        <v>16</v>
      </c>
      <c r="D150" s="70">
        <v>27</v>
      </c>
      <c r="E150" s="70">
        <v>2019</v>
      </c>
      <c r="F150" s="70" t="s">
        <v>158</v>
      </c>
      <c r="G150" s="70" t="s">
        <v>1796</v>
      </c>
      <c r="H150" s="70" t="s">
        <v>1797</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1813</v>
      </c>
      <c r="B151" s="70">
        <v>459</v>
      </c>
      <c r="C151" s="70">
        <v>17</v>
      </c>
      <c r="D151" s="70">
        <v>27</v>
      </c>
      <c r="E151" s="70">
        <v>2020</v>
      </c>
      <c r="F151" s="70" t="s">
        <v>159</v>
      </c>
      <c r="G151" s="70" t="s">
        <v>1796</v>
      </c>
      <c r="H151" s="70" t="s">
        <v>1797</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1814</v>
      </c>
      <c r="B152" s="70">
        <v>459</v>
      </c>
      <c r="C152" s="70">
        <v>18</v>
      </c>
      <c r="D152" s="70">
        <v>27</v>
      </c>
      <c r="E152" s="70">
        <v>2021</v>
      </c>
      <c r="F152" s="70" t="s">
        <v>160</v>
      </c>
      <c r="G152" s="70" t="s">
        <v>1796</v>
      </c>
      <c r="H152" s="70" t="s">
        <v>1797</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1815</v>
      </c>
      <c r="B153" s="70">
        <v>459</v>
      </c>
      <c r="C153" s="70">
        <v>19</v>
      </c>
      <c r="D153" s="70">
        <v>27</v>
      </c>
      <c r="E153" s="70">
        <v>2022</v>
      </c>
      <c r="F153" s="70" t="s">
        <v>161</v>
      </c>
      <c r="G153" s="70" t="s">
        <v>1796</v>
      </c>
      <c r="H153" s="70" t="s">
        <v>1797</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1816</v>
      </c>
      <c r="B154" s="70">
        <v>459</v>
      </c>
      <c r="C154" s="70">
        <v>20</v>
      </c>
      <c r="D154" s="70">
        <v>27</v>
      </c>
      <c r="E154" s="70">
        <v>2023</v>
      </c>
      <c r="F154" s="70" t="s">
        <v>1539</v>
      </c>
      <c r="G154" s="70" t="s">
        <v>1796</v>
      </c>
      <c r="H154" s="70" t="s">
        <v>1797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1817</v>
      </c>
      <c r="B155" s="70">
        <v>459</v>
      </c>
      <c r="C155" s="70">
        <v>21</v>
      </c>
      <c r="D155" s="70">
        <v>27</v>
      </c>
      <c r="E155" s="70">
        <v>2024</v>
      </c>
      <c r="F155" s="70" t="s">
        <v>1554</v>
      </c>
      <c r="G155" s="70" t="s">
        <v>1796</v>
      </c>
      <c r="H155" s="70" t="s">
        <v>1797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1818</v>
      </c>
      <c r="B156" s="70">
        <v>52</v>
      </c>
      <c r="C156" s="70">
        <v>1</v>
      </c>
      <c r="D156" s="70">
        <v>4</v>
      </c>
      <c r="E156" s="70">
        <v>1990</v>
      </c>
      <c r="F156" s="70" t="s">
        <v>787</v>
      </c>
      <c r="G156" s="70" t="s">
        <v>1819</v>
      </c>
      <c r="H156" s="70" t="s">
        <v>1650</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53</v>
      </c>
      <c r="C157" s="70">
        <v>2</v>
      </c>
      <c r="D157" s="70">
        <v>4</v>
      </c>
      <c r="E157" s="70">
        <v>2005</v>
      </c>
      <c r="F157" s="70" t="s">
        <v>789</v>
      </c>
      <c r="G157" s="70" t="s">
        <v>1819</v>
      </c>
      <c r="H157" s="70" t="s">
        <v>1650</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54</v>
      </c>
      <c r="C158" s="70">
        <v>3</v>
      </c>
      <c r="D158" s="70">
        <v>4</v>
      </c>
      <c r="E158" s="70">
        <v>2006</v>
      </c>
      <c r="F158" s="70" t="s">
        <v>790</v>
      </c>
      <c r="G158" s="1064" t="s">
        <v>1819</v>
      </c>
      <c r="H158" s="70" t="s">
        <v>1650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55</v>
      </c>
      <c r="C159" s="70">
        <v>4</v>
      </c>
      <c r="D159" s="70">
        <v>4</v>
      </c>
      <c r="E159" s="70">
        <v>2007</v>
      </c>
      <c r="F159" s="70" t="s">
        <v>791</v>
      </c>
      <c r="G159" s="1064" t="s">
        <v>1819</v>
      </c>
      <c r="H159" s="70" t="s">
        <v>1650</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56</v>
      </c>
      <c r="C160" s="70">
        <v>5</v>
      </c>
      <c r="D160" s="70">
        <v>4</v>
      </c>
      <c r="E160" s="70">
        <v>2008</v>
      </c>
      <c r="F160" s="70" t="s">
        <v>792</v>
      </c>
      <c r="G160" s="70" t="s">
        <v>1819</v>
      </c>
      <c r="H160" s="70" t="s">
        <v>1650</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57</v>
      </c>
      <c r="C161" s="70">
        <v>6</v>
      </c>
      <c r="D161" s="70">
        <v>4</v>
      </c>
      <c r="E161" s="70">
        <v>2009</v>
      </c>
      <c r="F161" s="70" t="s">
        <v>176</v>
      </c>
      <c r="G161" s="70" t="s">
        <v>1819</v>
      </c>
      <c r="H161" s="70" t="s">
        <v>1650</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1825</v>
      </c>
      <c r="B162" s="70">
        <v>58</v>
      </c>
      <c r="C162" s="70">
        <v>7</v>
      </c>
      <c r="D162" s="70">
        <v>4</v>
      </c>
      <c r="E162" s="70">
        <v>2010</v>
      </c>
      <c r="F162" s="70" t="s">
        <v>177</v>
      </c>
      <c r="G162" s="70" t="s">
        <v>1819</v>
      </c>
      <c r="H162" s="70" t="s">
        <v>1650</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1826</v>
      </c>
      <c r="B163" s="70">
        <v>59</v>
      </c>
      <c r="C163" s="70">
        <v>8</v>
      </c>
      <c r="D163" s="70">
        <v>4</v>
      </c>
      <c r="E163" s="70">
        <v>2011</v>
      </c>
      <c r="F163" s="70" t="s">
        <v>178</v>
      </c>
      <c r="G163" s="70" t="s">
        <v>1819</v>
      </c>
      <c r="H163" s="70" t="s">
        <v>1650</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1827</v>
      </c>
      <c r="B164" s="70">
        <v>60</v>
      </c>
      <c r="C164" s="70">
        <v>9</v>
      </c>
      <c r="D164" s="70">
        <v>4</v>
      </c>
      <c r="E164" s="70">
        <v>2012</v>
      </c>
      <c r="F164" s="70" t="s">
        <v>179</v>
      </c>
      <c r="G164" s="70" t="s">
        <v>1819</v>
      </c>
      <c r="H164" s="70" t="s">
        <v>1650</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1828</v>
      </c>
      <c r="B165" s="70">
        <v>61</v>
      </c>
      <c r="C165" s="70">
        <v>10</v>
      </c>
      <c r="D165" s="70">
        <v>4</v>
      </c>
      <c r="E165" s="70">
        <v>2013</v>
      </c>
      <c r="F165" s="70" t="s">
        <v>180</v>
      </c>
      <c r="G165" s="70" t="s">
        <v>1819</v>
      </c>
      <c r="H165" s="70" t="s">
        <v>1650</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1829</v>
      </c>
      <c r="B166" s="70">
        <v>62</v>
      </c>
      <c r="C166" s="70">
        <v>11</v>
      </c>
      <c r="D166" s="70">
        <v>4</v>
      </c>
      <c r="E166" s="70">
        <v>2014</v>
      </c>
      <c r="F166" s="70" t="s">
        <v>181</v>
      </c>
      <c r="G166" s="70" t="s">
        <v>1819</v>
      </c>
      <c r="H166" s="70" t="s">
        <v>1650</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1830</v>
      </c>
      <c r="B167" s="70">
        <v>63</v>
      </c>
      <c r="C167" s="70">
        <v>12</v>
      </c>
      <c r="D167" s="70">
        <v>4</v>
      </c>
      <c r="E167" s="70">
        <v>2015</v>
      </c>
      <c r="F167" s="70" t="s">
        <v>182</v>
      </c>
      <c r="G167" s="70" t="s">
        <v>1819</v>
      </c>
      <c r="H167" s="70" t="s">
        <v>1650</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1831</v>
      </c>
      <c r="B168" s="70">
        <v>64</v>
      </c>
      <c r="C168" s="70">
        <v>13</v>
      </c>
      <c r="D168" s="70">
        <v>4</v>
      </c>
      <c r="E168" s="70">
        <v>2016</v>
      </c>
      <c r="F168" s="70" t="s">
        <v>155</v>
      </c>
      <c r="G168" s="70" t="s">
        <v>1819</v>
      </c>
      <c r="H168" s="70" t="s">
        <v>1650</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1832</v>
      </c>
      <c r="B169" s="70">
        <v>65</v>
      </c>
      <c r="C169" s="70">
        <v>14</v>
      </c>
      <c r="D169" s="70">
        <v>4</v>
      </c>
      <c r="E169" s="70">
        <v>2017</v>
      </c>
      <c r="F169" s="70" t="s">
        <v>156</v>
      </c>
      <c r="G169" s="70" t="s">
        <v>1819</v>
      </c>
      <c r="H169" s="70" t="s">
        <v>1650</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1833</v>
      </c>
      <c r="B170" s="70">
        <v>66</v>
      </c>
      <c r="C170" s="70">
        <v>15</v>
      </c>
      <c r="D170" s="70">
        <v>4</v>
      </c>
      <c r="E170" s="70">
        <v>2018</v>
      </c>
      <c r="F170" s="70" t="s">
        <v>183</v>
      </c>
      <c r="G170" s="70" t="s">
        <v>1819</v>
      </c>
      <c r="H170" s="70" t="s">
        <v>1650</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1834</v>
      </c>
      <c r="B171" s="70">
        <v>67</v>
      </c>
      <c r="C171" s="70">
        <v>16</v>
      </c>
      <c r="D171" s="70">
        <v>4</v>
      </c>
      <c r="E171" s="70">
        <v>2019</v>
      </c>
      <c r="F171" s="70" t="s">
        <v>158</v>
      </c>
      <c r="G171" s="70" t="s">
        <v>1819</v>
      </c>
      <c r="H171" s="70" t="s">
        <v>1650</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1835</v>
      </c>
      <c r="B172" s="70">
        <v>68</v>
      </c>
      <c r="C172" s="70">
        <v>17</v>
      </c>
      <c r="D172" s="70">
        <v>4</v>
      </c>
      <c r="E172" s="70">
        <v>2020</v>
      </c>
      <c r="F172" s="70" t="s">
        <v>159</v>
      </c>
      <c r="G172" s="70" t="s">
        <v>1819</v>
      </c>
      <c r="H172" s="70" t="s">
        <v>1650</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1836</v>
      </c>
      <c r="B173" s="70">
        <v>68</v>
      </c>
      <c r="C173" s="70">
        <v>18</v>
      </c>
      <c r="D173" s="70">
        <v>4</v>
      </c>
      <c r="E173" s="70">
        <v>2021</v>
      </c>
      <c r="F173" s="70" t="s">
        <v>160</v>
      </c>
      <c r="G173" s="70" t="s">
        <v>1819</v>
      </c>
      <c r="H173" s="70" t="s">
        <v>1650</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1837</v>
      </c>
      <c r="B174" s="70">
        <v>68</v>
      </c>
      <c r="C174" s="70">
        <v>19</v>
      </c>
      <c r="D174" s="70">
        <v>4</v>
      </c>
      <c r="E174" s="70">
        <v>2022</v>
      </c>
      <c r="F174" s="70" t="s">
        <v>161</v>
      </c>
      <c r="G174" s="70" t="s">
        <v>1819</v>
      </c>
      <c r="H174" s="70" t="s">
        <v>1650</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68</v>
      </c>
      <c r="C175" s="70">
        <v>20</v>
      </c>
      <c r="D175" s="70">
        <v>4</v>
      </c>
      <c r="E175" s="70">
        <v>2023</v>
      </c>
      <c r="F175" s="70" t="s">
        <v>1539</v>
      </c>
      <c r="G175" s="70" t="s">
        <v>1819</v>
      </c>
      <c r="H175" s="70" t="s">
        <v>1650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68</v>
      </c>
      <c r="C176" s="70">
        <v>21</v>
      </c>
      <c r="D176" s="70">
        <v>4</v>
      </c>
      <c r="E176" s="70">
        <v>2024</v>
      </c>
      <c r="F176" s="70" t="s">
        <v>1554</v>
      </c>
      <c r="G176" s="70" t="s">
        <v>1819</v>
      </c>
      <c r="H176" s="70" t="s">
        <v>1650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256</v>
      </c>
      <c r="C177" s="70">
        <v>1</v>
      </c>
      <c r="D177" s="70">
        <v>16</v>
      </c>
      <c r="E177" s="70">
        <v>1990</v>
      </c>
      <c r="F177" s="70" t="s">
        <v>787</v>
      </c>
      <c r="G177" s="70" t="s">
        <v>1841</v>
      </c>
      <c r="H177" s="70" t="s">
        <v>1842</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257</v>
      </c>
      <c r="C178" s="70">
        <v>2</v>
      </c>
      <c r="D178" s="70">
        <v>16</v>
      </c>
      <c r="E178" s="70">
        <v>2005</v>
      </c>
      <c r="F178" s="70" t="s">
        <v>789</v>
      </c>
      <c r="G178" s="1064" t="s">
        <v>1841</v>
      </c>
      <c r="H178" s="70" t="s">
        <v>1842</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258</v>
      </c>
      <c r="C179" s="70">
        <v>3</v>
      </c>
      <c r="D179" s="70">
        <v>16</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259</v>
      </c>
      <c r="C180" s="70">
        <v>4</v>
      </c>
      <c r="D180" s="70">
        <v>16</v>
      </c>
      <c r="E180" s="70">
        <v>2007</v>
      </c>
      <c r="F180" s="70" t="s">
        <v>791</v>
      </c>
      <c r="G180" s="70" t="s">
        <v>1841</v>
      </c>
      <c r="H180" s="70" t="s">
        <v>1842</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260</v>
      </c>
      <c r="C181" s="70">
        <v>5</v>
      </c>
      <c r="D181" s="70">
        <v>16</v>
      </c>
      <c r="E181" s="70">
        <v>2008</v>
      </c>
      <c r="F181" s="70" t="s">
        <v>792</v>
      </c>
      <c r="G181" s="70" t="s">
        <v>1841</v>
      </c>
      <c r="H181" s="70" t="s">
        <v>1842</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261</v>
      </c>
      <c r="C182" s="70">
        <v>6</v>
      </c>
      <c r="D182" s="70">
        <v>16</v>
      </c>
      <c r="E182" s="70">
        <v>2009</v>
      </c>
      <c r="F182" s="70" t="s">
        <v>176</v>
      </c>
      <c r="G182" s="70" t="s">
        <v>1841</v>
      </c>
      <c r="H182" s="70" t="s">
        <v>1842</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1848</v>
      </c>
      <c r="B183" s="70">
        <v>262</v>
      </c>
      <c r="C183" s="70">
        <v>7</v>
      </c>
      <c r="D183" s="70">
        <v>16</v>
      </c>
      <c r="E183" s="70">
        <v>2010</v>
      </c>
      <c r="F183" s="70" t="s">
        <v>177</v>
      </c>
      <c r="G183" s="70" t="s">
        <v>1841</v>
      </c>
      <c r="H183" s="70" t="s">
        <v>1842</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1849</v>
      </c>
      <c r="B184" s="70">
        <v>263</v>
      </c>
      <c r="C184" s="70">
        <v>8</v>
      </c>
      <c r="D184" s="70">
        <v>16</v>
      </c>
      <c r="E184" s="70">
        <v>2011</v>
      </c>
      <c r="F184" s="70" t="s">
        <v>178</v>
      </c>
      <c r="G184" s="70" t="s">
        <v>1841</v>
      </c>
      <c r="H184" s="70" t="s">
        <v>1842</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1850</v>
      </c>
      <c r="B185" s="70">
        <v>264</v>
      </c>
      <c r="C185" s="70">
        <v>9</v>
      </c>
      <c r="D185" s="70">
        <v>16</v>
      </c>
      <c r="E185" s="70">
        <v>2012</v>
      </c>
      <c r="F185" s="70" t="s">
        <v>179</v>
      </c>
      <c r="G185" s="70" t="s">
        <v>1841</v>
      </c>
      <c r="H185" s="70" t="s">
        <v>1842</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1851</v>
      </c>
      <c r="B186" s="70">
        <v>265</v>
      </c>
      <c r="C186" s="70">
        <v>10</v>
      </c>
      <c r="D186" s="70">
        <v>16</v>
      </c>
      <c r="E186" s="70">
        <v>2013</v>
      </c>
      <c r="F186" s="70" t="s">
        <v>180</v>
      </c>
      <c r="G186" s="70" t="s">
        <v>1841</v>
      </c>
      <c r="H186" s="70" t="s">
        <v>1842</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1852</v>
      </c>
      <c r="B187" s="70">
        <v>266</v>
      </c>
      <c r="C187" s="70">
        <v>11</v>
      </c>
      <c r="D187" s="70">
        <v>16</v>
      </c>
      <c r="E187" s="70">
        <v>2014</v>
      </c>
      <c r="F187" s="70" t="s">
        <v>181</v>
      </c>
      <c r="G187" s="70" t="s">
        <v>1841</v>
      </c>
      <c r="H187" s="70" t="s">
        <v>1842</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1853</v>
      </c>
      <c r="B188" s="70">
        <v>267</v>
      </c>
      <c r="C188" s="70">
        <v>12</v>
      </c>
      <c r="D188" s="70">
        <v>16</v>
      </c>
      <c r="E188" s="70">
        <v>2015</v>
      </c>
      <c r="F188" s="70" t="s">
        <v>182</v>
      </c>
      <c r="G188" s="70" t="s">
        <v>1841</v>
      </c>
      <c r="H188" s="70" t="s">
        <v>1842</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1854</v>
      </c>
      <c r="B189" s="70">
        <v>268</v>
      </c>
      <c r="C189" s="70">
        <v>13</v>
      </c>
      <c r="D189" s="70">
        <v>16</v>
      </c>
      <c r="E189" s="70">
        <v>2016</v>
      </c>
      <c r="F189" s="70" t="s">
        <v>155</v>
      </c>
      <c r="G189" s="70" t="s">
        <v>1841</v>
      </c>
      <c r="H189" s="70" t="s">
        <v>1842</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1855</v>
      </c>
      <c r="B190" s="70">
        <v>269</v>
      </c>
      <c r="C190" s="70">
        <v>14</v>
      </c>
      <c r="D190" s="70">
        <v>16</v>
      </c>
      <c r="E190" s="70">
        <v>2017</v>
      </c>
      <c r="F190" s="70" t="s">
        <v>156</v>
      </c>
      <c r="G190" s="70" t="s">
        <v>1841</v>
      </c>
      <c r="H190" s="70" t="s">
        <v>1842</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1856</v>
      </c>
      <c r="B191" s="70">
        <v>270</v>
      </c>
      <c r="C191" s="70">
        <v>15</v>
      </c>
      <c r="D191" s="70">
        <v>16</v>
      </c>
      <c r="E191" s="70">
        <v>2018</v>
      </c>
      <c r="F191" s="70" t="s">
        <v>183</v>
      </c>
      <c r="G191" s="70" t="s">
        <v>1841</v>
      </c>
      <c r="H191" s="70" t="s">
        <v>1842</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1857</v>
      </c>
      <c r="B192" s="70">
        <v>271</v>
      </c>
      <c r="C192" s="70">
        <v>16</v>
      </c>
      <c r="D192" s="70">
        <v>16</v>
      </c>
      <c r="E192" s="70">
        <v>2019</v>
      </c>
      <c r="F192" s="70" t="s">
        <v>158</v>
      </c>
      <c r="G192" s="70" t="s">
        <v>1841</v>
      </c>
      <c r="H192" s="70" t="s">
        <v>1842</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1858</v>
      </c>
      <c r="B193" s="70">
        <v>272</v>
      </c>
      <c r="C193" s="70">
        <v>17</v>
      </c>
      <c r="D193" s="70">
        <v>16</v>
      </c>
      <c r="E193" s="70">
        <v>2020</v>
      </c>
      <c r="F193" s="70" t="s">
        <v>159</v>
      </c>
      <c r="G193" s="70" t="s">
        <v>1841</v>
      </c>
      <c r="H193" s="70" t="s">
        <v>1842</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1859</v>
      </c>
      <c r="B194" s="70">
        <v>272</v>
      </c>
      <c r="C194" s="70">
        <v>18</v>
      </c>
      <c r="D194" s="70">
        <v>16</v>
      </c>
      <c r="E194" s="70">
        <v>2021</v>
      </c>
      <c r="F194" s="70" t="s">
        <v>160</v>
      </c>
      <c r="G194" s="70" t="s">
        <v>1841</v>
      </c>
      <c r="H194" s="70" t="s">
        <v>1842</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1860</v>
      </c>
      <c r="B195" s="70">
        <v>272</v>
      </c>
      <c r="C195" s="70">
        <v>19</v>
      </c>
      <c r="D195" s="70">
        <v>16</v>
      </c>
      <c r="E195" s="70">
        <v>2022</v>
      </c>
      <c r="F195" s="70" t="s">
        <v>161</v>
      </c>
      <c r="G195" s="70" t="s">
        <v>1841</v>
      </c>
      <c r="H195" s="70" t="s">
        <v>1842</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272</v>
      </c>
      <c r="C196" s="70">
        <v>20</v>
      </c>
      <c r="D196" s="70">
        <v>16</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272</v>
      </c>
      <c r="C197" s="70">
        <v>21</v>
      </c>
      <c r="D197" s="70">
        <v>16</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477</v>
      </c>
      <c r="C198" s="70">
        <v>1</v>
      </c>
      <c r="D198" s="70">
        <v>29</v>
      </c>
      <c r="E198" s="70">
        <v>1990</v>
      </c>
      <c r="F198" s="70" t="s">
        <v>787</v>
      </c>
      <c r="G198" s="1064" t="s">
        <v>1629</v>
      </c>
      <c r="H198" s="70" t="s">
        <v>1630</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1864</v>
      </c>
      <c r="B199" s="70">
        <v>478</v>
      </c>
      <c r="C199" s="70">
        <v>2</v>
      </c>
      <c r="D199" s="70">
        <v>29</v>
      </c>
      <c r="E199" s="70">
        <v>2005</v>
      </c>
      <c r="F199" s="70" t="s">
        <v>789</v>
      </c>
      <c r="G199" s="70" t="s">
        <v>1629</v>
      </c>
      <c r="H199" s="70" t="s">
        <v>1630</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1865</v>
      </c>
      <c r="B200" s="70">
        <v>479</v>
      </c>
      <c r="C200" s="70">
        <v>3</v>
      </c>
      <c r="D200" s="70">
        <v>29</v>
      </c>
      <c r="E200" s="70">
        <v>2006</v>
      </c>
      <c r="F200" s="70" t="s">
        <v>790</v>
      </c>
      <c r="G200" s="70" t="s">
        <v>1629</v>
      </c>
      <c r="H200" s="70" t="s">
        <v>1630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1866</v>
      </c>
      <c r="B201" s="70">
        <v>480</v>
      </c>
      <c r="C201" s="70">
        <v>4</v>
      </c>
      <c r="D201" s="70">
        <v>29</v>
      </c>
      <c r="E201" s="70">
        <v>2007</v>
      </c>
      <c r="F201" s="70" t="s">
        <v>791</v>
      </c>
      <c r="G201" s="70" t="s">
        <v>1629</v>
      </c>
      <c r="H201" s="70" t="s">
        <v>1630</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1867</v>
      </c>
      <c r="B202" s="70">
        <v>481</v>
      </c>
      <c r="C202" s="70">
        <v>5</v>
      </c>
      <c r="D202" s="70">
        <v>29</v>
      </c>
      <c r="E202" s="70">
        <v>2008</v>
      </c>
      <c r="F202" s="70" t="s">
        <v>792</v>
      </c>
      <c r="G202" s="70" t="s">
        <v>1629</v>
      </c>
      <c r="H202" s="70" t="s">
        <v>1630</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1868</v>
      </c>
      <c r="B203" s="70">
        <v>482</v>
      </c>
      <c r="C203" s="70">
        <v>6</v>
      </c>
      <c r="D203" s="70">
        <v>29</v>
      </c>
      <c r="E203" s="70">
        <v>2009</v>
      </c>
      <c r="F203" s="70" t="s">
        <v>176</v>
      </c>
      <c r="G203" s="70" t="s">
        <v>1629</v>
      </c>
      <c r="H203" s="70" t="s">
        <v>1630</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1869</v>
      </c>
      <c r="B204" s="70">
        <v>483</v>
      </c>
      <c r="C204" s="70">
        <v>7</v>
      </c>
      <c r="D204" s="70">
        <v>29</v>
      </c>
      <c r="E204" s="70">
        <v>2010</v>
      </c>
      <c r="F204" s="70" t="s">
        <v>177</v>
      </c>
      <c r="G204" s="70" t="s">
        <v>1629</v>
      </c>
      <c r="H204" s="70" t="s">
        <v>1630</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1870</v>
      </c>
      <c r="B205" s="70">
        <v>484</v>
      </c>
      <c r="C205" s="70">
        <v>8</v>
      </c>
      <c r="D205" s="70">
        <v>29</v>
      </c>
      <c r="E205" s="70">
        <v>2011</v>
      </c>
      <c r="F205" s="70" t="s">
        <v>178</v>
      </c>
      <c r="G205" s="70" t="s">
        <v>1629</v>
      </c>
      <c r="H205" s="70" t="s">
        <v>1630</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1871</v>
      </c>
      <c r="B206" s="70">
        <v>485</v>
      </c>
      <c r="C206" s="70">
        <v>9</v>
      </c>
      <c r="D206" s="70">
        <v>29</v>
      </c>
      <c r="E206" s="70">
        <v>2012</v>
      </c>
      <c r="F206" s="70" t="s">
        <v>179</v>
      </c>
      <c r="G206" s="70" t="s">
        <v>1629</v>
      </c>
      <c r="H206" s="70" t="s">
        <v>1630</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1872</v>
      </c>
      <c r="B207" s="70">
        <v>486</v>
      </c>
      <c r="C207" s="70">
        <v>10</v>
      </c>
      <c r="D207" s="70">
        <v>29</v>
      </c>
      <c r="E207" s="70">
        <v>2013</v>
      </c>
      <c r="F207" s="70" t="s">
        <v>180</v>
      </c>
      <c r="G207" s="70" t="s">
        <v>1629</v>
      </c>
      <c r="H207" s="70" t="s">
        <v>1630</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1873</v>
      </c>
      <c r="B208" s="70">
        <v>487</v>
      </c>
      <c r="C208" s="70">
        <v>11</v>
      </c>
      <c r="D208" s="70">
        <v>29</v>
      </c>
      <c r="E208" s="70">
        <v>2014</v>
      </c>
      <c r="F208" s="70" t="s">
        <v>181</v>
      </c>
      <c r="G208" s="70" t="s">
        <v>1629</v>
      </c>
      <c r="H208" s="70" t="s">
        <v>1630</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1874</v>
      </c>
      <c r="B209" s="70">
        <v>488</v>
      </c>
      <c r="C209" s="70">
        <v>12</v>
      </c>
      <c r="D209" s="70">
        <v>29</v>
      </c>
      <c r="E209" s="70">
        <v>2015</v>
      </c>
      <c r="F209" s="70" t="s">
        <v>182</v>
      </c>
      <c r="G209" s="70" t="s">
        <v>1629</v>
      </c>
      <c r="H209" s="70" t="s">
        <v>1630</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1875</v>
      </c>
      <c r="B210" s="70">
        <v>489</v>
      </c>
      <c r="C210" s="70">
        <v>13</v>
      </c>
      <c r="D210" s="70">
        <v>29</v>
      </c>
      <c r="E210" s="70">
        <v>2016</v>
      </c>
      <c r="F210" s="70" t="s">
        <v>155</v>
      </c>
      <c r="G210" s="70" t="s">
        <v>1629</v>
      </c>
      <c r="H210" s="70" t="s">
        <v>1630</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1876</v>
      </c>
      <c r="B211" s="70">
        <v>490</v>
      </c>
      <c r="C211" s="70">
        <v>14</v>
      </c>
      <c r="D211" s="70">
        <v>29</v>
      </c>
      <c r="E211" s="70">
        <v>2017</v>
      </c>
      <c r="F211" s="70" t="s">
        <v>156</v>
      </c>
      <c r="G211" s="70" t="s">
        <v>1629</v>
      </c>
      <c r="H211" s="70" t="s">
        <v>1630</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1877</v>
      </c>
      <c r="B212" s="70">
        <v>491</v>
      </c>
      <c r="C212" s="70">
        <v>15</v>
      </c>
      <c r="D212" s="70">
        <v>29</v>
      </c>
      <c r="E212" s="70">
        <v>2018</v>
      </c>
      <c r="F212" s="70" t="s">
        <v>183</v>
      </c>
      <c r="G212" s="70" t="s">
        <v>1629</v>
      </c>
      <c r="H212" s="70" t="s">
        <v>1630</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1878</v>
      </c>
      <c r="B213" s="70">
        <v>492</v>
      </c>
      <c r="C213" s="70">
        <v>16</v>
      </c>
      <c r="D213" s="70">
        <v>29</v>
      </c>
      <c r="E213" s="70">
        <v>2019</v>
      </c>
      <c r="F213" s="70" t="s">
        <v>158</v>
      </c>
      <c r="G213" s="70" t="s">
        <v>1629</v>
      </c>
      <c r="H213" s="70" t="s">
        <v>1630</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1879</v>
      </c>
      <c r="B214" s="70">
        <v>493</v>
      </c>
      <c r="C214" s="70">
        <v>17</v>
      </c>
      <c r="D214" s="70">
        <v>29</v>
      </c>
      <c r="E214" s="70">
        <v>2020</v>
      </c>
      <c r="F214" s="70" t="s">
        <v>159</v>
      </c>
      <c r="G214" s="70" t="s">
        <v>1629</v>
      </c>
      <c r="H214" s="70" t="s">
        <v>1630</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1880</v>
      </c>
      <c r="B215" s="70">
        <v>493</v>
      </c>
      <c r="C215" s="70">
        <v>18</v>
      </c>
      <c r="D215" s="70">
        <v>29</v>
      </c>
      <c r="E215" s="70">
        <v>2021</v>
      </c>
      <c r="F215" s="70" t="s">
        <v>160</v>
      </c>
      <c r="G215" s="70" t="s">
        <v>1629</v>
      </c>
      <c r="H215" s="70" t="s">
        <v>1630</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1632</v>
      </c>
      <c r="B216" s="70">
        <v>493</v>
      </c>
      <c r="C216" s="70">
        <v>19</v>
      </c>
      <c r="D216" s="70">
        <v>29</v>
      </c>
      <c r="E216" s="70">
        <v>2022</v>
      </c>
      <c r="F216" s="70" t="s">
        <v>161</v>
      </c>
      <c r="G216" s="1064" t="s">
        <v>1629</v>
      </c>
      <c r="H216" s="70" t="s">
        <v>1630</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1881</v>
      </c>
      <c r="B217" s="70">
        <v>493</v>
      </c>
      <c r="C217" s="70">
        <v>20</v>
      </c>
      <c r="D217" s="70">
        <v>29</v>
      </c>
      <c r="E217" s="70">
        <v>2023</v>
      </c>
      <c r="F217" s="70" t="s">
        <v>1539</v>
      </c>
      <c r="G217" s="1064" t="s">
        <v>1629</v>
      </c>
      <c r="H217" s="70" t="s">
        <v>1630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1628</v>
      </c>
      <c r="B218" s="70">
        <v>493</v>
      </c>
      <c r="C218" s="70">
        <v>21</v>
      </c>
      <c r="D218" s="70">
        <v>29</v>
      </c>
      <c r="E218" s="70">
        <v>2024</v>
      </c>
      <c r="F218" s="70" t="s">
        <v>1554</v>
      </c>
      <c r="G218" s="70" t="s">
        <v>1629</v>
      </c>
      <c r="H218" s="70" t="s">
        <v>1630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1882</v>
      </c>
      <c r="B219" s="70">
        <v>205</v>
      </c>
      <c r="C219" s="70">
        <v>1</v>
      </c>
      <c r="D219" s="70">
        <v>13</v>
      </c>
      <c r="E219" s="70">
        <v>1990</v>
      </c>
      <c r="F219" s="70" t="s">
        <v>787</v>
      </c>
      <c r="G219" s="70" t="s">
        <v>1883</v>
      </c>
      <c r="H219" s="70" t="s">
        <v>1884</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1885</v>
      </c>
      <c r="B220" s="70">
        <v>206</v>
      </c>
      <c r="C220" s="70">
        <v>2</v>
      </c>
      <c r="D220" s="70">
        <v>13</v>
      </c>
      <c r="E220" s="70">
        <v>2005</v>
      </c>
      <c r="F220" s="70" t="s">
        <v>789</v>
      </c>
      <c r="G220" s="70" t="s">
        <v>1883</v>
      </c>
      <c r="H220" s="70" t="s">
        <v>1884</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1886</v>
      </c>
      <c r="B221" s="70">
        <v>207</v>
      </c>
      <c r="C221" s="70">
        <v>3</v>
      </c>
      <c r="D221" s="70">
        <v>13</v>
      </c>
      <c r="E221" s="70">
        <v>2006</v>
      </c>
      <c r="F221" s="70" t="s">
        <v>790</v>
      </c>
      <c r="G221" s="70" t="s">
        <v>1883</v>
      </c>
      <c r="H221" s="70" t="s">
        <v>1884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1887</v>
      </c>
      <c r="B222" s="70">
        <v>208</v>
      </c>
      <c r="C222" s="70">
        <v>4</v>
      </c>
      <c r="D222" s="70">
        <v>13</v>
      </c>
      <c r="E222" s="70">
        <v>2007</v>
      </c>
      <c r="F222" s="70" t="s">
        <v>791</v>
      </c>
      <c r="G222" s="70" t="s">
        <v>1883</v>
      </c>
      <c r="H222" s="70" t="s">
        <v>1884</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1888</v>
      </c>
      <c r="B223" s="70">
        <v>209</v>
      </c>
      <c r="C223" s="70">
        <v>5</v>
      </c>
      <c r="D223" s="70">
        <v>13</v>
      </c>
      <c r="E223" s="70">
        <v>2008</v>
      </c>
      <c r="F223" s="70" t="s">
        <v>792</v>
      </c>
      <c r="G223" s="70" t="s">
        <v>1883</v>
      </c>
      <c r="H223" s="70" t="s">
        <v>1884</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1889</v>
      </c>
      <c r="B224" s="70">
        <v>210</v>
      </c>
      <c r="C224" s="70">
        <v>6</v>
      </c>
      <c r="D224" s="70">
        <v>13</v>
      </c>
      <c r="E224" s="70">
        <v>2009</v>
      </c>
      <c r="F224" s="70" t="s">
        <v>176</v>
      </c>
      <c r="G224" s="70" t="s">
        <v>1883</v>
      </c>
      <c r="H224" s="70" t="s">
        <v>1884</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1890</v>
      </c>
      <c r="B225" s="70">
        <v>211</v>
      </c>
      <c r="C225" s="70">
        <v>7</v>
      </c>
      <c r="D225" s="70">
        <v>13</v>
      </c>
      <c r="E225" s="70">
        <v>2010</v>
      </c>
      <c r="F225" s="70" t="s">
        <v>177</v>
      </c>
      <c r="G225" s="70" t="s">
        <v>1883</v>
      </c>
      <c r="H225" s="70" t="s">
        <v>1884</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1891</v>
      </c>
      <c r="B226" s="70">
        <v>212</v>
      </c>
      <c r="C226" s="70">
        <v>8</v>
      </c>
      <c r="D226" s="70">
        <v>13</v>
      </c>
      <c r="E226" s="70">
        <v>2011</v>
      </c>
      <c r="F226" s="70" t="s">
        <v>178</v>
      </c>
      <c r="G226" s="70" t="s">
        <v>1883</v>
      </c>
      <c r="H226" s="70" t="s">
        <v>1884</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1892</v>
      </c>
      <c r="B227" s="70">
        <v>213</v>
      </c>
      <c r="C227" s="70">
        <v>9</v>
      </c>
      <c r="D227" s="70">
        <v>13</v>
      </c>
      <c r="E227" s="70">
        <v>2012</v>
      </c>
      <c r="F227" s="70" t="s">
        <v>179</v>
      </c>
      <c r="G227" s="70" t="s">
        <v>1883</v>
      </c>
      <c r="H227" s="70" t="s">
        <v>1884</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1893</v>
      </c>
      <c r="B228" s="70">
        <v>214</v>
      </c>
      <c r="C228" s="70">
        <v>10</v>
      </c>
      <c r="D228" s="70">
        <v>13</v>
      </c>
      <c r="E228" s="70">
        <v>2013</v>
      </c>
      <c r="F228" s="70" t="s">
        <v>180</v>
      </c>
      <c r="G228" s="70" t="s">
        <v>1883</v>
      </c>
      <c r="H228" s="70" t="s">
        <v>1884</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1894</v>
      </c>
      <c r="B229" s="70">
        <v>215</v>
      </c>
      <c r="C229" s="70">
        <v>11</v>
      </c>
      <c r="D229" s="70">
        <v>13</v>
      </c>
      <c r="E229" s="70">
        <v>2014</v>
      </c>
      <c r="F229" s="70" t="s">
        <v>181</v>
      </c>
      <c r="G229" s="70" t="s">
        <v>1883</v>
      </c>
      <c r="H229" s="70" t="s">
        <v>1884</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1895</v>
      </c>
      <c r="B230" s="70">
        <v>216</v>
      </c>
      <c r="C230" s="70">
        <v>12</v>
      </c>
      <c r="D230" s="70">
        <v>13</v>
      </c>
      <c r="E230" s="70">
        <v>2015</v>
      </c>
      <c r="F230" s="70" t="s">
        <v>182</v>
      </c>
      <c r="G230" s="70" t="s">
        <v>1883</v>
      </c>
      <c r="H230" s="70" t="s">
        <v>1884</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1896</v>
      </c>
      <c r="B231" s="70">
        <v>217</v>
      </c>
      <c r="C231" s="70">
        <v>13</v>
      </c>
      <c r="D231" s="70">
        <v>13</v>
      </c>
      <c r="E231" s="70">
        <v>2016</v>
      </c>
      <c r="F231" s="70" t="s">
        <v>155</v>
      </c>
      <c r="G231" s="70" t="s">
        <v>1883</v>
      </c>
      <c r="H231" s="70" t="s">
        <v>1884</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1897</v>
      </c>
      <c r="B232" s="70">
        <v>218</v>
      </c>
      <c r="C232" s="70">
        <v>14</v>
      </c>
      <c r="D232" s="70">
        <v>13</v>
      </c>
      <c r="E232" s="70">
        <v>2017</v>
      </c>
      <c r="F232" s="70" t="s">
        <v>156</v>
      </c>
      <c r="G232" s="70" t="s">
        <v>1883</v>
      </c>
      <c r="H232" s="70" t="s">
        <v>1884</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1898</v>
      </c>
      <c r="B233" s="70">
        <v>219</v>
      </c>
      <c r="C233" s="70">
        <v>15</v>
      </c>
      <c r="D233" s="70">
        <v>13</v>
      </c>
      <c r="E233" s="70">
        <v>2018</v>
      </c>
      <c r="F233" s="70" t="s">
        <v>183</v>
      </c>
      <c r="G233" s="70" t="s">
        <v>1883</v>
      </c>
      <c r="H233" s="70" t="s">
        <v>1884</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1899</v>
      </c>
      <c r="B234" s="70">
        <v>220</v>
      </c>
      <c r="C234" s="70">
        <v>16</v>
      </c>
      <c r="D234" s="70">
        <v>13</v>
      </c>
      <c r="E234" s="70">
        <v>2019</v>
      </c>
      <c r="F234" s="70" t="s">
        <v>158</v>
      </c>
      <c r="G234" s="70" t="s">
        <v>1883</v>
      </c>
      <c r="H234" s="70" t="s">
        <v>1884</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1900</v>
      </c>
      <c r="B235" s="70">
        <v>221</v>
      </c>
      <c r="C235" s="70">
        <v>17</v>
      </c>
      <c r="D235" s="70">
        <v>13</v>
      </c>
      <c r="E235" s="70">
        <v>2020</v>
      </c>
      <c r="F235" s="70" t="s">
        <v>159</v>
      </c>
      <c r="G235" s="1064" t="s">
        <v>1883</v>
      </c>
      <c r="H235" s="70" t="s">
        <v>1884</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1901</v>
      </c>
      <c r="B236" s="70">
        <v>221</v>
      </c>
      <c r="C236" s="70">
        <v>18</v>
      </c>
      <c r="D236" s="70">
        <v>13</v>
      </c>
      <c r="E236" s="70">
        <v>2021</v>
      </c>
      <c r="F236" s="70" t="s">
        <v>160</v>
      </c>
      <c r="G236" s="1064" t="s">
        <v>1883</v>
      </c>
      <c r="H236" s="70" t="s">
        <v>1884</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1902</v>
      </c>
      <c r="B237" s="70">
        <v>221</v>
      </c>
      <c r="C237" s="70">
        <v>19</v>
      </c>
      <c r="D237" s="70">
        <v>13</v>
      </c>
      <c r="E237" s="70">
        <v>2022</v>
      </c>
      <c r="F237" s="70" t="s">
        <v>161</v>
      </c>
      <c r="G237" s="70" t="s">
        <v>1883</v>
      </c>
      <c r="H237" s="70" t="s">
        <v>1884</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1903</v>
      </c>
      <c r="B238" s="70">
        <v>221</v>
      </c>
      <c r="C238" s="70">
        <v>20</v>
      </c>
      <c r="D238" s="70">
        <v>13</v>
      </c>
      <c r="E238" s="70">
        <v>2023</v>
      </c>
      <c r="F238" s="70" t="s">
        <v>1539</v>
      </c>
      <c r="G238" s="70" t="s">
        <v>1883</v>
      </c>
      <c r="H238" s="70" t="s">
        <v>1884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1904</v>
      </c>
      <c r="B239" s="70">
        <v>221</v>
      </c>
      <c r="C239" s="70">
        <v>21</v>
      </c>
      <c r="D239" s="70">
        <v>13</v>
      </c>
      <c r="E239" s="70">
        <v>2024</v>
      </c>
      <c r="F239" s="70" t="s">
        <v>1554</v>
      </c>
      <c r="G239" s="70" t="s">
        <v>1883</v>
      </c>
      <c r="H239" s="70" t="s">
        <v>1884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1905</v>
      </c>
      <c r="B240" s="70">
        <v>409</v>
      </c>
      <c r="C240" s="70">
        <v>1</v>
      </c>
      <c r="D240" s="70">
        <v>25</v>
      </c>
      <c r="E240" s="70">
        <v>1990</v>
      </c>
      <c r="F240" s="70" t="s">
        <v>787</v>
      </c>
      <c r="G240" s="70" t="s">
        <v>1906</v>
      </c>
      <c r="H240" s="70" t="s">
        <v>1907</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1908</v>
      </c>
      <c r="B241" s="70">
        <v>410</v>
      </c>
      <c r="C241" s="70">
        <v>2</v>
      </c>
      <c r="D241" s="70">
        <v>25</v>
      </c>
      <c r="E241" s="70">
        <v>2005</v>
      </c>
      <c r="F241" s="70" t="s">
        <v>789</v>
      </c>
      <c r="G241" s="70" t="s">
        <v>1906</v>
      </c>
      <c r="H241" s="70" t="s">
        <v>1907</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1909</v>
      </c>
      <c r="B242" s="70">
        <v>411</v>
      </c>
      <c r="C242" s="70">
        <v>3</v>
      </c>
      <c r="D242" s="70">
        <v>25</v>
      </c>
      <c r="E242" s="70">
        <v>2006</v>
      </c>
      <c r="F242" s="70" t="s">
        <v>790</v>
      </c>
      <c r="G242" s="70" t="s">
        <v>1906</v>
      </c>
      <c r="H242" s="70" t="s">
        <v>1907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1910</v>
      </c>
      <c r="B243" s="70">
        <v>412</v>
      </c>
      <c r="C243" s="70">
        <v>4</v>
      </c>
      <c r="D243" s="70">
        <v>25</v>
      </c>
      <c r="E243" s="70">
        <v>2007</v>
      </c>
      <c r="F243" s="70" t="s">
        <v>791</v>
      </c>
      <c r="G243" s="70" t="s">
        <v>1906</v>
      </c>
      <c r="H243" s="70" t="s">
        <v>1907</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1911</v>
      </c>
      <c r="B244" s="70">
        <v>413</v>
      </c>
      <c r="C244" s="70">
        <v>5</v>
      </c>
      <c r="D244" s="70">
        <v>25</v>
      </c>
      <c r="E244" s="70">
        <v>2008</v>
      </c>
      <c r="F244" s="70" t="s">
        <v>792</v>
      </c>
      <c r="G244" s="70" t="s">
        <v>1906</v>
      </c>
      <c r="H244" s="70" t="s">
        <v>1907</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1912</v>
      </c>
      <c r="B245" s="70">
        <v>414</v>
      </c>
      <c r="C245" s="70">
        <v>6</v>
      </c>
      <c r="D245" s="70">
        <v>25</v>
      </c>
      <c r="E245" s="70">
        <v>2009</v>
      </c>
      <c r="F245" s="70" t="s">
        <v>176</v>
      </c>
      <c r="G245" s="70" t="s">
        <v>1906</v>
      </c>
      <c r="H245" s="70" t="s">
        <v>1907</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1913</v>
      </c>
      <c r="B246" s="70">
        <v>415</v>
      </c>
      <c r="C246" s="70">
        <v>7</v>
      </c>
      <c r="D246" s="70">
        <v>25</v>
      </c>
      <c r="E246" s="70">
        <v>2010</v>
      </c>
      <c r="F246" s="70" t="s">
        <v>177</v>
      </c>
      <c r="G246" s="70" t="s">
        <v>1906</v>
      </c>
      <c r="H246" s="70" t="s">
        <v>1907</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1914</v>
      </c>
      <c r="B247" s="70">
        <v>416</v>
      </c>
      <c r="C247" s="70">
        <v>8</v>
      </c>
      <c r="D247" s="70">
        <v>25</v>
      </c>
      <c r="E247" s="70">
        <v>2011</v>
      </c>
      <c r="F247" s="70" t="s">
        <v>178</v>
      </c>
      <c r="G247" s="70" t="s">
        <v>1906</v>
      </c>
      <c r="H247" s="70" t="s">
        <v>1907</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1915</v>
      </c>
      <c r="B248" s="70">
        <v>417</v>
      </c>
      <c r="C248" s="70">
        <v>9</v>
      </c>
      <c r="D248" s="70">
        <v>25</v>
      </c>
      <c r="E248" s="70">
        <v>2012</v>
      </c>
      <c r="F248" s="70" t="s">
        <v>179</v>
      </c>
      <c r="G248" s="70" t="s">
        <v>1906</v>
      </c>
      <c r="H248" s="70" t="s">
        <v>1907</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1916</v>
      </c>
      <c r="B249" s="70">
        <v>418</v>
      </c>
      <c r="C249" s="70">
        <v>10</v>
      </c>
      <c r="D249" s="70">
        <v>25</v>
      </c>
      <c r="E249" s="70">
        <v>2013</v>
      </c>
      <c r="F249" s="70" t="s">
        <v>180</v>
      </c>
      <c r="G249" s="70" t="s">
        <v>1906</v>
      </c>
      <c r="H249" s="70" t="s">
        <v>1907</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1917</v>
      </c>
      <c r="B250" s="70">
        <v>419</v>
      </c>
      <c r="C250" s="70">
        <v>11</v>
      </c>
      <c r="D250" s="70">
        <v>25</v>
      </c>
      <c r="E250" s="70">
        <v>2014</v>
      </c>
      <c r="F250" s="70" t="s">
        <v>181</v>
      </c>
      <c r="G250" s="70" t="s">
        <v>1906</v>
      </c>
      <c r="H250" s="70" t="s">
        <v>1907</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1918</v>
      </c>
      <c r="B251" s="70">
        <v>420</v>
      </c>
      <c r="C251" s="70">
        <v>12</v>
      </c>
      <c r="D251" s="70">
        <v>25</v>
      </c>
      <c r="E251" s="70">
        <v>2015</v>
      </c>
      <c r="F251" s="70" t="s">
        <v>182</v>
      </c>
      <c r="G251" s="70" t="s">
        <v>1906</v>
      </c>
      <c r="H251" s="70" t="s">
        <v>1907</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1919</v>
      </c>
      <c r="B252" s="70">
        <v>421</v>
      </c>
      <c r="C252" s="70">
        <v>13</v>
      </c>
      <c r="D252" s="70">
        <v>25</v>
      </c>
      <c r="E252" s="70">
        <v>2016</v>
      </c>
      <c r="F252" s="70" t="s">
        <v>155</v>
      </c>
      <c r="G252" s="70" t="s">
        <v>1906</v>
      </c>
      <c r="H252" s="70" t="s">
        <v>1907</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1920</v>
      </c>
      <c r="B253" s="70">
        <v>422</v>
      </c>
      <c r="C253" s="70">
        <v>14</v>
      </c>
      <c r="D253" s="70">
        <v>25</v>
      </c>
      <c r="E253" s="70">
        <v>2017</v>
      </c>
      <c r="F253" s="70" t="s">
        <v>156</v>
      </c>
      <c r="G253" s="70" t="s">
        <v>1906</v>
      </c>
      <c r="H253" s="70" t="s">
        <v>1907</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1921</v>
      </c>
      <c r="B254" s="70">
        <v>423</v>
      </c>
      <c r="C254" s="70">
        <v>15</v>
      </c>
      <c r="D254" s="70">
        <v>25</v>
      </c>
      <c r="E254" s="70">
        <v>2018</v>
      </c>
      <c r="F254" s="70" t="s">
        <v>183</v>
      </c>
      <c r="G254" s="1064" t="s">
        <v>1906</v>
      </c>
      <c r="H254" s="70" t="s">
        <v>1907</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1922</v>
      </c>
      <c r="B255" s="70">
        <v>424</v>
      </c>
      <c r="C255" s="70">
        <v>16</v>
      </c>
      <c r="D255" s="70">
        <v>25</v>
      </c>
      <c r="E255" s="70">
        <v>2019</v>
      </c>
      <c r="F255" s="70" t="s">
        <v>158</v>
      </c>
      <c r="G255" s="1064" t="s">
        <v>1906</v>
      </c>
      <c r="H255" s="70" t="s">
        <v>1907</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1923</v>
      </c>
      <c r="B256" s="70">
        <v>425</v>
      </c>
      <c r="C256" s="70">
        <v>17</v>
      </c>
      <c r="D256" s="70">
        <v>25</v>
      </c>
      <c r="E256" s="70">
        <v>2020</v>
      </c>
      <c r="F256" s="70" t="s">
        <v>159</v>
      </c>
      <c r="G256" s="70" t="s">
        <v>1906</v>
      </c>
      <c r="H256" s="70" t="s">
        <v>1907</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1924</v>
      </c>
      <c r="B257" s="70">
        <v>425</v>
      </c>
      <c r="C257" s="70">
        <v>18</v>
      </c>
      <c r="D257" s="70">
        <v>25</v>
      </c>
      <c r="E257" s="70">
        <v>2021</v>
      </c>
      <c r="F257" s="70" t="s">
        <v>160</v>
      </c>
      <c r="G257" s="70" t="s">
        <v>1906</v>
      </c>
      <c r="H257" s="70" t="s">
        <v>1907</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1925</v>
      </c>
      <c r="B258" s="70">
        <v>425</v>
      </c>
      <c r="C258" s="70">
        <v>19</v>
      </c>
      <c r="D258" s="70">
        <v>25</v>
      </c>
      <c r="E258" s="70">
        <v>2022</v>
      </c>
      <c r="F258" s="70" t="s">
        <v>161</v>
      </c>
      <c r="G258" s="70" t="s">
        <v>1906</v>
      </c>
      <c r="H258" s="70" t="s">
        <v>1907</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1926</v>
      </c>
      <c r="B259" s="70">
        <v>425</v>
      </c>
      <c r="C259" s="70">
        <v>20</v>
      </c>
      <c r="D259" s="70">
        <v>25</v>
      </c>
      <c r="E259" s="70">
        <v>2023</v>
      </c>
      <c r="F259" s="70" t="s">
        <v>1539</v>
      </c>
      <c r="G259" s="70" t="s">
        <v>1906</v>
      </c>
      <c r="H259" s="70" t="s">
        <v>1907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1927</v>
      </c>
      <c r="B260" s="70">
        <v>425</v>
      </c>
      <c r="C260" s="70">
        <v>21</v>
      </c>
      <c r="D260" s="70">
        <v>25</v>
      </c>
      <c r="E260" s="70">
        <v>2024</v>
      </c>
      <c r="F260" s="70" t="s">
        <v>1554</v>
      </c>
      <c r="G260" s="70" t="s">
        <v>1906</v>
      </c>
      <c r="H260" s="70" t="s">
        <v>1907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1928</v>
      </c>
      <c r="B261" s="70">
        <v>69</v>
      </c>
      <c r="C261" s="70">
        <v>1</v>
      </c>
      <c r="D261" s="70">
        <v>5</v>
      </c>
      <c r="E261" s="70">
        <v>1990</v>
      </c>
      <c r="F261" s="70" t="s">
        <v>787</v>
      </c>
      <c r="G261" s="70" t="s">
        <v>1642</v>
      </c>
      <c r="H261" s="70" t="s">
        <v>1643</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1929</v>
      </c>
      <c r="B262" s="70">
        <v>70</v>
      </c>
      <c r="C262" s="70">
        <v>2</v>
      </c>
      <c r="D262" s="70">
        <v>5</v>
      </c>
      <c r="E262" s="70">
        <v>2005</v>
      </c>
      <c r="F262" s="70" t="s">
        <v>789</v>
      </c>
      <c r="G262" s="70" t="s">
        <v>1642</v>
      </c>
      <c r="H262" s="70" t="s">
        <v>1643</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1930</v>
      </c>
      <c r="B263" s="70">
        <v>71</v>
      </c>
      <c r="C263" s="70">
        <v>3</v>
      </c>
      <c r="D263" s="70">
        <v>5</v>
      </c>
      <c r="E263" s="70">
        <v>2006</v>
      </c>
      <c r="F263" s="70" t="s">
        <v>790</v>
      </c>
      <c r="G263" s="70" t="s">
        <v>1642</v>
      </c>
      <c r="H263" s="70" t="s">
        <v>1643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1931</v>
      </c>
      <c r="B264" s="70">
        <v>72</v>
      </c>
      <c r="C264" s="70">
        <v>4</v>
      </c>
      <c r="D264" s="70">
        <v>5</v>
      </c>
      <c r="E264" s="70">
        <v>2007</v>
      </c>
      <c r="F264" s="70" t="s">
        <v>791</v>
      </c>
      <c r="G264" s="70" t="s">
        <v>1642</v>
      </c>
      <c r="H264" s="70" t="s">
        <v>1643</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1932</v>
      </c>
      <c r="B265" s="70">
        <v>73</v>
      </c>
      <c r="C265" s="70">
        <v>5</v>
      </c>
      <c r="D265" s="70">
        <v>5</v>
      </c>
      <c r="E265" s="70">
        <v>2008</v>
      </c>
      <c r="F265" s="70" t="s">
        <v>792</v>
      </c>
      <c r="G265" s="70" t="s">
        <v>1642</v>
      </c>
      <c r="H265" s="70" t="s">
        <v>1643</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1933</v>
      </c>
      <c r="B266" s="70">
        <v>74</v>
      </c>
      <c r="C266" s="70">
        <v>6</v>
      </c>
      <c r="D266" s="70">
        <v>5</v>
      </c>
      <c r="E266" s="70">
        <v>2009</v>
      </c>
      <c r="F266" s="70" t="s">
        <v>176</v>
      </c>
      <c r="G266" s="70" t="s">
        <v>1642</v>
      </c>
      <c r="H266" s="70" t="s">
        <v>1643</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1934</v>
      </c>
      <c r="B267" s="70">
        <v>75</v>
      </c>
      <c r="C267" s="70">
        <v>7</v>
      </c>
      <c r="D267" s="70">
        <v>5</v>
      </c>
      <c r="E267" s="70">
        <v>2010</v>
      </c>
      <c r="F267" s="70" t="s">
        <v>177</v>
      </c>
      <c r="G267" s="70" t="s">
        <v>1642</v>
      </c>
      <c r="H267" s="70" t="s">
        <v>1643</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1935</v>
      </c>
      <c r="B268" s="70">
        <v>76</v>
      </c>
      <c r="C268" s="70">
        <v>8</v>
      </c>
      <c r="D268" s="70">
        <v>5</v>
      </c>
      <c r="E268" s="70">
        <v>2011</v>
      </c>
      <c r="F268" s="70" t="s">
        <v>178</v>
      </c>
      <c r="G268" s="70" t="s">
        <v>1642</v>
      </c>
      <c r="H268" s="70" t="s">
        <v>1643</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1936</v>
      </c>
      <c r="B269" s="70">
        <v>77</v>
      </c>
      <c r="C269" s="70">
        <v>9</v>
      </c>
      <c r="D269" s="70">
        <v>5</v>
      </c>
      <c r="E269" s="70">
        <v>2012</v>
      </c>
      <c r="F269" s="70" t="s">
        <v>179</v>
      </c>
      <c r="G269" s="70" t="s">
        <v>1642</v>
      </c>
      <c r="H269" s="70" t="s">
        <v>1643</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1937</v>
      </c>
      <c r="B270" s="70">
        <v>78</v>
      </c>
      <c r="C270" s="70">
        <v>10</v>
      </c>
      <c r="D270" s="70">
        <v>5</v>
      </c>
      <c r="E270" s="70">
        <v>2013</v>
      </c>
      <c r="F270" s="70" t="s">
        <v>180</v>
      </c>
      <c r="G270" s="70" t="s">
        <v>1642</v>
      </c>
      <c r="H270" s="70" t="s">
        <v>1643</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1938</v>
      </c>
      <c r="B271" s="70">
        <v>79</v>
      </c>
      <c r="C271" s="70">
        <v>11</v>
      </c>
      <c r="D271" s="70">
        <v>5</v>
      </c>
      <c r="E271" s="70">
        <v>2014</v>
      </c>
      <c r="F271" s="70" t="s">
        <v>181</v>
      </c>
      <c r="G271" s="70" t="s">
        <v>1642</v>
      </c>
      <c r="H271" s="70" t="s">
        <v>1643</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1939</v>
      </c>
      <c r="B272" s="70">
        <v>80</v>
      </c>
      <c r="C272" s="70">
        <v>12</v>
      </c>
      <c r="D272" s="70">
        <v>5</v>
      </c>
      <c r="E272" s="70">
        <v>2015</v>
      </c>
      <c r="F272" s="70" t="s">
        <v>182</v>
      </c>
      <c r="G272" s="70" t="s">
        <v>1642</v>
      </c>
      <c r="H272" s="70" t="s">
        <v>1643</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1940</v>
      </c>
      <c r="B273" s="70">
        <v>81</v>
      </c>
      <c r="C273" s="70">
        <v>13</v>
      </c>
      <c r="D273" s="70">
        <v>5</v>
      </c>
      <c r="E273" s="70">
        <v>2016</v>
      </c>
      <c r="F273" s="70" t="s">
        <v>155</v>
      </c>
      <c r="G273" s="1064" t="s">
        <v>1642</v>
      </c>
      <c r="H273" s="70" t="s">
        <v>1643</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1941</v>
      </c>
      <c r="B274" s="70">
        <v>82</v>
      </c>
      <c r="C274" s="70">
        <v>14</v>
      </c>
      <c r="D274" s="70">
        <v>5</v>
      </c>
      <c r="E274" s="70">
        <v>2017</v>
      </c>
      <c r="F274" s="70" t="s">
        <v>156</v>
      </c>
      <c r="G274" s="1064" t="s">
        <v>1642</v>
      </c>
      <c r="H274" s="70" t="s">
        <v>1643</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1942</v>
      </c>
      <c r="B275" s="70">
        <v>83</v>
      </c>
      <c r="C275" s="70">
        <v>15</v>
      </c>
      <c r="D275" s="70">
        <v>5</v>
      </c>
      <c r="E275" s="70">
        <v>2018</v>
      </c>
      <c r="F275" s="70" t="s">
        <v>183</v>
      </c>
      <c r="G275" s="70" t="s">
        <v>1642</v>
      </c>
      <c r="H275" s="70" t="s">
        <v>1643</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1943</v>
      </c>
      <c r="B276" s="70">
        <v>84</v>
      </c>
      <c r="C276" s="70">
        <v>16</v>
      </c>
      <c r="D276" s="70">
        <v>5</v>
      </c>
      <c r="E276" s="70">
        <v>2019</v>
      </c>
      <c r="F276" s="70" t="s">
        <v>158</v>
      </c>
      <c r="G276" s="70" t="s">
        <v>1642</v>
      </c>
      <c r="H276" s="70" t="s">
        <v>1643</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1944</v>
      </c>
      <c r="B277" s="70">
        <v>85</v>
      </c>
      <c r="C277" s="70">
        <v>17</v>
      </c>
      <c r="D277" s="70">
        <v>5</v>
      </c>
      <c r="E277" s="70">
        <v>2020</v>
      </c>
      <c r="F277" s="70" t="s">
        <v>159</v>
      </c>
      <c r="G277" s="70" t="s">
        <v>1642</v>
      </c>
      <c r="H277" s="70" t="s">
        <v>1643</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1945</v>
      </c>
      <c r="B278" s="70">
        <v>85</v>
      </c>
      <c r="C278" s="70">
        <v>18</v>
      </c>
      <c r="D278" s="70">
        <v>5</v>
      </c>
      <c r="E278" s="70">
        <v>2021</v>
      </c>
      <c r="F278" s="70" t="s">
        <v>160</v>
      </c>
      <c r="G278" s="70" t="s">
        <v>1642</v>
      </c>
      <c r="H278" s="70" t="s">
        <v>1643</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1644</v>
      </c>
      <c r="B279" s="70">
        <v>85</v>
      </c>
      <c r="C279" s="70">
        <v>19</v>
      </c>
      <c r="D279" s="70">
        <v>5</v>
      </c>
      <c r="E279" s="70">
        <v>2022</v>
      </c>
      <c r="F279" s="70" t="s">
        <v>161</v>
      </c>
      <c r="G279" s="70" t="s">
        <v>1642</v>
      </c>
      <c r="H279" s="70" t="s">
        <v>1643</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1946</v>
      </c>
      <c r="B280" s="70">
        <v>85</v>
      </c>
      <c r="C280" s="70">
        <v>20</v>
      </c>
      <c r="D280" s="70">
        <v>5</v>
      </c>
      <c r="E280" s="70">
        <v>2023</v>
      </c>
      <c r="F280" s="70" t="s">
        <v>1539</v>
      </c>
      <c r="G280" s="70" t="s">
        <v>1642</v>
      </c>
      <c r="H280" s="70" t="s">
        <v>1643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1641</v>
      </c>
      <c r="B281" s="70">
        <v>85</v>
      </c>
      <c r="C281" s="70">
        <v>21</v>
      </c>
      <c r="D281" s="70">
        <v>5</v>
      </c>
      <c r="E281" s="70">
        <v>2024</v>
      </c>
      <c r="F281" s="70" t="s">
        <v>1554</v>
      </c>
      <c r="G281" s="70" t="s">
        <v>1642</v>
      </c>
      <c r="H281" s="70" t="s">
        <v>1643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1947</v>
      </c>
      <c r="B282" s="70">
        <v>460</v>
      </c>
      <c r="C282" s="70">
        <v>1</v>
      </c>
      <c r="D282" s="70">
        <v>28</v>
      </c>
      <c r="E282" s="70">
        <v>1990</v>
      </c>
      <c r="F282" s="70" t="s">
        <v>787</v>
      </c>
      <c r="G282" s="70" t="s">
        <v>1948</v>
      </c>
      <c r="H282" s="70" t="s">
        <v>1949</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1950</v>
      </c>
      <c r="B283" s="70">
        <v>461</v>
      </c>
      <c r="C283" s="70">
        <v>2</v>
      </c>
      <c r="D283" s="70">
        <v>28</v>
      </c>
      <c r="E283" s="70">
        <v>2005</v>
      </c>
      <c r="F283" s="70" t="s">
        <v>789</v>
      </c>
      <c r="G283" s="70" t="s">
        <v>1948</v>
      </c>
      <c r="H283" s="70" t="s">
        <v>1949</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1951</v>
      </c>
      <c r="B284" s="70">
        <v>462</v>
      </c>
      <c r="C284" s="70">
        <v>3</v>
      </c>
      <c r="D284" s="70">
        <v>28</v>
      </c>
      <c r="E284" s="70">
        <v>2006</v>
      </c>
      <c r="F284" s="70" t="s">
        <v>790</v>
      </c>
      <c r="G284" s="70" t="s">
        <v>1948</v>
      </c>
      <c r="H284" s="70" t="s">
        <v>1949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1952</v>
      </c>
      <c r="B285" s="70">
        <v>463</v>
      </c>
      <c r="C285" s="70">
        <v>4</v>
      </c>
      <c r="D285" s="70">
        <v>28</v>
      </c>
      <c r="E285" s="70">
        <v>2007</v>
      </c>
      <c r="F285" s="70" t="s">
        <v>791</v>
      </c>
      <c r="G285" s="70" t="s">
        <v>1948</v>
      </c>
      <c r="H285" s="70" t="s">
        <v>1949</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1953</v>
      </c>
      <c r="B286" s="70">
        <v>464</v>
      </c>
      <c r="C286" s="70">
        <v>5</v>
      </c>
      <c r="D286" s="70">
        <v>28</v>
      </c>
      <c r="E286" s="70">
        <v>2008</v>
      </c>
      <c r="F286" s="70" t="s">
        <v>792</v>
      </c>
      <c r="G286" s="70" t="s">
        <v>1948</v>
      </c>
      <c r="H286" s="70" t="s">
        <v>1949</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1954</v>
      </c>
      <c r="B287" s="70">
        <v>465</v>
      </c>
      <c r="C287" s="70">
        <v>6</v>
      </c>
      <c r="D287" s="70">
        <v>28</v>
      </c>
      <c r="E287" s="70">
        <v>2009</v>
      </c>
      <c r="F287" s="70" t="s">
        <v>176</v>
      </c>
      <c r="G287" s="70" t="s">
        <v>1948</v>
      </c>
      <c r="H287" s="70" t="s">
        <v>1949</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1955</v>
      </c>
      <c r="B288" s="70">
        <v>466</v>
      </c>
      <c r="C288" s="70">
        <v>7</v>
      </c>
      <c r="D288" s="70">
        <v>28</v>
      </c>
      <c r="E288" s="70">
        <v>2010</v>
      </c>
      <c r="F288" s="70" t="s">
        <v>177</v>
      </c>
      <c r="G288" s="70" t="s">
        <v>1948</v>
      </c>
      <c r="H288" s="70" t="s">
        <v>1949</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1956</v>
      </c>
      <c r="B289" s="70">
        <v>467</v>
      </c>
      <c r="C289" s="70">
        <v>8</v>
      </c>
      <c r="D289" s="70">
        <v>28</v>
      </c>
      <c r="E289" s="70">
        <v>2011</v>
      </c>
      <c r="F289" s="70" t="s">
        <v>178</v>
      </c>
      <c r="G289" s="70" t="s">
        <v>1948</v>
      </c>
      <c r="H289" s="70" t="s">
        <v>1949</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1957</v>
      </c>
      <c r="B290" s="70">
        <v>468</v>
      </c>
      <c r="C290" s="70">
        <v>9</v>
      </c>
      <c r="D290" s="70">
        <v>28</v>
      </c>
      <c r="E290" s="70">
        <v>2012</v>
      </c>
      <c r="F290" s="70" t="s">
        <v>179</v>
      </c>
      <c r="G290" s="70" t="s">
        <v>1948</v>
      </c>
      <c r="H290" s="70" t="s">
        <v>1949</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1958</v>
      </c>
      <c r="B291" s="70">
        <v>469</v>
      </c>
      <c r="C291" s="70">
        <v>10</v>
      </c>
      <c r="D291" s="70">
        <v>28</v>
      </c>
      <c r="E291" s="70">
        <v>2013</v>
      </c>
      <c r="F291" s="70" t="s">
        <v>180</v>
      </c>
      <c r="G291" s="70" t="s">
        <v>1948</v>
      </c>
      <c r="H291" s="70" t="s">
        <v>1949</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1959</v>
      </c>
      <c r="B292" s="70">
        <v>470</v>
      </c>
      <c r="C292" s="70">
        <v>11</v>
      </c>
      <c r="D292" s="70">
        <v>28</v>
      </c>
      <c r="E292" s="70">
        <v>2014</v>
      </c>
      <c r="F292" s="70" t="s">
        <v>181</v>
      </c>
      <c r="G292" s="1064" t="s">
        <v>1948</v>
      </c>
      <c r="H292" s="70" t="s">
        <v>1949</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1960</v>
      </c>
      <c r="B293" s="70">
        <v>471</v>
      </c>
      <c r="C293" s="70">
        <v>12</v>
      </c>
      <c r="D293" s="70">
        <v>28</v>
      </c>
      <c r="E293" s="70">
        <v>2015</v>
      </c>
      <c r="F293" s="70" t="s">
        <v>182</v>
      </c>
      <c r="G293" s="1064" t="s">
        <v>1948</v>
      </c>
      <c r="H293" s="70" t="s">
        <v>1949</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1961</v>
      </c>
      <c r="B294" s="70">
        <v>472</v>
      </c>
      <c r="C294" s="70">
        <v>13</v>
      </c>
      <c r="D294" s="70">
        <v>28</v>
      </c>
      <c r="E294" s="70">
        <v>2016</v>
      </c>
      <c r="F294" s="70" t="s">
        <v>155</v>
      </c>
      <c r="G294" s="70" t="s">
        <v>1948</v>
      </c>
      <c r="H294" s="70" t="s">
        <v>1949</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1962</v>
      </c>
      <c r="B295" s="70">
        <v>473</v>
      </c>
      <c r="C295" s="70">
        <v>14</v>
      </c>
      <c r="D295" s="70">
        <v>28</v>
      </c>
      <c r="E295" s="70">
        <v>2017</v>
      </c>
      <c r="F295" s="70" t="s">
        <v>156</v>
      </c>
      <c r="G295" s="70" t="s">
        <v>1948</v>
      </c>
      <c r="H295" s="70" t="s">
        <v>1949</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1963</v>
      </c>
      <c r="B296" s="70">
        <v>474</v>
      </c>
      <c r="C296" s="70">
        <v>15</v>
      </c>
      <c r="D296" s="70">
        <v>28</v>
      </c>
      <c r="E296" s="70">
        <v>2018</v>
      </c>
      <c r="F296" s="70" t="s">
        <v>183</v>
      </c>
      <c r="G296" s="70" t="s">
        <v>1948</v>
      </c>
      <c r="H296" s="70" t="s">
        <v>1949</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1964</v>
      </c>
      <c r="B297" s="70">
        <v>475</v>
      </c>
      <c r="C297" s="70">
        <v>16</v>
      </c>
      <c r="D297" s="70">
        <v>28</v>
      </c>
      <c r="E297" s="70">
        <v>2019</v>
      </c>
      <c r="F297" s="70" t="s">
        <v>158</v>
      </c>
      <c r="G297" s="70" t="s">
        <v>1948</v>
      </c>
      <c r="H297" s="70" t="s">
        <v>1949</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1965</v>
      </c>
      <c r="B298" s="70">
        <v>476</v>
      </c>
      <c r="C298" s="70">
        <v>17</v>
      </c>
      <c r="D298" s="70">
        <v>28</v>
      </c>
      <c r="E298" s="70">
        <v>2020</v>
      </c>
      <c r="F298" s="70" t="s">
        <v>159</v>
      </c>
      <c r="G298" s="70" t="s">
        <v>1948</v>
      </c>
      <c r="H298" s="70" t="s">
        <v>1949</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1966</v>
      </c>
      <c r="B299" s="70">
        <v>476</v>
      </c>
      <c r="C299" s="70">
        <v>18</v>
      </c>
      <c r="D299" s="70">
        <v>28</v>
      </c>
      <c r="E299" s="70">
        <v>2021</v>
      </c>
      <c r="F299" s="70" t="s">
        <v>160</v>
      </c>
      <c r="G299" s="70" t="s">
        <v>1948</v>
      </c>
      <c r="H299" s="70" t="s">
        <v>1949</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1967</v>
      </c>
      <c r="B300" s="70">
        <v>476</v>
      </c>
      <c r="C300" s="70">
        <v>19</v>
      </c>
      <c r="D300" s="70">
        <v>28</v>
      </c>
      <c r="E300" s="70">
        <v>2022</v>
      </c>
      <c r="F300" s="70" t="s">
        <v>161</v>
      </c>
      <c r="G300" s="70" t="s">
        <v>1948</v>
      </c>
      <c r="H300" s="70" t="s">
        <v>1949</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1968</v>
      </c>
      <c r="B301" s="70">
        <v>476</v>
      </c>
      <c r="C301" s="70">
        <v>20</v>
      </c>
      <c r="D301" s="70">
        <v>28</v>
      </c>
      <c r="E301" s="70">
        <v>2023</v>
      </c>
      <c r="F301" s="70" t="s">
        <v>1539</v>
      </c>
      <c r="G301" s="70" t="s">
        <v>1948</v>
      </c>
      <c r="H301" s="70" t="s">
        <v>1949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1969</v>
      </c>
      <c r="B302" s="70">
        <v>476</v>
      </c>
      <c r="C302" s="70">
        <v>21</v>
      </c>
      <c r="D302" s="70">
        <v>28</v>
      </c>
      <c r="E302" s="70">
        <v>2024</v>
      </c>
      <c r="F302" s="70" t="s">
        <v>1554</v>
      </c>
      <c r="G302" s="70" t="s">
        <v>1948</v>
      </c>
      <c r="H302" s="70" t="s">
        <v>1949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1970</v>
      </c>
      <c r="B303" s="70">
        <v>205</v>
      </c>
      <c r="C303" s="70">
        <v>1</v>
      </c>
      <c r="D303" s="70">
        <v>13</v>
      </c>
      <c r="E303" s="70">
        <v>1990</v>
      </c>
      <c r="F303" s="70" t="s">
        <v>787</v>
      </c>
      <c r="G303" s="70" t="s">
        <v>1971</v>
      </c>
      <c r="H303" s="70" t="s">
        <v>1972</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1973</v>
      </c>
      <c r="B304" s="70">
        <v>206</v>
      </c>
      <c r="C304" s="70">
        <v>2</v>
      </c>
      <c r="D304" s="70">
        <v>13</v>
      </c>
      <c r="E304" s="70">
        <v>2005</v>
      </c>
      <c r="F304" s="70" t="s">
        <v>789</v>
      </c>
      <c r="G304" s="70" t="s">
        <v>1971</v>
      </c>
      <c r="H304" s="70" t="s">
        <v>1972</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1974</v>
      </c>
      <c r="B305" s="70">
        <v>207</v>
      </c>
      <c r="C305" s="70">
        <v>3</v>
      </c>
      <c r="D305" s="70">
        <v>13</v>
      </c>
      <c r="E305" s="70">
        <v>2006</v>
      </c>
      <c r="F305" s="70" t="s">
        <v>790</v>
      </c>
      <c r="G305" s="70" t="s">
        <v>1971</v>
      </c>
      <c r="H305" s="70" t="s">
        <v>1972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1975</v>
      </c>
      <c r="B306" s="70">
        <v>208</v>
      </c>
      <c r="C306" s="70">
        <v>4</v>
      </c>
      <c r="D306" s="70">
        <v>13</v>
      </c>
      <c r="E306" s="70">
        <v>2007</v>
      </c>
      <c r="F306" s="70" t="s">
        <v>791</v>
      </c>
      <c r="G306" s="70" t="s">
        <v>1971</v>
      </c>
      <c r="H306" s="70" t="s">
        <v>1972</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1976</v>
      </c>
      <c r="B307" s="70">
        <v>209</v>
      </c>
      <c r="C307" s="70">
        <v>5</v>
      </c>
      <c r="D307" s="70">
        <v>13</v>
      </c>
      <c r="E307" s="70">
        <v>2008</v>
      </c>
      <c r="F307" s="70" t="s">
        <v>792</v>
      </c>
      <c r="G307" s="70" t="s">
        <v>1971</v>
      </c>
      <c r="H307" s="70" t="s">
        <v>1972</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1977</v>
      </c>
      <c r="B308" s="70">
        <v>210</v>
      </c>
      <c r="C308" s="70">
        <v>6</v>
      </c>
      <c r="D308" s="70">
        <v>13</v>
      </c>
      <c r="E308" s="70">
        <v>2009</v>
      </c>
      <c r="F308" s="70" t="s">
        <v>176</v>
      </c>
      <c r="G308" s="70" t="s">
        <v>1971</v>
      </c>
      <c r="H308" s="70" t="s">
        <v>1972</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1978</v>
      </c>
      <c r="B309" s="70">
        <v>211</v>
      </c>
      <c r="C309" s="70">
        <v>7</v>
      </c>
      <c r="D309" s="70">
        <v>13</v>
      </c>
      <c r="E309" s="70">
        <v>2010</v>
      </c>
      <c r="F309" s="70" t="s">
        <v>177</v>
      </c>
      <c r="G309" s="70" t="s">
        <v>1971</v>
      </c>
      <c r="H309" s="70" t="s">
        <v>1972</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1979</v>
      </c>
      <c r="B310" s="70">
        <v>212</v>
      </c>
      <c r="C310" s="70">
        <v>8</v>
      </c>
      <c r="D310" s="70">
        <v>13</v>
      </c>
      <c r="E310" s="70">
        <v>2011</v>
      </c>
      <c r="F310" s="70" t="s">
        <v>178</v>
      </c>
      <c r="G310" s="70" t="s">
        <v>1971</v>
      </c>
      <c r="H310" s="70" t="s">
        <v>1972</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1980</v>
      </c>
      <c r="B311" s="70">
        <v>213</v>
      </c>
      <c r="C311" s="70">
        <v>9</v>
      </c>
      <c r="D311" s="70">
        <v>13</v>
      </c>
      <c r="E311" s="70">
        <v>2012</v>
      </c>
      <c r="F311" s="70" t="s">
        <v>179</v>
      </c>
      <c r="G311" s="1064" t="s">
        <v>1971</v>
      </c>
      <c r="H311" s="70" t="s">
        <v>1972</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1981</v>
      </c>
      <c r="B312" s="70">
        <v>214</v>
      </c>
      <c r="C312" s="70">
        <v>10</v>
      </c>
      <c r="D312" s="70">
        <v>13</v>
      </c>
      <c r="E312" s="70">
        <v>2013</v>
      </c>
      <c r="F312" s="70" t="s">
        <v>180</v>
      </c>
      <c r="G312" s="1064" t="s">
        <v>1971</v>
      </c>
      <c r="H312" s="70" t="s">
        <v>1972</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1982</v>
      </c>
      <c r="B313" s="70">
        <v>215</v>
      </c>
      <c r="C313" s="70">
        <v>11</v>
      </c>
      <c r="D313" s="70">
        <v>13</v>
      </c>
      <c r="E313" s="70">
        <v>2014</v>
      </c>
      <c r="F313" s="70" t="s">
        <v>181</v>
      </c>
      <c r="G313" s="70" t="s">
        <v>1971</v>
      </c>
      <c r="H313" s="70" t="s">
        <v>1972</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1983</v>
      </c>
      <c r="B314" s="70">
        <v>216</v>
      </c>
      <c r="C314" s="70">
        <v>12</v>
      </c>
      <c r="D314" s="70">
        <v>13</v>
      </c>
      <c r="E314" s="70">
        <v>2015</v>
      </c>
      <c r="F314" s="70" t="s">
        <v>182</v>
      </c>
      <c r="G314" s="70" t="s">
        <v>1971</v>
      </c>
      <c r="H314" s="70" t="s">
        <v>1972</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1984</v>
      </c>
      <c r="B315" s="70">
        <v>217</v>
      </c>
      <c r="C315" s="70">
        <v>13</v>
      </c>
      <c r="D315" s="70">
        <v>13</v>
      </c>
      <c r="E315" s="70">
        <v>2016</v>
      </c>
      <c r="F315" s="70" t="s">
        <v>155</v>
      </c>
      <c r="G315" s="70" t="s">
        <v>1971</v>
      </c>
      <c r="H315" s="70" t="s">
        <v>1972</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1985</v>
      </c>
      <c r="B316" s="70">
        <v>218</v>
      </c>
      <c r="C316" s="70">
        <v>14</v>
      </c>
      <c r="D316" s="70">
        <v>13</v>
      </c>
      <c r="E316" s="70">
        <v>2017</v>
      </c>
      <c r="F316" s="70" t="s">
        <v>156</v>
      </c>
      <c r="G316" s="70" t="s">
        <v>1971</v>
      </c>
      <c r="H316" s="70" t="s">
        <v>1972</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1986</v>
      </c>
      <c r="B317" s="70">
        <v>219</v>
      </c>
      <c r="C317" s="70">
        <v>15</v>
      </c>
      <c r="D317" s="70">
        <v>13</v>
      </c>
      <c r="E317" s="70">
        <v>2018</v>
      </c>
      <c r="F317" s="70" t="s">
        <v>183</v>
      </c>
      <c r="G317" s="70" t="s">
        <v>1971</v>
      </c>
      <c r="H317" s="70" t="s">
        <v>1972</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1987</v>
      </c>
      <c r="B318" s="70">
        <v>220</v>
      </c>
      <c r="C318" s="70">
        <v>16</v>
      </c>
      <c r="D318" s="70">
        <v>13</v>
      </c>
      <c r="E318" s="70">
        <v>2019</v>
      </c>
      <c r="F318" s="70" t="s">
        <v>158</v>
      </c>
      <c r="G318" s="70" t="s">
        <v>1971</v>
      </c>
      <c r="H318" s="70" t="s">
        <v>1972</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1988</v>
      </c>
      <c r="B319" s="70">
        <v>221</v>
      </c>
      <c r="C319" s="70">
        <v>17</v>
      </c>
      <c r="D319" s="70">
        <v>13</v>
      </c>
      <c r="E319" s="70">
        <v>2020</v>
      </c>
      <c r="F319" s="70" t="s">
        <v>159</v>
      </c>
      <c r="G319" s="70" t="s">
        <v>1971</v>
      </c>
      <c r="H319" s="70" t="s">
        <v>1972</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1989</v>
      </c>
      <c r="B320" s="70">
        <v>221</v>
      </c>
      <c r="C320" s="70">
        <v>18</v>
      </c>
      <c r="D320" s="70">
        <v>13</v>
      </c>
      <c r="E320" s="70">
        <v>2021</v>
      </c>
      <c r="F320" s="70" t="s">
        <v>160</v>
      </c>
      <c r="G320" s="70" t="s">
        <v>1971</v>
      </c>
      <c r="H320" s="70" t="s">
        <v>1972</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1990</v>
      </c>
      <c r="B321" s="70">
        <v>221</v>
      </c>
      <c r="C321" s="70">
        <v>19</v>
      </c>
      <c r="D321" s="70">
        <v>13</v>
      </c>
      <c r="E321" s="70">
        <v>2022</v>
      </c>
      <c r="F321" s="70" t="s">
        <v>161</v>
      </c>
      <c r="G321" s="70" t="s">
        <v>1971</v>
      </c>
      <c r="H321" s="70" t="s">
        <v>1972</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1991</v>
      </c>
      <c r="B322" s="70">
        <v>221</v>
      </c>
      <c r="C322" s="70">
        <v>20</v>
      </c>
      <c r="D322" s="70">
        <v>13</v>
      </c>
      <c r="E322" s="70">
        <v>2023</v>
      </c>
      <c r="F322" s="70" t="s">
        <v>1539</v>
      </c>
      <c r="G322" s="70" t="s">
        <v>1971</v>
      </c>
      <c r="H322" s="70" t="s">
        <v>1972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1992</v>
      </c>
      <c r="B323" s="70">
        <v>221</v>
      </c>
      <c r="C323" s="70">
        <v>21</v>
      </c>
      <c r="D323" s="70">
        <v>13</v>
      </c>
      <c r="E323" s="70">
        <v>2024</v>
      </c>
      <c r="F323" s="70" t="s">
        <v>1554</v>
      </c>
      <c r="G323" s="70" t="s">
        <v>1971</v>
      </c>
      <c r="H323" s="70" t="s">
        <v>1972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1993</v>
      </c>
      <c r="B324" s="70">
        <v>188</v>
      </c>
      <c r="C324" s="70">
        <v>1</v>
      </c>
      <c r="D324" s="70">
        <v>12</v>
      </c>
      <c r="E324" s="70">
        <v>1990</v>
      </c>
      <c r="F324" s="70" t="s">
        <v>787</v>
      </c>
      <c r="G324" s="70" t="s">
        <v>1994</v>
      </c>
      <c r="H324" s="70" t="s">
        <v>1995</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189</v>
      </c>
      <c r="C325" s="70">
        <v>2</v>
      </c>
      <c r="D325" s="70">
        <v>12</v>
      </c>
      <c r="E325" s="70">
        <v>2005</v>
      </c>
      <c r="F325" s="70" t="s">
        <v>789</v>
      </c>
      <c r="G325" s="70" t="s">
        <v>1994</v>
      </c>
      <c r="H325" s="70" t="s">
        <v>1995</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190</v>
      </c>
      <c r="C326" s="70">
        <v>3</v>
      </c>
      <c r="D326" s="70">
        <v>12</v>
      </c>
      <c r="E326" s="70">
        <v>2006</v>
      </c>
      <c r="F326" s="70" t="s">
        <v>790</v>
      </c>
      <c r="G326" s="70" t="s">
        <v>1994</v>
      </c>
      <c r="H326" s="70" t="s">
        <v>1995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191</v>
      </c>
      <c r="C327" s="70">
        <v>4</v>
      </c>
      <c r="D327" s="70">
        <v>12</v>
      </c>
      <c r="E327" s="70">
        <v>2007</v>
      </c>
      <c r="F327" s="70" t="s">
        <v>791</v>
      </c>
      <c r="G327" s="70" t="s">
        <v>1994</v>
      </c>
      <c r="H327" s="70" t="s">
        <v>1995</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192</v>
      </c>
      <c r="C328" s="70">
        <v>5</v>
      </c>
      <c r="D328" s="70">
        <v>12</v>
      </c>
      <c r="E328" s="70">
        <v>2008</v>
      </c>
      <c r="F328" s="70" t="s">
        <v>792</v>
      </c>
      <c r="G328" s="70" t="s">
        <v>1994</v>
      </c>
      <c r="H328" s="70" t="s">
        <v>1995</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193</v>
      </c>
      <c r="C329" s="70">
        <v>6</v>
      </c>
      <c r="D329" s="70">
        <v>12</v>
      </c>
      <c r="E329" s="70">
        <v>2009</v>
      </c>
      <c r="F329" s="70" t="s">
        <v>176</v>
      </c>
      <c r="G329" s="1064" t="s">
        <v>1994</v>
      </c>
      <c r="H329" s="70" t="s">
        <v>1995</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2001</v>
      </c>
      <c r="B330" s="70">
        <v>194</v>
      </c>
      <c r="C330" s="70">
        <v>7</v>
      </c>
      <c r="D330" s="70">
        <v>12</v>
      </c>
      <c r="E330" s="70">
        <v>2010</v>
      </c>
      <c r="F330" s="70" t="s">
        <v>177</v>
      </c>
      <c r="G330" s="1064" t="s">
        <v>1994</v>
      </c>
      <c r="H330" s="70" t="s">
        <v>1995</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2002</v>
      </c>
      <c r="B331" s="70">
        <v>195</v>
      </c>
      <c r="C331" s="70">
        <v>8</v>
      </c>
      <c r="D331" s="70">
        <v>12</v>
      </c>
      <c r="E331" s="70">
        <v>2011</v>
      </c>
      <c r="F331" s="70" t="s">
        <v>178</v>
      </c>
      <c r="G331" s="70" t="s">
        <v>1994</v>
      </c>
      <c r="H331" s="70" t="s">
        <v>1995</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2003</v>
      </c>
      <c r="B332" s="70">
        <v>196</v>
      </c>
      <c r="C332" s="70">
        <v>9</v>
      </c>
      <c r="D332" s="70">
        <v>12</v>
      </c>
      <c r="E332" s="70">
        <v>2012</v>
      </c>
      <c r="F332" s="70" t="s">
        <v>179</v>
      </c>
      <c r="G332" s="70" t="s">
        <v>1994</v>
      </c>
      <c r="H332" s="70" t="s">
        <v>1995</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2004</v>
      </c>
      <c r="B333" s="70">
        <v>197</v>
      </c>
      <c r="C333" s="70">
        <v>10</v>
      </c>
      <c r="D333" s="70">
        <v>12</v>
      </c>
      <c r="E333" s="70">
        <v>2013</v>
      </c>
      <c r="F333" s="70" t="s">
        <v>180</v>
      </c>
      <c r="G333" s="70" t="s">
        <v>1994</v>
      </c>
      <c r="H333" s="70" t="s">
        <v>1995</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2005</v>
      </c>
      <c r="B334" s="70">
        <v>198</v>
      </c>
      <c r="C334" s="70">
        <v>11</v>
      </c>
      <c r="D334" s="70">
        <v>12</v>
      </c>
      <c r="E334" s="70">
        <v>2014</v>
      </c>
      <c r="F334" s="70" t="s">
        <v>181</v>
      </c>
      <c r="G334" s="70" t="s">
        <v>1994</v>
      </c>
      <c r="H334" s="70" t="s">
        <v>1995</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2006</v>
      </c>
      <c r="B335" s="70">
        <v>199</v>
      </c>
      <c r="C335" s="70">
        <v>12</v>
      </c>
      <c r="D335" s="70">
        <v>12</v>
      </c>
      <c r="E335" s="70">
        <v>2015</v>
      </c>
      <c r="F335" s="70" t="s">
        <v>182</v>
      </c>
      <c r="G335" s="70" t="s">
        <v>1994</v>
      </c>
      <c r="H335" s="70" t="s">
        <v>1995</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2007</v>
      </c>
      <c r="B336" s="70">
        <v>200</v>
      </c>
      <c r="C336" s="70">
        <v>13</v>
      </c>
      <c r="D336" s="70">
        <v>12</v>
      </c>
      <c r="E336" s="70">
        <v>2016</v>
      </c>
      <c r="F336" s="70" t="s">
        <v>155</v>
      </c>
      <c r="G336" s="70" t="s">
        <v>1994</v>
      </c>
      <c r="H336" s="70" t="s">
        <v>1995</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2008</v>
      </c>
      <c r="B337" s="70">
        <v>201</v>
      </c>
      <c r="C337" s="70">
        <v>14</v>
      </c>
      <c r="D337" s="70">
        <v>12</v>
      </c>
      <c r="E337" s="70">
        <v>2017</v>
      </c>
      <c r="F337" s="70" t="s">
        <v>156</v>
      </c>
      <c r="G337" s="70" t="s">
        <v>1994</v>
      </c>
      <c r="H337" s="70" t="s">
        <v>1995</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2009</v>
      </c>
      <c r="B338" s="70">
        <v>202</v>
      </c>
      <c r="C338" s="70">
        <v>15</v>
      </c>
      <c r="D338" s="70">
        <v>12</v>
      </c>
      <c r="E338" s="70">
        <v>2018</v>
      </c>
      <c r="F338" s="70" t="s">
        <v>183</v>
      </c>
      <c r="G338" s="70" t="s">
        <v>1994</v>
      </c>
      <c r="H338" s="70" t="s">
        <v>1995</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2010</v>
      </c>
      <c r="B339" s="70">
        <v>203</v>
      </c>
      <c r="C339" s="70">
        <v>16</v>
      </c>
      <c r="D339" s="70">
        <v>12</v>
      </c>
      <c r="E339" s="70">
        <v>2019</v>
      </c>
      <c r="F339" s="70" t="s">
        <v>158</v>
      </c>
      <c r="G339" s="70" t="s">
        <v>1994</v>
      </c>
      <c r="H339" s="70" t="s">
        <v>1995</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2011</v>
      </c>
      <c r="B340" s="70">
        <v>204</v>
      </c>
      <c r="C340" s="70">
        <v>17</v>
      </c>
      <c r="D340" s="70">
        <v>12</v>
      </c>
      <c r="E340" s="70">
        <v>2020</v>
      </c>
      <c r="F340" s="70" t="s">
        <v>159</v>
      </c>
      <c r="G340" s="70" t="s">
        <v>1994</v>
      </c>
      <c r="H340" s="70" t="s">
        <v>1995</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2012</v>
      </c>
      <c r="B341" s="70">
        <v>204</v>
      </c>
      <c r="C341" s="70">
        <v>18</v>
      </c>
      <c r="D341" s="70">
        <v>12</v>
      </c>
      <c r="E341" s="70">
        <v>2021</v>
      </c>
      <c r="F341" s="70" t="s">
        <v>160</v>
      </c>
      <c r="G341" s="70" t="s">
        <v>1994</v>
      </c>
      <c r="H341" s="70" t="s">
        <v>1995</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2013</v>
      </c>
      <c r="B342" s="70">
        <v>204</v>
      </c>
      <c r="C342" s="70">
        <v>19</v>
      </c>
      <c r="D342" s="70">
        <v>12</v>
      </c>
      <c r="E342" s="70">
        <v>2022</v>
      </c>
      <c r="F342" s="70" t="s">
        <v>161</v>
      </c>
      <c r="G342" s="70" t="s">
        <v>1994</v>
      </c>
      <c r="H342" s="70" t="s">
        <v>1995</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204</v>
      </c>
      <c r="C343" s="70">
        <v>20</v>
      </c>
      <c r="D343" s="70">
        <v>12</v>
      </c>
      <c r="E343" s="70">
        <v>2023</v>
      </c>
      <c r="F343" s="70" t="s">
        <v>1539</v>
      </c>
      <c r="G343" s="70" t="s">
        <v>1994</v>
      </c>
      <c r="H343" s="70" t="s">
        <v>1995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204</v>
      </c>
      <c r="C344" s="70">
        <v>21</v>
      </c>
      <c r="D344" s="70">
        <v>12</v>
      </c>
      <c r="E344" s="70">
        <v>2024</v>
      </c>
      <c r="F344" s="70" t="s">
        <v>1554</v>
      </c>
      <c r="G344" s="70" t="s">
        <v>1994</v>
      </c>
      <c r="H344" s="70" t="s">
        <v>1995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103</v>
      </c>
      <c r="C345" s="70">
        <v>1</v>
      </c>
      <c r="D345" s="70">
        <v>7</v>
      </c>
      <c r="E345" s="70">
        <v>1990</v>
      </c>
      <c r="F345" s="70" t="s">
        <v>787</v>
      </c>
      <c r="G345" s="70" t="s">
        <v>1638</v>
      </c>
      <c r="H345" s="70" t="s">
        <v>1639</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2017</v>
      </c>
      <c r="B346" s="70">
        <v>104</v>
      </c>
      <c r="C346" s="70">
        <v>2</v>
      </c>
      <c r="D346" s="70">
        <v>7</v>
      </c>
      <c r="E346" s="70">
        <v>2005</v>
      </c>
      <c r="F346" s="70" t="s">
        <v>789</v>
      </c>
      <c r="G346" s="70" t="s">
        <v>1638</v>
      </c>
      <c r="H346" s="70" t="s">
        <v>1639</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2018</v>
      </c>
      <c r="B347" s="70">
        <v>105</v>
      </c>
      <c r="C347" s="70">
        <v>3</v>
      </c>
      <c r="D347" s="70">
        <v>7</v>
      </c>
      <c r="E347" s="70">
        <v>2006</v>
      </c>
      <c r="F347" s="70" t="s">
        <v>790</v>
      </c>
      <c r="G347" s="70" t="s">
        <v>1638</v>
      </c>
      <c r="H347" s="70" t="s">
        <v>1639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2019</v>
      </c>
      <c r="B348" s="70">
        <v>106</v>
      </c>
      <c r="C348" s="70">
        <v>4</v>
      </c>
      <c r="D348" s="70">
        <v>7</v>
      </c>
      <c r="E348" s="70">
        <v>2007</v>
      </c>
      <c r="F348" s="70" t="s">
        <v>791</v>
      </c>
      <c r="G348" s="70" t="s">
        <v>1638</v>
      </c>
      <c r="H348" s="70" t="s">
        <v>1639</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2020</v>
      </c>
      <c r="B349" s="70">
        <v>107</v>
      </c>
      <c r="C349" s="70">
        <v>5</v>
      </c>
      <c r="D349" s="70">
        <v>7</v>
      </c>
      <c r="E349" s="70">
        <v>2008</v>
      </c>
      <c r="F349" s="70" t="s">
        <v>792</v>
      </c>
      <c r="G349" s="1064" t="s">
        <v>1638</v>
      </c>
      <c r="H349" s="70" t="s">
        <v>1639</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2021</v>
      </c>
      <c r="B350" s="70">
        <v>108</v>
      </c>
      <c r="C350" s="70">
        <v>6</v>
      </c>
      <c r="D350" s="70">
        <v>7</v>
      </c>
      <c r="E350" s="70">
        <v>2009</v>
      </c>
      <c r="F350" s="70" t="s">
        <v>176</v>
      </c>
      <c r="G350" s="1064" t="s">
        <v>1638</v>
      </c>
      <c r="H350" s="70" t="s">
        <v>1639</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2022</v>
      </c>
      <c r="B351" s="70">
        <v>109</v>
      </c>
      <c r="C351" s="70">
        <v>7</v>
      </c>
      <c r="D351" s="70">
        <v>7</v>
      </c>
      <c r="E351" s="70">
        <v>2010</v>
      </c>
      <c r="F351" s="70" t="s">
        <v>177</v>
      </c>
      <c r="G351" s="70" t="s">
        <v>1638</v>
      </c>
      <c r="H351" s="70" t="s">
        <v>1639</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2023</v>
      </c>
      <c r="B352" s="70">
        <v>110</v>
      </c>
      <c r="C352" s="70">
        <v>8</v>
      </c>
      <c r="D352" s="70">
        <v>7</v>
      </c>
      <c r="E352" s="70">
        <v>2011</v>
      </c>
      <c r="F352" s="70" t="s">
        <v>178</v>
      </c>
      <c r="G352" s="70" t="s">
        <v>1638</v>
      </c>
      <c r="H352" s="70" t="s">
        <v>1639</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2024</v>
      </c>
      <c r="B353" s="70">
        <v>111</v>
      </c>
      <c r="C353" s="70">
        <v>9</v>
      </c>
      <c r="D353" s="70">
        <v>7</v>
      </c>
      <c r="E353" s="70">
        <v>2012</v>
      </c>
      <c r="F353" s="70" t="s">
        <v>179</v>
      </c>
      <c r="G353" s="70" t="s">
        <v>1638</v>
      </c>
      <c r="H353" s="70" t="s">
        <v>1639</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2025</v>
      </c>
      <c r="B354" s="70">
        <v>112</v>
      </c>
      <c r="C354" s="70">
        <v>10</v>
      </c>
      <c r="D354" s="70">
        <v>7</v>
      </c>
      <c r="E354" s="70">
        <v>2013</v>
      </c>
      <c r="F354" s="70" t="s">
        <v>180</v>
      </c>
      <c r="G354" s="70" t="s">
        <v>1638</v>
      </c>
      <c r="H354" s="70" t="s">
        <v>1639</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2026</v>
      </c>
      <c r="B355" s="70">
        <v>113</v>
      </c>
      <c r="C355" s="70">
        <v>11</v>
      </c>
      <c r="D355" s="70">
        <v>7</v>
      </c>
      <c r="E355" s="70">
        <v>2014</v>
      </c>
      <c r="F355" s="70" t="s">
        <v>181</v>
      </c>
      <c r="G355" s="70" t="s">
        <v>1638</v>
      </c>
      <c r="H355" s="70" t="s">
        <v>1639</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2027</v>
      </c>
      <c r="B356" s="70">
        <v>114</v>
      </c>
      <c r="C356" s="70">
        <v>12</v>
      </c>
      <c r="D356" s="70">
        <v>7</v>
      </c>
      <c r="E356" s="70">
        <v>2015</v>
      </c>
      <c r="F356" s="70" t="s">
        <v>182</v>
      </c>
      <c r="G356" s="70" t="s">
        <v>1638</v>
      </c>
      <c r="H356" s="70" t="s">
        <v>1639</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2028</v>
      </c>
      <c r="B357" s="70">
        <v>115</v>
      </c>
      <c r="C357" s="70">
        <v>13</v>
      </c>
      <c r="D357" s="70">
        <v>7</v>
      </c>
      <c r="E357" s="70">
        <v>2016</v>
      </c>
      <c r="F357" s="70" t="s">
        <v>155</v>
      </c>
      <c r="G357" s="70" t="s">
        <v>1638</v>
      </c>
      <c r="H357" s="70" t="s">
        <v>1639</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2029</v>
      </c>
      <c r="B358" s="70">
        <v>116</v>
      </c>
      <c r="C358" s="70">
        <v>14</v>
      </c>
      <c r="D358" s="70">
        <v>7</v>
      </c>
      <c r="E358" s="70">
        <v>2017</v>
      </c>
      <c r="F358" s="70" t="s">
        <v>156</v>
      </c>
      <c r="G358" s="70" t="s">
        <v>1638</v>
      </c>
      <c r="H358" s="70" t="s">
        <v>1639</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2030</v>
      </c>
      <c r="B359" s="70">
        <v>117</v>
      </c>
      <c r="C359" s="70">
        <v>15</v>
      </c>
      <c r="D359" s="70">
        <v>7</v>
      </c>
      <c r="E359" s="70">
        <v>2018</v>
      </c>
      <c r="F359" s="70" t="s">
        <v>183</v>
      </c>
      <c r="G359" s="70" t="s">
        <v>1638</v>
      </c>
      <c r="H359" s="70" t="s">
        <v>1639</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2031</v>
      </c>
      <c r="B360" s="70">
        <v>118</v>
      </c>
      <c r="C360" s="70">
        <v>16</v>
      </c>
      <c r="D360" s="70">
        <v>7</v>
      </c>
      <c r="E360" s="70">
        <v>2019</v>
      </c>
      <c r="F360" s="70" t="s">
        <v>158</v>
      </c>
      <c r="G360" s="70" t="s">
        <v>1638</v>
      </c>
      <c r="H360" s="70" t="s">
        <v>1639</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2032</v>
      </c>
      <c r="B361" s="70">
        <v>119</v>
      </c>
      <c r="C361" s="70">
        <v>17</v>
      </c>
      <c r="D361" s="70">
        <v>7</v>
      </c>
      <c r="E361" s="70">
        <v>2020</v>
      </c>
      <c r="F361" s="70" t="s">
        <v>159</v>
      </c>
      <c r="G361" s="70" t="s">
        <v>1638</v>
      </c>
      <c r="H361" s="70" t="s">
        <v>1639</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2033</v>
      </c>
      <c r="B362" s="70">
        <v>119</v>
      </c>
      <c r="C362" s="70">
        <v>18</v>
      </c>
      <c r="D362" s="70">
        <v>7</v>
      </c>
      <c r="E362" s="70">
        <v>2021</v>
      </c>
      <c r="F362" s="70" t="s">
        <v>160</v>
      </c>
      <c r="G362" s="70" t="s">
        <v>1638</v>
      </c>
      <c r="H362" s="70" t="s">
        <v>1639</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1640</v>
      </c>
      <c r="B363" s="70">
        <v>119</v>
      </c>
      <c r="C363" s="70">
        <v>19</v>
      </c>
      <c r="D363" s="70">
        <v>7</v>
      </c>
      <c r="E363" s="70">
        <v>2022</v>
      </c>
      <c r="F363" s="70" t="s">
        <v>161</v>
      </c>
      <c r="G363" s="70" t="s">
        <v>1638</v>
      </c>
      <c r="H363" s="70" t="s">
        <v>1639</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2034</v>
      </c>
      <c r="B364" s="70">
        <v>119</v>
      </c>
      <c r="C364" s="70">
        <v>20</v>
      </c>
      <c r="D364" s="70">
        <v>7</v>
      </c>
      <c r="E364" s="70">
        <v>2023</v>
      </c>
      <c r="F364" s="70" t="s">
        <v>1539</v>
      </c>
      <c r="G364" s="70" t="s">
        <v>1638</v>
      </c>
      <c r="H364" s="70" t="s">
        <v>1639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1637</v>
      </c>
      <c r="B365" s="70">
        <v>119</v>
      </c>
      <c r="C365" s="70">
        <v>21</v>
      </c>
      <c r="D365" s="70">
        <v>7</v>
      </c>
      <c r="E365" s="70">
        <v>2024</v>
      </c>
      <c r="F365" s="70" t="s">
        <v>1554</v>
      </c>
      <c r="G365" s="70" t="s">
        <v>1638</v>
      </c>
      <c r="H365" s="70" t="s">
        <v>1639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2035</v>
      </c>
      <c r="B366" s="70">
        <v>273</v>
      </c>
      <c r="C366" s="70">
        <v>1</v>
      </c>
      <c r="D366" s="70">
        <v>17</v>
      </c>
      <c r="E366" s="70">
        <v>1990</v>
      </c>
      <c r="F366" s="70" t="s">
        <v>787</v>
      </c>
      <c r="G366" s="70" t="s">
        <v>2036</v>
      </c>
      <c r="H366" s="70" t="s">
        <v>2037</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2038</v>
      </c>
      <c r="B367" s="70">
        <v>274</v>
      </c>
      <c r="C367" s="70">
        <v>2</v>
      </c>
      <c r="D367" s="70">
        <v>17</v>
      </c>
      <c r="E367" s="70">
        <v>2005</v>
      </c>
      <c r="F367" s="70" t="s">
        <v>789</v>
      </c>
      <c r="G367" s="70" t="s">
        <v>2036</v>
      </c>
      <c r="H367" s="70" t="s">
        <v>2037</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2039</v>
      </c>
      <c r="B368" s="70">
        <v>275</v>
      </c>
      <c r="C368" s="70">
        <v>3</v>
      </c>
      <c r="D368" s="70">
        <v>17</v>
      </c>
      <c r="E368" s="70">
        <v>2006</v>
      </c>
      <c r="F368" s="70" t="s">
        <v>790</v>
      </c>
      <c r="G368" s="1064" t="s">
        <v>2036</v>
      </c>
      <c r="H368" s="70" t="s">
        <v>2037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2040</v>
      </c>
      <c r="B369" s="70">
        <v>276</v>
      </c>
      <c r="C369" s="70">
        <v>4</v>
      </c>
      <c r="D369" s="70">
        <v>17</v>
      </c>
      <c r="E369" s="70">
        <v>2007</v>
      </c>
      <c r="F369" s="70" t="s">
        <v>791</v>
      </c>
      <c r="G369" s="1064" t="s">
        <v>2036</v>
      </c>
      <c r="H369" s="70" t="s">
        <v>2037</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2041</v>
      </c>
      <c r="B370" s="70">
        <v>277</v>
      </c>
      <c r="C370" s="70">
        <v>5</v>
      </c>
      <c r="D370" s="70">
        <v>17</v>
      </c>
      <c r="E370" s="70">
        <v>2008</v>
      </c>
      <c r="F370" s="70" t="s">
        <v>792</v>
      </c>
      <c r="G370" s="70" t="s">
        <v>2036</v>
      </c>
      <c r="H370" s="70" t="s">
        <v>2037</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2042</v>
      </c>
      <c r="B371" s="70">
        <v>278</v>
      </c>
      <c r="C371" s="70">
        <v>6</v>
      </c>
      <c r="D371" s="70">
        <v>17</v>
      </c>
      <c r="E371" s="70">
        <v>2009</v>
      </c>
      <c r="F371" s="70" t="s">
        <v>176</v>
      </c>
      <c r="G371" s="70" t="s">
        <v>2036</v>
      </c>
      <c r="H371" s="70" t="s">
        <v>2037</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2043</v>
      </c>
      <c r="B372" s="70">
        <v>279</v>
      </c>
      <c r="C372" s="70">
        <v>7</v>
      </c>
      <c r="D372" s="70">
        <v>17</v>
      </c>
      <c r="E372" s="70">
        <v>2010</v>
      </c>
      <c r="F372" s="70" t="s">
        <v>177</v>
      </c>
      <c r="G372" s="70" t="s">
        <v>2036</v>
      </c>
      <c r="H372" s="70" t="s">
        <v>2037</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2044</v>
      </c>
      <c r="B373" s="70">
        <v>280</v>
      </c>
      <c r="C373" s="70">
        <v>8</v>
      </c>
      <c r="D373" s="70">
        <v>17</v>
      </c>
      <c r="E373" s="70">
        <v>2011</v>
      </c>
      <c r="F373" s="70" t="s">
        <v>178</v>
      </c>
      <c r="G373" s="70" t="s">
        <v>2036</v>
      </c>
      <c r="H373" s="70" t="s">
        <v>2037</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2045</v>
      </c>
      <c r="B374" s="70">
        <v>281</v>
      </c>
      <c r="C374" s="70">
        <v>9</v>
      </c>
      <c r="D374" s="70">
        <v>17</v>
      </c>
      <c r="E374" s="70">
        <v>2012</v>
      </c>
      <c r="F374" s="70" t="s">
        <v>179</v>
      </c>
      <c r="G374" s="70" t="s">
        <v>2036</v>
      </c>
      <c r="H374" s="70" t="s">
        <v>2037</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2046</v>
      </c>
      <c r="B375" s="70">
        <v>282</v>
      </c>
      <c r="C375" s="70">
        <v>10</v>
      </c>
      <c r="D375" s="70">
        <v>17</v>
      </c>
      <c r="E375" s="70">
        <v>2013</v>
      </c>
      <c r="F375" s="70" t="s">
        <v>180</v>
      </c>
      <c r="G375" s="70" t="s">
        <v>2036</v>
      </c>
      <c r="H375" s="70" t="s">
        <v>2037</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2047</v>
      </c>
      <c r="B376" s="70">
        <v>283</v>
      </c>
      <c r="C376" s="70">
        <v>11</v>
      </c>
      <c r="D376" s="70">
        <v>17</v>
      </c>
      <c r="E376" s="70">
        <v>2014</v>
      </c>
      <c r="F376" s="70" t="s">
        <v>181</v>
      </c>
      <c r="G376" s="70" t="s">
        <v>2036</v>
      </c>
      <c r="H376" s="70" t="s">
        <v>2037</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2048</v>
      </c>
      <c r="B377" s="70">
        <v>284</v>
      </c>
      <c r="C377" s="70">
        <v>12</v>
      </c>
      <c r="D377" s="70">
        <v>17</v>
      </c>
      <c r="E377" s="70">
        <v>2015</v>
      </c>
      <c r="F377" s="70" t="s">
        <v>182</v>
      </c>
      <c r="G377" s="70" t="s">
        <v>2036</v>
      </c>
      <c r="H377" s="70" t="s">
        <v>2037</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2049</v>
      </c>
      <c r="B378" s="70">
        <v>285</v>
      </c>
      <c r="C378" s="70">
        <v>13</v>
      </c>
      <c r="D378" s="70">
        <v>17</v>
      </c>
      <c r="E378" s="70">
        <v>2016</v>
      </c>
      <c r="F378" s="70" t="s">
        <v>155</v>
      </c>
      <c r="G378" s="70" t="s">
        <v>2036</v>
      </c>
      <c r="H378" s="70" t="s">
        <v>2037</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2050</v>
      </c>
      <c r="B379" s="70">
        <v>286</v>
      </c>
      <c r="C379" s="70">
        <v>14</v>
      </c>
      <c r="D379" s="70">
        <v>17</v>
      </c>
      <c r="E379" s="70">
        <v>2017</v>
      </c>
      <c r="F379" s="70" t="s">
        <v>156</v>
      </c>
      <c r="G379" s="70" t="s">
        <v>2036</v>
      </c>
      <c r="H379" s="70" t="s">
        <v>2037</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2051</v>
      </c>
      <c r="B380" s="70">
        <v>287</v>
      </c>
      <c r="C380" s="70">
        <v>15</v>
      </c>
      <c r="D380" s="70">
        <v>17</v>
      </c>
      <c r="E380" s="70">
        <v>2018</v>
      </c>
      <c r="F380" s="70" t="s">
        <v>183</v>
      </c>
      <c r="G380" s="70" t="s">
        <v>2036</v>
      </c>
      <c r="H380" s="70" t="s">
        <v>2037</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2052</v>
      </c>
      <c r="B381" s="70">
        <v>288</v>
      </c>
      <c r="C381" s="70">
        <v>16</v>
      </c>
      <c r="D381" s="70">
        <v>17</v>
      </c>
      <c r="E381" s="70">
        <v>2019</v>
      </c>
      <c r="F381" s="70" t="s">
        <v>158</v>
      </c>
      <c r="G381" s="70" t="s">
        <v>2036</v>
      </c>
      <c r="H381" s="70" t="s">
        <v>2037</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2053</v>
      </c>
      <c r="B382" s="70">
        <v>289</v>
      </c>
      <c r="C382" s="70">
        <v>17</v>
      </c>
      <c r="D382" s="70">
        <v>17</v>
      </c>
      <c r="E382" s="70">
        <v>2020</v>
      </c>
      <c r="F382" s="70" t="s">
        <v>159</v>
      </c>
      <c r="G382" s="70" t="s">
        <v>2036</v>
      </c>
      <c r="H382" s="70" t="s">
        <v>2037</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2054</v>
      </c>
      <c r="B383" s="70">
        <v>289</v>
      </c>
      <c r="C383" s="70">
        <v>18</v>
      </c>
      <c r="D383" s="70">
        <v>17</v>
      </c>
      <c r="E383" s="70">
        <v>2021</v>
      </c>
      <c r="F383" s="70" t="s">
        <v>160</v>
      </c>
      <c r="G383" s="70" t="s">
        <v>2036</v>
      </c>
      <c r="H383" s="70" t="s">
        <v>2037</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2055</v>
      </c>
      <c r="B384" s="70">
        <v>289</v>
      </c>
      <c r="C384" s="70">
        <v>19</v>
      </c>
      <c r="D384" s="70">
        <v>17</v>
      </c>
      <c r="E384" s="70">
        <v>2022</v>
      </c>
      <c r="F384" s="70" t="s">
        <v>161</v>
      </c>
      <c r="G384" s="70" t="s">
        <v>2036</v>
      </c>
      <c r="H384" s="70" t="s">
        <v>2037</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2056</v>
      </c>
      <c r="B385" s="70">
        <v>289</v>
      </c>
      <c r="C385" s="70">
        <v>20</v>
      </c>
      <c r="D385" s="70">
        <v>17</v>
      </c>
      <c r="E385" s="70">
        <v>2023</v>
      </c>
      <c r="F385" s="70" t="s">
        <v>1539</v>
      </c>
      <c r="G385" s="70" t="s">
        <v>2036</v>
      </c>
      <c r="H385" s="70" t="s">
        <v>2037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2057</v>
      </c>
      <c r="B386" s="70">
        <v>289</v>
      </c>
      <c r="C386" s="70">
        <v>21</v>
      </c>
      <c r="D386" s="70">
        <v>17</v>
      </c>
      <c r="E386" s="70">
        <v>2024</v>
      </c>
      <c r="F386" s="70" t="s">
        <v>1554</v>
      </c>
      <c r="G386" s="1064" t="s">
        <v>2036</v>
      </c>
      <c r="H386" s="70" t="s">
        <v>2037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2058</v>
      </c>
      <c r="B387" s="70">
        <v>171</v>
      </c>
      <c r="C387" s="70">
        <v>1</v>
      </c>
      <c r="D387" s="70">
        <v>11</v>
      </c>
      <c r="E387" s="70">
        <v>1990</v>
      </c>
      <c r="F387" s="70" t="s">
        <v>787</v>
      </c>
      <c r="G387" s="1064" t="s">
        <v>2059</v>
      </c>
      <c r="H387" s="70" t="s">
        <v>2060</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2061</v>
      </c>
      <c r="B388" s="70">
        <v>172</v>
      </c>
      <c r="C388" s="70">
        <v>2</v>
      </c>
      <c r="D388" s="70">
        <v>11</v>
      </c>
      <c r="E388" s="70">
        <v>2005</v>
      </c>
      <c r="F388" s="70" t="s">
        <v>789</v>
      </c>
      <c r="G388" s="70" t="s">
        <v>2059</v>
      </c>
      <c r="H388" s="70" t="s">
        <v>2060</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2062</v>
      </c>
      <c r="B389" s="70">
        <v>173</v>
      </c>
      <c r="C389" s="70">
        <v>3</v>
      </c>
      <c r="D389" s="70">
        <v>11</v>
      </c>
      <c r="E389" s="70">
        <v>2006</v>
      </c>
      <c r="F389" s="70" t="s">
        <v>790</v>
      </c>
      <c r="G389" s="70" t="s">
        <v>2059</v>
      </c>
      <c r="H389" s="70" t="s">
        <v>2060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2063</v>
      </c>
      <c r="B390" s="70">
        <v>174</v>
      </c>
      <c r="C390" s="70">
        <v>4</v>
      </c>
      <c r="D390" s="70">
        <v>11</v>
      </c>
      <c r="E390" s="70">
        <v>2007</v>
      </c>
      <c r="F390" s="70" t="s">
        <v>791</v>
      </c>
      <c r="G390" s="70" t="s">
        <v>2059</v>
      </c>
      <c r="H390" s="70" t="s">
        <v>2060</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2064</v>
      </c>
      <c r="B391" s="70">
        <v>175</v>
      </c>
      <c r="C391" s="70">
        <v>5</v>
      </c>
      <c r="D391" s="70">
        <v>11</v>
      </c>
      <c r="E391" s="70">
        <v>2008</v>
      </c>
      <c r="F391" s="70" t="s">
        <v>792</v>
      </c>
      <c r="G391" s="70" t="s">
        <v>2059</v>
      </c>
      <c r="H391" s="70" t="s">
        <v>2060</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2065</v>
      </c>
      <c r="B392" s="70">
        <v>176</v>
      </c>
      <c r="C392" s="70">
        <v>6</v>
      </c>
      <c r="D392" s="70">
        <v>11</v>
      </c>
      <c r="E392" s="70">
        <v>2009</v>
      </c>
      <c r="F392" s="70" t="s">
        <v>176</v>
      </c>
      <c r="G392" s="70" t="s">
        <v>2059</v>
      </c>
      <c r="H392" s="70" t="s">
        <v>2060</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2066</v>
      </c>
      <c r="B393" s="70">
        <v>177</v>
      </c>
      <c r="C393" s="70">
        <v>7</v>
      </c>
      <c r="D393" s="70">
        <v>11</v>
      </c>
      <c r="E393" s="70">
        <v>2010</v>
      </c>
      <c r="F393" s="70" t="s">
        <v>177</v>
      </c>
      <c r="G393" s="70" t="s">
        <v>2059</v>
      </c>
      <c r="H393" s="70" t="s">
        <v>2060</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2067</v>
      </c>
      <c r="B394" s="70">
        <v>178</v>
      </c>
      <c r="C394" s="70">
        <v>8</v>
      </c>
      <c r="D394" s="70">
        <v>11</v>
      </c>
      <c r="E394" s="70">
        <v>2011</v>
      </c>
      <c r="F394" s="70" t="s">
        <v>178</v>
      </c>
      <c r="G394" s="70" t="s">
        <v>2059</v>
      </c>
      <c r="H394" s="70" t="s">
        <v>2060</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2068</v>
      </c>
      <c r="B395" s="70">
        <v>179</v>
      </c>
      <c r="C395" s="70">
        <v>9</v>
      </c>
      <c r="D395" s="70">
        <v>11</v>
      </c>
      <c r="E395" s="70">
        <v>2012</v>
      </c>
      <c r="F395" s="70" t="s">
        <v>179</v>
      </c>
      <c r="G395" s="70" t="s">
        <v>2059</v>
      </c>
      <c r="H395" s="70" t="s">
        <v>2060</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2069</v>
      </c>
      <c r="B396" s="70">
        <v>180</v>
      </c>
      <c r="C396" s="70">
        <v>10</v>
      </c>
      <c r="D396" s="70">
        <v>11</v>
      </c>
      <c r="E396" s="70">
        <v>2013</v>
      </c>
      <c r="F396" s="70" t="s">
        <v>180</v>
      </c>
      <c r="G396" s="70" t="s">
        <v>2059</v>
      </c>
      <c r="H396" s="70" t="s">
        <v>2060</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2070</v>
      </c>
      <c r="B397" s="70">
        <v>181</v>
      </c>
      <c r="C397" s="70">
        <v>11</v>
      </c>
      <c r="D397" s="70">
        <v>11</v>
      </c>
      <c r="E397" s="70">
        <v>2014</v>
      </c>
      <c r="F397" s="70" t="s">
        <v>181</v>
      </c>
      <c r="G397" s="70" t="s">
        <v>2059</v>
      </c>
      <c r="H397" s="70" t="s">
        <v>2060</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2071</v>
      </c>
      <c r="B398" s="70">
        <v>182</v>
      </c>
      <c r="C398" s="70">
        <v>12</v>
      </c>
      <c r="D398" s="70">
        <v>11</v>
      </c>
      <c r="E398" s="70">
        <v>2015</v>
      </c>
      <c r="F398" s="70" t="s">
        <v>182</v>
      </c>
      <c r="G398" s="70" t="s">
        <v>2059</v>
      </c>
      <c r="H398" s="70" t="s">
        <v>2060</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2072</v>
      </c>
      <c r="B399" s="70">
        <v>183</v>
      </c>
      <c r="C399" s="70">
        <v>13</v>
      </c>
      <c r="D399" s="70">
        <v>11</v>
      </c>
      <c r="E399" s="70">
        <v>2016</v>
      </c>
      <c r="F399" s="70" t="s">
        <v>155</v>
      </c>
      <c r="G399" s="70" t="s">
        <v>2059</v>
      </c>
      <c r="H399" s="70" t="s">
        <v>2060</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2073</v>
      </c>
      <c r="B400" s="70">
        <v>184</v>
      </c>
      <c r="C400" s="70">
        <v>14</v>
      </c>
      <c r="D400" s="70">
        <v>11</v>
      </c>
      <c r="E400" s="70">
        <v>2017</v>
      </c>
      <c r="F400" s="70" t="s">
        <v>156</v>
      </c>
      <c r="G400" s="70" t="s">
        <v>2059</v>
      </c>
      <c r="H400" s="70" t="s">
        <v>2060</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2074</v>
      </c>
      <c r="B401" s="70">
        <v>185</v>
      </c>
      <c r="C401" s="70">
        <v>15</v>
      </c>
      <c r="D401" s="70">
        <v>11</v>
      </c>
      <c r="E401" s="70">
        <v>2018</v>
      </c>
      <c r="F401" s="70" t="s">
        <v>183</v>
      </c>
      <c r="G401" s="70" t="s">
        <v>2059</v>
      </c>
      <c r="H401" s="70" t="s">
        <v>2060</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2075</v>
      </c>
      <c r="B402" s="70">
        <v>186</v>
      </c>
      <c r="C402" s="70">
        <v>16</v>
      </c>
      <c r="D402" s="70">
        <v>11</v>
      </c>
      <c r="E402" s="70">
        <v>2019</v>
      </c>
      <c r="F402" s="70" t="s">
        <v>158</v>
      </c>
      <c r="G402" s="70" t="s">
        <v>2059</v>
      </c>
      <c r="H402" s="70" t="s">
        <v>2060</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2076</v>
      </c>
      <c r="B403" s="70">
        <v>187</v>
      </c>
      <c r="C403" s="70">
        <v>17</v>
      </c>
      <c r="D403" s="70">
        <v>11</v>
      </c>
      <c r="E403" s="70">
        <v>2020</v>
      </c>
      <c r="F403" s="70" t="s">
        <v>159</v>
      </c>
      <c r="G403" s="70" t="s">
        <v>2059</v>
      </c>
      <c r="H403" s="70" t="s">
        <v>2060</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2077</v>
      </c>
      <c r="B404" s="70">
        <v>187</v>
      </c>
      <c r="C404" s="70">
        <v>18</v>
      </c>
      <c r="D404" s="70">
        <v>11</v>
      </c>
      <c r="E404" s="70">
        <v>2021</v>
      </c>
      <c r="F404" s="70" t="s">
        <v>160</v>
      </c>
      <c r="G404" s="70" t="s">
        <v>2059</v>
      </c>
      <c r="H404" s="70" t="s">
        <v>2060</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2078</v>
      </c>
      <c r="B405" s="70">
        <v>187</v>
      </c>
      <c r="C405" s="70">
        <v>19</v>
      </c>
      <c r="D405" s="70">
        <v>11</v>
      </c>
      <c r="E405" s="70">
        <v>2022</v>
      </c>
      <c r="F405" s="70" t="s">
        <v>161</v>
      </c>
      <c r="G405" s="70" t="s">
        <v>2059</v>
      </c>
      <c r="H405" s="70" t="s">
        <v>2060</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2079</v>
      </c>
      <c r="B406" s="70">
        <v>187</v>
      </c>
      <c r="C406" s="70">
        <v>20</v>
      </c>
      <c r="D406" s="70">
        <v>11</v>
      </c>
      <c r="E406" s="70">
        <v>2023</v>
      </c>
      <c r="F406" s="70" t="s">
        <v>1539</v>
      </c>
      <c r="G406" s="1064" t="s">
        <v>2059</v>
      </c>
      <c r="H406" s="70" t="s">
        <v>2060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2080</v>
      </c>
      <c r="B407" s="70">
        <v>187</v>
      </c>
      <c r="C407" s="70">
        <v>21</v>
      </c>
      <c r="D407" s="70">
        <v>11</v>
      </c>
      <c r="E407" s="70">
        <v>2024</v>
      </c>
      <c r="F407" s="70" t="s">
        <v>1554</v>
      </c>
      <c r="G407" s="1064" t="s">
        <v>2059</v>
      </c>
      <c r="H407" s="70" t="s">
        <v>2060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2081</v>
      </c>
      <c r="B408" s="70">
        <v>1</v>
      </c>
      <c r="C408" s="70">
        <v>1</v>
      </c>
      <c r="D408" s="70">
        <v>1</v>
      </c>
      <c r="E408" s="70">
        <v>1990</v>
      </c>
      <c r="F408" s="70" t="s">
        <v>787</v>
      </c>
      <c r="G408" s="70" t="s">
        <v>2082</v>
      </c>
      <c r="H408" s="70" t="s">
        <v>2083</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2084</v>
      </c>
      <c r="B409" s="70">
        <v>2</v>
      </c>
      <c r="C409" s="70">
        <v>2</v>
      </c>
      <c r="D409" s="70">
        <v>1</v>
      </c>
      <c r="E409" s="70">
        <v>2005</v>
      </c>
      <c r="F409" s="70" t="s">
        <v>789</v>
      </c>
      <c r="G409" s="70" t="s">
        <v>2082</v>
      </c>
      <c r="H409" s="70" t="s">
        <v>2083</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2085</v>
      </c>
      <c r="B410" s="70">
        <v>3</v>
      </c>
      <c r="C410" s="70">
        <v>3</v>
      </c>
      <c r="D410" s="70">
        <v>1</v>
      </c>
      <c r="E410" s="70">
        <v>2006</v>
      </c>
      <c r="F410" s="70" t="s">
        <v>790</v>
      </c>
      <c r="G410" s="70" t="s">
        <v>2082</v>
      </c>
      <c r="H410" s="70" t="s">
        <v>2083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2086</v>
      </c>
      <c r="B411" s="70">
        <v>4</v>
      </c>
      <c r="C411" s="70">
        <v>4</v>
      </c>
      <c r="D411" s="70">
        <v>1</v>
      </c>
      <c r="E411" s="70">
        <v>2007</v>
      </c>
      <c r="F411" s="70" t="s">
        <v>791</v>
      </c>
      <c r="G411" s="70" t="s">
        <v>2082</v>
      </c>
      <c r="H411" s="70" t="s">
        <v>2083</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2087</v>
      </c>
      <c r="B412" s="70">
        <v>5</v>
      </c>
      <c r="C412" s="70">
        <v>5</v>
      </c>
      <c r="D412" s="70">
        <v>1</v>
      </c>
      <c r="E412" s="70">
        <v>2008</v>
      </c>
      <c r="F412" s="70" t="s">
        <v>792</v>
      </c>
      <c r="G412" s="70" t="s">
        <v>2082</v>
      </c>
      <c r="H412" s="70" t="s">
        <v>2083</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2088</v>
      </c>
      <c r="B413" s="70">
        <v>6</v>
      </c>
      <c r="C413" s="70">
        <v>6</v>
      </c>
      <c r="D413" s="70">
        <v>1</v>
      </c>
      <c r="E413" s="70">
        <v>2009</v>
      </c>
      <c r="F413" s="70" t="s">
        <v>176</v>
      </c>
      <c r="G413" s="70" t="s">
        <v>2082</v>
      </c>
      <c r="H413" s="70" t="s">
        <v>2083</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2089</v>
      </c>
      <c r="B414" s="70">
        <v>7</v>
      </c>
      <c r="C414" s="70">
        <v>7</v>
      </c>
      <c r="D414" s="70">
        <v>1</v>
      </c>
      <c r="E414" s="70">
        <v>2010</v>
      </c>
      <c r="F414" s="70" t="s">
        <v>177</v>
      </c>
      <c r="G414" s="70" t="s">
        <v>2082</v>
      </c>
      <c r="H414" s="70" t="s">
        <v>2083</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2090</v>
      </c>
      <c r="B415" s="70">
        <v>8</v>
      </c>
      <c r="C415" s="70">
        <v>8</v>
      </c>
      <c r="D415" s="70">
        <v>1</v>
      </c>
      <c r="E415" s="70">
        <v>2011</v>
      </c>
      <c r="F415" s="70" t="s">
        <v>178</v>
      </c>
      <c r="G415" s="70" t="s">
        <v>2082</v>
      </c>
      <c r="H415" s="70" t="s">
        <v>2083</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2091</v>
      </c>
      <c r="B416" s="70">
        <v>9</v>
      </c>
      <c r="C416" s="70">
        <v>9</v>
      </c>
      <c r="D416" s="70">
        <v>1</v>
      </c>
      <c r="E416" s="70">
        <v>2012</v>
      </c>
      <c r="F416" s="70" t="s">
        <v>179</v>
      </c>
      <c r="G416" s="70" t="s">
        <v>2082</v>
      </c>
      <c r="H416" s="70" t="s">
        <v>2083</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2092</v>
      </c>
      <c r="B417" s="70">
        <v>10</v>
      </c>
      <c r="C417" s="70">
        <v>10</v>
      </c>
      <c r="D417" s="70">
        <v>1</v>
      </c>
      <c r="E417" s="70">
        <v>2013</v>
      </c>
      <c r="F417" s="70" t="s">
        <v>180</v>
      </c>
      <c r="G417" s="70" t="s">
        <v>2082</v>
      </c>
      <c r="H417" s="70" t="s">
        <v>2083</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2093</v>
      </c>
      <c r="B418" s="70">
        <v>11</v>
      </c>
      <c r="C418" s="70">
        <v>11</v>
      </c>
      <c r="D418" s="70">
        <v>1</v>
      </c>
      <c r="E418" s="70">
        <v>2014</v>
      </c>
      <c r="F418" s="70" t="s">
        <v>181</v>
      </c>
      <c r="G418" s="70" t="s">
        <v>2082</v>
      </c>
      <c r="H418" s="70" t="s">
        <v>2083</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2094</v>
      </c>
      <c r="B419" s="70">
        <v>12</v>
      </c>
      <c r="C419" s="70">
        <v>12</v>
      </c>
      <c r="D419" s="70">
        <v>1</v>
      </c>
      <c r="E419" s="70">
        <v>2015</v>
      </c>
      <c r="F419" s="70" t="s">
        <v>182</v>
      </c>
      <c r="G419" s="70" t="s">
        <v>2082</v>
      </c>
      <c r="H419" s="70" t="s">
        <v>2083</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2095</v>
      </c>
      <c r="B420" s="70">
        <v>13</v>
      </c>
      <c r="C420" s="70">
        <v>13</v>
      </c>
      <c r="D420" s="70">
        <v>1</v>
      </c>
      <c r="E420" s="70">
        <v>2016</v>
      </c>
      <c r="F420" s="70" t="s">
        <v>155</v>
      </c>
      <c r="G420" s="70" t="s">
        <v>2082</v>
      </c>
      <c r="H420" s="70" t="s">
        <v>2083</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2096</v>
      </c>
      <c r="B421" s="70">
        <v>14</v>
      </c>
      <c r="C421" s="70">
        <v>14</v>
      </c>
      <c r="D421" s="70">
        <v>1</v>
      </c>
      <c r="E421" s="70">
        <v>2017</v>
      </c>
      <c r="F421" s="70" t="s">
        <v>156</v>
      </c>
      <c r="G421" s="70" t="s">
        <v>2082</v>
      </c>
      <c r="H421" s="70" t="s">
        <v>2083</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2097</v>
      </c>
      <c r="B422" s="70">
        <v>15</v>
      </c>
      <c r="C422" s="70">
        <v>15</v>
      </c>
      <c r="D422" s="70">
        <v>1</v>
      </c>
      <c r="E422" s="70">
        <v>2018</v>
      </c>
      <c r="F422" s="70" t="s">
        <v>183</v>
      </c>
      <c r="G422" s="70" t="s">
        <v>2082</v>
      </c>
      <c r="H422" s="70" t="s">
        <v>2083</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2098</v>
      </c>
      <c r="B423" s="70">
        <v>16</v>
      </c>
      <c r="C423" s="70">
        <v>16</v>
      </c>
      <c r="D423" s="70">
        <v>1</v>
      </c>
      <c r="E423" s="70">
        <v>2019</v>
      </c>
      <c r="F423" s="70" t="s">
        <v>158</v>
      </c>
      <c r="G423" s="70" t="s">
        <v>2082</v>
      </c>
      <c r="H423" s="70" t="s">
        <v>2083</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2099</v>
      </c>
      <c r="B424" s="70">
        <v>17</v>
      </c>
      <c r="C424" s="70">
        <v>17</v>
      </c>
      <c r="D424" s="70">
        <v>1</v>
      </c>
      <c r="E424" s="70">
        <v>2020</v>
      </c>
      <c r="F424" s="70" t="s">
        <v>159</v>
      </c>
      <c r="G424" s="70" t="s">
        <v>2082</v>
      </c>
      <c r="H424" s="70" t="s">
        <v>2083</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2100</v>
      </c>
      <c r="B425" s="70">
        <v>17</v>
      </c>
      <c r="C425" s="70">
        <v>18</v>
      </c>
      <c r="D425" s="70">
        <v>1</v>
      </c>
      <c r="E425" s="70">
        <v>2021</v>
      </c>
      <c r="F425" s="70" t="s">
        <v>160</v>
      </c>
      <c r="G425" s="1064" t="s">
        <v>2082</v>
      </c>
      <c r="H425" s="70" t="s">
        <v>2083</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2101</v>
      </c>
      <c r="B426" s="70">
        <v>17</v>
      </c>
      <c r="C426" s="70">
        <v>19</v>
      </c>
      <c r="D426" s="70">
        <v>1</v>
      </c>
      <c r="E426" s="70">
        <v>2022</v>
      </c>
      <c r="F426" s="70" t="s">
        <v>161</v>
      </c>
      <c r="G426" s="1064" t="s">
        <v>2082</v>
      </c>
      <c r="H426" s="70" t="s">
        <v>2083</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2102</v>
      </c>
      <c r="B427" s="70">
        <v>17</v>
      </c>
      <c r="C427" s="70">
        <v>20</v>
      </c>
      <c r="D427" s="70">
        <v>1</v>
      </c>
      <c r="E427" s="70">
        <v>2023</v>
      </c>
      <c r="F427" s="70" t="s">
        <v>1539</v>
      </c>
      <c r="G427" s="70" t="s">
        <v>2082</v>
      </c>
      <c r="H427" s="70" t="s">
        <v>2083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2103</v>
      </c>
      <c r="B428" s="70">
        <v>17</v>
      </c>
      <c r="C428" s="70">
        <v>21</v>
      </c>
      <c r="D428" s="70">
        <v>1</v>
      </c>
      <c r="E428" s="70">
        <v>2024</v>
      </c>
      <c r="F428" s="70" t="s">
        <v>1554</v>
      </c>
      <c r="G428" s="70" t="s">
        <v>2082</v>
      </c>
      <c r="H428" s="70" t="s">
        <v>2083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2104</v>
      </c>
      <c r="B429" s="70">
        <v>86</v>
      </c>
      <c r="C429" s="70">
        <v>1</v>
      </c>
      <c r="D429" s="70">
        <v>6</v>
      </c>
      <c r="E429" s="70">
        <v>1990</v>
      </c>
      <c r="F429" s="70" t="s">
        <v>787</v>
      </c>
      <c r="G429" s="70" t="s">
        <v>2105</v>
      </c>
      <c r="H429" s="70" t="s">
        <v>2106</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2107</v>
      </c>
      <c r="B430" s="70">
        <v>87</v>
      </c>
      <c r="C430" s="70">
        <v>2</v>
      </c>
      <c r="D430" s="70">
        <v>6</v>
      </c>
      <c r="E430" s="70">
        <v>2005</v>
      </c>
      <c r="F430" s="70" t="s">
        <v>789</v>
      </c>
      <c r="G430" s="70" t="s">
        <v>2105</v>
      </c>
      <c r="H430" s="70" t="s">
        <v>2106</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2108</v>
      </c>
      <c r="B431" s="70">
        <v>88</v>
      </c>
      <c r="C431" s="70">
        <v>3</v>
      </c>
      <c r="D431" s="70">
        <v>6</v>
      </c>
      <c r="E431" s="70">
        <v>2006</v>
      </c>
      <c r="F431" s="70" t="s">
        <v>790</v>
      </c>
      <c r="G431" s="70" t="s">
        <v>2105</v>
      </c>
      <c r="H431" s="70" t="s">
        <v>2106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2109</v>
      </c>
      <c r="B432" s="70">
        <v>89</v>
      </c>
      <c r="C432" s="70">
        <v>4</v>
      </c>
      <c r="D432" s="70">
        <v>6</v>
      </c>
      <c r="E432" s="70">
        <v>2007</v>
      </c>
      <c r="F432" s="70" t="s">
        <v>791</v>
      </c>
      <c r="G432" s="70" t="s">
        <v>2105</v>
      </c>
      <c r="H432" s="70" t="s">
        <v>2106</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2110</v>
      </c>
      <c r="B433" s="70">
        <v>90</v>
      </c>
      <c r="C433" s="70">
        <v>5</v>
      </c>
      <c r="D433" s="70">
        <v>6</v>
      </c>
      <c r="E433" s="70">
        <v>2008</v>
      </c>
      <c r="F433" s="70" t="s">
        <v>792</v>
      </c>
      <c r="G433" s="70" t="s">
        <v>2105</v>
      </c>
      <c r="H433" s="70" t="s">
        <v>2106</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2111</v>
      </c>
      <c r="B434" s="70">
        <v>91</v>
      </c>
      <c r="C434" s="70">
        <v>6</v>
      </c>
      <c r="D434" s="70">
        <v>6</v>
      </c>
      <c r="E434" s="70">
        <v>2009</v>
      </c>
      <c r="F434" s="70" t="s">
        <v>176</v>
      </c>
      <c r="G434" s="70" t="s">
        <v>2105</v>
      </c>
      <c r="H434" s="70" t="s">
        <v>2106</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2112</v>
      </c>
      <c r="B435" s="70">
        <v>92</v>
      </c>
      <c r="C435" s="70">
        <v>7</v>
      </c>
      <c r="D435" s="70">
        <v>6</v>
      </c>
      <c r="E435" s="70">
        <v>2010</v>
      </c>
      <c r="F435" s="70" t="s">
        <v>177</v>
      </c>
      <c r="G435" s="70" t="s">
        <v>2105</v>
      </c>
      <c r="H435" s="70" t="s">
        <v>2106</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2113</v>
      </c>
      <c r="B436" s="70">
        <v>93</v>
      </c>
      <c r="C436" s="70">
        <v>8</v>
      </c>
      <c r="D436" s="70">
        <v>6</v>
      </c>
      <c r="E436" s="70">
        <v>2011</v>
      </c>
      <c r="F436" s="70" t="s">
        <v>178</v>
      </c>
      <c r="G436" s="70" t="s">
        <v>2105</v>
      </c>
      <c r="H436" s="70" t="s">
        <v>2106</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2114</v>
      </c>
      <c r="B437" s="70">
        <v>94</v>
      </c>
      <c r="C437" s="70">
        <v>9</v>
      </c>
      <c r="D437" s="70">
        <v>6</v>
      </c>
      <c r="E437" s="70">
        <v>2012</v>
      </c>
      <c r="F437" s="70" t="s">
        <v>179</v>
      </c>
      <c r="G437" s="70" t="s">
        <v>2105</v>
      </c>
      <c r="H437" s="70" t="s">
        <v>2106</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2115</v>
      </c>
      <c r="B438" s="70">
        <v>95</v>
      </c>
      <c r="C438" s="70">
        <v>10</v>
      </c>
      <c r="D438" s="70">
        <v>6</v>
      </c>
      <c r="E438" s="70">
        <v>2013</v>
      </c>
      <c r="F438" s="70" t="s">
        <v>180</v>
      </c>
      <c r="G438" s="70" t="s">
        <v>2105</v>
      </c>
      <c r="H438" s="70" t="s">
        <v>2106</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2116</v>
      </c>
      <c r="B439" s="70">
        <v>96</v>
      </c>
      <c r="C439" s="70">
        <v>11</v>
      </c>
      <c r="D439" s="70">
        <v>6</v>
      </c>
      <c r="E439" s="70">
        <v>2014</v>
      </c>
      <c r="F439" s="70" t="s">
        <v>181</v>
      </c>
      <c r="G439" s="70" t="s">
        <v>2105</v>
      </c>
      <c r="H439" s="70" t="s">
        <v>2106</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2117</v>
      </c>
      <c r="B440" s="70">
        <v>97</v>
      </c>
      <c r="C440" s="70">
        <v>12</v>
      </c>
      <c r="D440" s="70">
        <v>6</v>
      </c>
      <c r="E440" s="70">
        <v>2015</v>
      </c>
      <c r="F440" s="70" t="s">
        <v>182</v>
      </c>
      <c r="G440" s="70" t="s">
        <v>2105</v>
      </c>
      <c r="H440" s="70" t="s">
        <v>2106</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2118</v>
      </c>
      <c r="B441" s="70">
        <v>98</v>
      </c>
      <c r="C441" s="70">
        <v>13</v>
      </c>
      <c r="D441" s="70">
        <v>6</v>
      </c>
      <c r="E441" s="70">
        <v>2016</v>
      </c>
      <c r="F441" s="70" t="s">
        <v>155</v>
      </c>
      <c r="G441" s="70" t="s">
        <v>2105</v>
      </c>
      <c r="H441" s="70" t="s">
        <v>2106</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2119</v>
      </c>
      <c r="B442" s="70">
        <v>99</v>
      </c>
      <c r="C442" s="70">
        <v>14</v>
      </c>
      <c r="D442" s="70">
        <v>6</v>
      </c>
      <c r="E442" s="70">
        <v>2017</v>
      </c>
      <c r="F442" s="70" t="s">
        <v>156</v>
      </c>
      <c r="G442" s="70" t="s">
        <v>2105</v>
      </c>
      <c r="H442" s="70" t="s">
        <v>2106</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2120</v>
      </c>
      <c r="B443" s="70">
        <v>100</v>
      </c>
      <c r="C443" s="70">
        <v>15</v>
      </c>
      <c r="D443" s="70">
        <v>6</v>
      </c>
      <c r="E443" s="70">
        <v>2018</v>
      </c>
      <c r="F443" s="70" t="s">
        <v>183</v>
      </c>
      <c r="G443" s="70" t="s">
        <v>2105</v>
      </c>
      <c r="H443" s="70" t="s">
        <v>2106</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2121</v>
      </c>
      <c r="B444" s="70">
        <v>101</v>
      </c>
      <c r="C444" s="70">
        <v>16</v>
      </c>
      <c r="D444" s="70">
        <v>6</v>
      </c>
      <c r="E444" s="70">
        <v>2019</v>
      </c>
      <c r="F444" s="70" t="s">
        <v>158</v>
      </c>
      <c r="G444" s="1064" t="s">
        <v>2105</v>
      </c>
      <c r="H444" s="70" t="s">
        <v>2106</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2122</v>
      </c>
      <c r="B445" s="70">
        <v>102</v>
      </c>
      <c r="C445" s="70">
        <v>17</v>
      </c>
      <c r="D445" s="70">
        <v>6</v>
      </c>
      <c r="E445" s="70">
        <v>2020</v>
      </c>
      <c r="F445" s="70" t="s">
        <v>159</v>
      </c>
      <c r="G445" s="1064" t="s">
        <v>2105</v>
      </c>
      <c r="H445" s="70" t="s">
        <v>2106</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2123</v>
      </c>
      <c r="B446" s="70">
        <v>102</v>
      </c>
      <c r="C446" s="70">
        <v>18</v>
      </c>
      <c r="D446" s="70">
        <v>6</v>
      </c>
      <c r="E446" s="70">
        <v>2021</v>
      </c>
      <c r="F446" s="70" t="s">
        <v>160</v>
      </c>
      <c r="G446" s="70" t="s">
        <v>2105</v>
      </c>
      <c r="H446" s="70" t="s">
        <v>2106</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2124</v>
      </c>
      <c r="B447" s="70">
        <v>102</v>
      </c>
      <c r="C447" s="70">
        <v>19</v>
      </c>
      <c r="D447" s="70">
        <v>6</v>
      </c>
      <c r="E447" s="70">
        <v>2022</v>
      </c>
      <c r="F447" s="70" t="s">
        <v>161</v>
      </c>
      <c r="G447" s="70" t="s">
        <v>2105</v>
      </c>
      <c r="H447" s="70" t="s">
        <v>2106</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2125</v>
      </c>
      <c r="B448" s="70">
        <v>102</v>
      </c>
      <c r="C448" s="70">
        <v>20</v>
      </c>
      <c r="D448" s="70">
        <v>6</v>
      </c>
      <c r="E448" s="70">
        <v>2023</v>
      </c>
      <c r="F448" s="70" t="s">
        <v>1539</v>
      </c>
      <c r="G448" s="70" t="s">
        <v>2105</v>
      </c>
      <c r="H448" s="70" t="s">
        <v>2106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2126</v>
      </c>
      <c r="B449" s="70">
        <v>102</v>
      </c>
      <c r="C449" s="70">
        <v>21</v>
      </c>
      <c r="D449" s="70">
        <v>6</v>
      </c>
      <c r="E449" s="70">
        <v>2024</v>
      </c>
      <c r="F449" s="70" t="s">
        <v>1554</v>
      </c>
      <c r="G449" s="70" t="s">
        <v>2105</v>
      </c>
      <c r="H449" s="70" t="s">
        <v>2106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2127</v>
      </c>
      <c r="B450" s="70">
        <v>137</v>
      </c>
      <c r="C450" s="70">
        <v>1</v>
      </c>
      <c r="D450" s="70">
        <v>9</v>
      </c>
      <c r="E450" s="70">
        <v>1990</v>
      </c>
      <c r="F450" s="70" t="s">
        <v>787</v>
      </c>
      <c r="G450" s="70" t="s">
        <v>2128</v>
      </c>
      <c r="H450" s="70" t="s">
        <v>2129</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2130</v>
      </c>
      <c r="B451" s="70">
        <v>138</v>
      </c>
      <c r="C451" s="70">
        <v>2</v>
      </c>
      <c r="D451" s="70">
        <v>9</v>
      </c>
      <c r="E451" s="70">
        <v>2005</v>
      </c>
      <c r="F451" s="70" t="s">
        <v>789</v>
      </c>
      <c r="G451" s="70" t="s">
        <v>2128</v>
      </c>
      <c r="H451" s="70" t="s">
        <v>2129</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2131</v>
      </c>
      <c r="B452" s="70">
        <v>139</v>
      </c>
      <c r="C452" s="70">
        <v>3</v>
      </c>
      <c r="D452" s="70">
        <v>9</v>
      </c>
      <c r="E452" s="70">
        <v>2006</v>
      </c>
      <c r="F452" s="70" t="s">
        <v>790</v>
      </c>
      <c r="G452" s="70" t="s">
        <v>2128</v>
      </c>
      <c r="H452" s="70" t="s">
        <v>2129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2132</v>
      </c>
      <c r="B453" s="70">
        <v>140</v>
      </c>
      <c r="C453" s="70">
        <v>4</v>
      </c>
      <c r="D453" s="70">
        <v>9</v>
      </c>
      <c r="E453" s="70">
        <v>2007</v>
      </c>
      <c r="F453" s="70" t="s">
        <v>791</v>
      </c>
      <c r="G453" s="70" t="s">
        <v>2128</v>
      </c>
      <c r="H453" s="70" t="s">
        <v>2129</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2133</v>
      </c>
      <c r="B454" s="70">
        <v>141</v>
      </c>
      <c r="C454" s="70">
        <v>5</v>
      </c>
      <c r="D454" s="70">
        <v>9</v>
      </c>
      <c r="E454" s="70">
        <v>2008</v>
      </c>
      <c r="F454" s="70" t="s">
        <v>792</v>
      </c>
      <c r="G454" s="70" t="s">
        <v>2128</v>
      </c>
      <c r="H454" s="70" t="s">
        <v>2129</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2134</v>
      </c>
      <c r="B455" s="70">
        <v>142</v>
      </c>
      <c r="C455" s="70">
        <v>6</v>
      </c>
      <c r="D455" s="70">
        <v>9</v>
      </c>
      <c r="E455" s="70">
        <v>2009</v>
      </c>
      <c r="F455" s="70" t="s">
        <v>176</v>
      </c>
      <c r="G455" s="70" t="s">
        <v>2128</v>
      </c>
      <c r="H455" s="70" t="s">
        <v>2129</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2135</v>
      </c>
      <c r="B456" s="70">
        <v>143</v>
      </c>
      <c r="C456" s="70">
        <v>7</v>
      </c>
      <c r="D456" s="70">
        <v>9</v>
      </c>
      <c r="E456" s="70">
        <v>2010</v>
      </c>
      <c r="F456" s="70" t="s">
        <v>177</v>
      </c>
      <c r="G456" s="70" t="s">
        <v>2128</v>
      </c>
      <c r="H456" s="70" t="s">
        <v>2129</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2136</v>
      </c>
      <c r="B457" s="70">
        <v>144</v>
      </c>
      <c r="C457" s="70">
        <v>8</v>
      </c>
      <c r="D457" s="70">
        <v>9</v>
      </c>
      <c r="E457" s="70">
        <v>2011</v>
      </c>
      <c r="F457" s="70" t="s">
        <v>178</v>
      </c>
      <c r="G457" s="70" t="s">
        <v>2128</v>
      </c>
      <c r="H457" s="70" t="s">
        <v>2129</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2137</v>
      </c>
      <c r="B458" s="70">
        <v>145</v>
      </c>
      <c r="C458" s="70">
        <v>9</v>
      </c>
      <c r="D458" s="70">
        <v>9</v>
      </c>
      <c r="E458" s="70">
        <v>2012</v>
      </c>
      <c r="F458" s="70" t="s">
        <v>179</v>
      </c>
      <c r="G458" s="70" t="s">
        <v>2128</v>
      </c>
      <c r="H458" s="70" t="s">
        <v>2129</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2138</v>
      </c>
      <c r="B459" s="70">
        <v>146</v>
      </c>
      <c r="C459" s="70">
        <v>10</v>
      </c>
      <c r="D459" s="70">
        <v>9</v>
      </c>
      <c r="E459" s="70">
        <v>2013</v>
      </c>
      <c r="F459" s="70" t="s">
        <v>180</v>
      </c>
      <c r="G459" s="70" t="s">
        <v>2128</v>
      </c>
      <c r="H459" s="70" t="s">
        <v>2129</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2139</v>
      </c>
      <c r="B460" s="70">
        <v>147</v>
      </c>
      <c r="C460" s="70">
        <v>11</v>
      </c>
      <c r="D460" s="70">
        <v>9</v>
      </c>
      <c r="E460" s="70">
        <v>2014</v>
      </c>
      <c r="F460" s="70" t="s">
        <v>181</v>
      </c>
      <c r="G460" s="70" t="s">
        <v>2128</v>
      </c>
      <c r="H460" s="70" t="s">
        <v>2129</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2140</v>
      </c>
      <c r="B461" s="70">
        <v>148</v>
      </c>
      <c r="C461" s="70">
        <v>12</v>
      </c>
      <c r="D461" s="70">
        <v>9</v>
      </c>
      <c r="E461" s="70">
        <v>2015</v>
      </c>
      <c r="F461" s="70" t="s">
        <v>182</v>
      </c>
      <c r="G461" s="70" t="s">
        <v>2128</v>
      </c>
      <c r="H461" s="70" t="s">
        <v>2129</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2141</v>
      </c>
      <c r="B462" s="70">
        <v>149</v>
      </c>
      <c r="C462" s="70">
        <v>13</v>
      </c>
      <c r="D462" s="70">
        <v>9</v>
      </c>
      <c r="E462" s="70">
        <v>2016</v>
      </c>
      <c r="F462" s="70" t="s">
        <v>155</v>
      </c>
      <c r="G462" s="1064" t="s">
        <v>2128</v>
      </c>
      <c r="H462" s="70" t="s">
        <v>2129</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2142</v>
      </c>
      <c r="B463" s="70">
        <v>150</v>
      </c>
      <c r="C463" s="70">
        <v>14</v>
      </c>
      <c r="D463" s="70">
        <v>9</v>
      </c>
      <c r="E463" s="70">
        <v>2017</v>
      </c>
      <c r="F463" s="70" t="s">
        <v>156</v>
      </c>
      <c r="G463" s="1064" t="s">
        <v>2128</v>
      </c>
      <c r="H463" s="70" t="s">
        <v>2129</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2143</v>
      </c>
      <c r="B464" s="70">
        <v>151</v>
      </c>
      <c r="C464" s="70">
        <v>15</v>
      </c>
      <c r="D464" s="70">
        <v>9</v>
      </c>
      <c r="E464" s="70">
        <v>2018</v>
      </c>
      <c r="F464" s="70" t="s">
        <v>183</v>
      </c>
      <c r="G464" s="70" t="s">
        <v>2128</v>
      </c>
      <c r="H464" s="70" t="s">
        <v>2129</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2144</v>
      </c>
      <c r="B465" s="70">
        <v>152</v>
      </c>
      <c r="C465" s="70">
        <v>16</v>
      </c>
      <c r="D465" s="70">
        <v>9</v>
      </c>
      <c r="E465" s="70">
        <v>2019</v>
      </c>
      <c r="F465" s="70" t="s">
        <v>158</v>
      </c>
      <c r="G465" s="70" t="s">
        <v>2128</v>
      </c>
      <c r="H465" s="70" t="s">
        <v>2129</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2145</v>
      </c>
      <c r="B466" s="70">
        <v>153</v>
      </c>
      <c r="C466" s="70">
        <v>17</v>
      </c>
      <c r="D466" s="70">
        <v>9</v>
      </c>
      <c r="E466" s="70">
        <v>2020</v>
      </c>
      <c r="F466" s="70" t="s">
        <v>159</v>
      </c>
      <c r="G466" s="70" t="s">
        <v>2128</v>
      </c>
      <c r="H466" s="70" t="s">
        <v>2129</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2146</v>
      </c>
      <c r="B467" s="70">
        <v>153</v>
      </c>
      <c r="C467" s="70">
        <v>18</v>
      </c>
      <c r="D467" s="70">
        <v>9</v>
      </c>
      <c r="E467" s="70">
        <v>2021</v>
      </c>
      <c r="F467" s="70" t="s">
        <v>160</v>
      </c>
      <c r="G467" s="70" t="s">
        <v>2128</v>
      </c>
      <c r="H467" s="70" t="s">
        <v>2129</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2147</v>
      </c>
      <c r="B468" s="70">
        <v>153</v>
      </c>
      <c r="C468" s="70">
        <v>19</v>
      </c>
      <c r="D468" s="70">
        <v>9</v>
      </c>
      <c r="E468" s="70">
        <v>2022</v>
      </c>
      <c r="F468" s="70" t="s">
        <v>161</v>
      </c>
      <c r="G468" s="70" t="s">
        <v>2128</v>
      </c>
      <c r="H468" s="70" t="s">
        <v>2129</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2148</v>
      </c>
      <c r="B469" s="70">
        <v>153</v>
      </c>
      <c r="C469" s="70">
        <v>20</v>
      </c>
      <c r="D469" s="70">
        <v>9</v>
      </c>
      <c r="E469" s="70">
        <v>2023</v>
      </c>
      <c r="F469" s="70" t="s">
        <v>1539</v>
      </c>
      <c r="G469" s="70" t="s">
        <v>2128</v>
      </c>
      <c r="H469" s="70" t="s">
        <v>2129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2149</v>
      </c>
      <c r="B470" s="70">
        <v>153</v>
      </c>
      <c r="C470" s="70">
        <v>21</v>
      </c>
      <c r="D470" s="70">
        <v>9</v>
      </c>
      <c r="E470" s="70">
        <v>2024</v>
      </c>
      <c r="F470" s="70" t="s">
        <v>1554</v>
      </c>
      <c r="G470" s="70" t="s">
        <v>2128</v>
      </c>
      <c r="H470" s="70" t="s">
        <v>2129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2150</v>
      </c>
      <c r="B471" s="70">
        <v>69</v>
      </c>
      <c r="C471" s="70">
        <v>1</v>
      </c>
      <c r="D471" s="70">
        <v>5</v>
      </c>
      <c r="E471" s="70">
        <v>1990</v>
      </c>
      <c r="F471" s="70" t="s">
        <v>787</v>
      </c>
      <c r="G471" s="70" t="s">
        <v>2151</v>
      </c>
      <c r="H471" s="70" t="s">
        <v>2152</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2153</v>
      </c>
      <c r="B472" s="70">
        <v>70</v>
      </c>
      <c r="C472" s="70">
        <v>2</v>
      </c>
      <c r="D472" s="70">
        <v>5</v>
      </c>
      <c r="E472" s="70">
        <v>2005</v>
      </c>
      <c r="F472" s="70" t="s">
        <v>789</v>
      </c>
      <c r="G472" s="70" t="s">
        <v>2151</v>
      </c>
      <c r="H472" s="70" t="s">
        <v>2152</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2154</v>
      </c>
      <c r="B473" s="70">
        <v>71</v>
      </c>
      <c r="C473" s="70">
        <v>3</v>
      </c>
      <c r="D473" s="70">
        <v>5</v>
      </c>
      <c r="E473" s="70">
        <v>2006</v>
      </c>
      <c r="F473" s="70" t="s">
        <v>790</v>
      </c>
      <c r="G473" s="70" t="s">
        <v>2151</v>
      </c>
      <c r="H473" s="70" t="s">
        <v>2152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2155</v>
      </c>
      <c r="B474" s="70">
        <v>72</v>
      </c>
      <c r="C474" s="70">
        <v>4</v>
      </c>
      <c r="D474" s="70">
        <v>5</v>
      </c>
      <c r="E474" s="70">
        <v>2007</v>
      </c>
      <c r="F474" s="70" t="s">
        <v>791</v>
      </c>
      <c r="G474" s="70" t="s">
        <v>2151</v>
      </c>
      <c r="H474" s="70" t="s">
        <v>2152</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2156</v>
      </c>
      <c r="B475" s="70">
        <v>73</v>
      </c>
      <c r="C475" s="70">
        <v>5</v>
      </c>
      <c r="D475" s="70">
        <v>5</v>
      </c>
      <c r="E475" s="70">
        <v>2008</v>
      </c>
      <c r="F475" s="70" t="s">
        <v>792</v>
      </c>
      <c r="G475" s="70" t="s">
        <v>2151</v>
      </c>
      <c r="H475" s="70" t="s">
        <v>2152</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2157</v>
      </c>
      <c r="B476" s="70">
        <v>74</v>
      </c>
      <c r="C476" s="70">
        <v>6</v>
      </c>
      <c r="D476" s="70">
        <v>5</v>
      </c>
      <c r="E476" s="70">
        <v>2009</v>
      </c>
      <c r="F476" s="70" t="s">
        <v>176</v>
      </c>
      <c r="G476" s="70" t="s">
        <v>2151</v>
      </c>
      <c r="H476" s="70" t="s">
        <v>2152</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2158</v>
      </c>
      <c r="B477" s="70">
        <v>75</v>
      </c>
      <c r="C477" s="70">
        <v>7</v>
      </c>
      <c r="D477" s="70">
        <v>5</v>
      </c>
      <c r="E477" s="70">
        <v>2010</v>
      </c>
      <c r="F477" s="70" t="s">
        <v>177</v>
      </c>
      <c r="G477" s="70" t="s">
        <v>2151</v>
      </c>
      <c r="H477" s="70" t="s">
        <v>2152</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2159</v>
      </c>
      <c r="B478" s="70">
        <v>76</v>
      </c>
      <c r="C478" s="70">
        <v>8</v>
      </c>
      <c r="D478" s="70">
        <v>5</v>
      </c>
      <c r="E478" s="70">
        <v>2011</v>
      </c>
      <c r="F478" s="70" t="s">
        <v>178</v>
      </c>
      <c r="G478" s="70" t="s">
        <v>2151</v>
      </c>
      <c r="H478" s="70" t="s">
        <v>2152</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2160</v>
      </c>
      <c r="B479" s="70">
        <v>77</v>
      </c>
      <c r="C479" s="70">
        <v>9</v>
      </c>
      <c r="D479" s="70">
        <v>5</v>
      </c>
      <c r="E479" s="70">
        <v>2012</v>
      </c>
      <c r="F479" s="70" t="s">
        <v>179</v>
      </c>
      <c r="G479" s="70" t="s">
        <v>2151</v>
      </c>
      <c r="H479" s="70" t="s">
        <v>2152</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2161</v>
      </c>
      <c r="B480" s="70">
        <v>78</v>
      </c>
      <c r="C480" s="70">
        <v>10</v>
      </c>
      <c r="D480" s="70">
        <v>5</v>
      </c>
      <c r="E480" s="70">
        <v>2013</v>
      </c>
      <c r="F480" s="70" t="s">
        <v>180</v>
      </c>
      <c r="G480" s="70" t="s">
        <v>2151</v>
      </c>
      <c r="H480" s="70" t="s">
        <v>2152</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2162</v>
      </c>
      <c r="B481" s="70">
        <v>79</v>
      </c>
      <c r="C481" s="70">
        <v>11</v>
      </c>
      <c r="D481" s="70">
        <v>5</v>
      </c>
      <c r="E481" s="70">
        <v>2014</v>
      </c>
      <c r="F481" s="70" t="s">
        <v>181</v>
      </c>
      <c r="G481" s="70" t="s">
        <v>2151</v>
      </c>
      <c r="H481" s="70" t="s">
        <v>2152</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2163</v>
      </c>
      <c r="B482" s="70">
        <v>80</v>
      </c>
      <c r="C482" s="70">
        <v>12</v>
      </c>
      <c r="D482" s="70">
        <v>5</v>
      </c>
      <c r="E482" s="70">
        <v>2015</v>
      </c>
      <c r="F482" s="70" t="s">
        <v>182</v>
      </c>
      <c r="G482" s="1064" t="s">
        <v>2151</v>
      </c>
      <c r="H482" s="70" t="s">
        <v>2152</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2164</v>
      </c>
      <c r="B483" s="70">
        <v>81</v>
      </c>
      <c r="C483" s="70">
        <v>13</v>
      </c>
      <c r="D483" s="70">
        <v>5</v>
      </c>
      <c r="E483" s="70">
        <v>2016</v>
      </c>
      <c r="F483" s="70" t="s">
        <v>155</v>
      </c>
      <c r="G483" s="1064" t="s">
        <v>2151</v>
      </c>
      <c r="H483" s="70" t="s">
        <v>2152</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2165</v>
      </c>
      <c r="B484" s="70">
        <v>82</v>
      </c>
      <c r="C484" s="70">
        <v>14</v>
      </c>
      <c r="D484" s="70">
        <v>5</v>
      </c>
      <c r="E484" s="70">
        <v>2017</v>
      </c>
      <c r="F484" s="70" t="s">
        <v>156</v>
      </c>
      <c r="G484" s="70" t="s">
        <v>2151</v>
      </c>
      <c r="H484" s="70" t="s">
        <v>2152</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2166</v>
      </c>
      <c r="B485" s="70">
        <v>83</v>
      </c>
      <c r="C485" s="70">
        <v>15</v>
      </c>
      <c r="D485" s="70">
        <v>5</v>
      </c>
      <c r="E485" s="70">
        <v>2018</v>
      </c>
      <c r="F485" s="70" t="s">
        <v>183</v>
      </c>
      <c r="G485" s="70" t="s">
        <v>2151</v>
      </c>
      <c r="H485" s="70" t="s">
        <v>2152</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2167</v>
      </c>
      <c r="B486" s="70">
        <v>84</v>
      </c>
      <c r="C486" s="70">
        <v>16</v>
      </c>
      <c r="D486" s="70">
        <v>5</v>
      </c>
      <c r="E486" s="70">
        <v>2019</v>
      </c>
      <c r="F486" s="70" t="s">
        <v>158</v>
      </c>
      <c r="G486" s="70" t="s">
        <v>2151</v>
      </c>
      <c r="H486" s="70" t="s">
        <v>2152</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2168</v>
      </c>
      <c r="B487" s="70">
        <v>85</v>
      </c>
      <c r="C487" s="70">
        <v>17</v>
      </c>
      <c r="D487" s="70">
        <v>5</v>
      </c>
      <c r="E487" s="70">
        <v>2020</v>
      </c>
      <c r="F487" s="70" t="s">
        <v>159</v>
      </c>
      <c r="G487" s="70" t="s">
        <v>2151</v>
      </c>
      <c r="H487" s="70" t="s">
        <v>2152</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2169</v>
      </c>
      <c r="B488" s="70">
        <v>85</v>
      </c>
      <c r="C488" s="70">
        <v>18</v>
      </c>
      <c r="D488" s="70">
        <v>5</v>
      </c>
      <c r="E488" s="70">
        <v>2021</v>
      </c>
      <c r="F488" s="70" t="s">
        <v>160</v>
      </c>
      <c r="G488" s="70" t="s">
        <v>2151</v>
      </c>
      <c r="H488" s="70" t="s">
        <v>2152</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2170</v>
      </c>
      <c r="B489" s="70">
        <v>85</v>
      </c>
      <c r="C489" s="70">
        <v>19</v>
      </c>
      <c r="D489" s="70">
        <v>5</v>
      </c>
      <c r="E489" s="70">
        <v>2022</v>
      </c>
      <c r="F489" s="70" t="s">
        <v>161</v>
      </c>
      <c r="G489" s="70" t="s">
        <v>2151</v>
      </c>
      <c r="H489" s="70" t="s">
        <v>2152</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2171</v>
      </c>
      <c r="B490" s="70">
        <v>85</v>
      </c>
      <c r="C490" s="70">
        <v>20</v>
      </c>
      <c r="D490" s="70">
        <v>5</v>
      </c>
      <c r="E490" s="70">
        <v>2023</v>
      </c>
      <c r="F490" s="70" t="s">
        <v>1539</v>
      </c>
      <c r="G490" s="70" t="s">
        <v>2151</v>
      </c>
      <c r="H490" s="70" t="s">
        <v>2152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2172</v>
      </c>
      <c r="B491" s="70">
        <v>85</v>
      </c>
      <c r="C491" s="70">
        <v>21</v>
      </c>
      <c r="D491" s="70">
        <v>5</v>
      </c>
      <c r="E491" s="70">
        <v>2024</v>
      </c>
      <c r="F491" s="70" t="s">
        <v>1554</v>
      </c>
      <c r="G491" s="70" t="s">
        <v>2151</v>
      </c>
      <c r="H491" s="70" t="s">
        <v>2152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2173</v>
      </c>
      <c r="B492" s="70">
        <v>154</v>
      </c>
      <c r="C492" s="70">
        <v>1</v>
      </c>
      <c r="D492" s="70">
        <v>10</v>
      </c>
      <c r="E492" s="70">
        <v>1990</v>
      </c>
      <c r="F492" s="70" t="s">
        <v>787</v>
      </c>
      <c r="G492" s="70" t="s">
        <v>2174</v>
      </c>
      <c r="H492" s="70" t="s">
        <v>2175</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2176</v>
      </c>
      <c r="B493" s="70">
        <v>155</v>
      </c>
      <c r="C493" s="70">
        <v>2</v>
      </c>
      <c r="D493" s="70">
        <v>10</v>
      </c>
      <c r="E493" s="70">
        <v>2005</v>
      </c>
      <c r="F493" s="70" t="s">
        <v>789</v>
      </c>
      <c r="G493" s="70" t="s">
        <v>2174</v>
      </c>
      <c r="H493" s="70" t="s">
        <v>2175</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2177</v>
      </c>
      <c r="B494" s="70">
        <v>156</v>
      </c>
      <c r="C494" s="70">
        <v>3</v>
      </c>
      <c r="D494" s="70">
        <v>10</v>
      </c>
      <c r="E494" s="70">
        <v>2006</v>
      </c>
      <c r="F494" s="70" t="s">
        <v>790</v>
      </c>
      <c r="G494" s="70" t="s">
        <v>2174</v>
      </c>
      <c r="H494" s="70" t="s">
        <v>2175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2178</v>
      </c>
      <c r="B495" s="70">
        <v>157</v>
      </c>
      <c r="C495" s="70">
        <v>4</v>
      </c>
      <c r="D495" s="70">
        <v>10</v>
      </c>
      <c r="E495" s="70">
        <v>2007</v>
      </c>
      <c r="F495" s="70" t="s">
        <v>791</v>
      </c>
      <c r="G495" s="70" t="s">
        <v>2174</v>
      </c>
      <c r="H495" s="70" t="s">
        <v>2175</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2179</v>
      </c>
      <c r="B496" s="70">
        <v>158</v>
      </c>
      <c r="C496" s="70">
        <v>5</v>
      </c>
      <c r="D496" s="70">
        <v>10</v>
      </c>
      <c r="E496" s="70">
        <v>2008</v>
      </c>
      <c r="F496" s="70" t="s">
        <v>792</v>
      </c>
      <c r="G496" s="70" t="s">
        <v>2174</v>
      </c>
      <c r="H496" s="70" t="s">
        <v>2175</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2180</v>
      </c>
      <c r="B497" s="70">
        <v>159</v>
      </c>
      <c r="C497" s="70">
        <v>6</v>
      </c>
      <c r="D497" s="70">
        <v>10</v>
      </c>
      <c r="E497" s="70">
        <v>2009</v>
      </c>
      <c r="F497" s="70" t="s">
        <v>176</v>
      </c>
      <c r="G497" s="70" t="s">
        <v>2174</v>
      </c>
      <c r="H497" s="70" t="s">
        <v>2175</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2181</v>
      </c>
      <c r="B498" s="70">
        <v>160</v>
      </c>
      <c r="C498" s="70">
        <v>7</v>
      </c>
      <c r="D498" s="70">
        <v>10</v>
      </c>
      <c r="E498" s="70">
        <v>2010</v>
      </c>
      <c r="F498" s="70" t="s">
        <v>177</v>
      </c>
      <c r="G498" s="70" t="s">
        <v>2174</v>
      </c>
      <c r="H498" s="70" t="s">
        <v>2175</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2182</v>
      </c>
      <c r="B499" s="70">
        <v>161</v>
      </c>
      <c r="C499" s="70">
        <v>8</v>
      </c>
      <c r="D499" s="70">
        <v>10</v>
      </c>
      <c r="E499" s="70">
        <v>2011</v>
      </c>
      <c r="F499" s="70" t="s">
        <v>178</v>
      </c>
      <c r="G499" s="70" t="s">
        <v>2174</v>
      </c>
      <c r="H499" s="70" t="s">
        <v>2175</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2183</v>
      </c>
      <c r="B500" s="70">
        <v>162</v>
      </c>
      <c r="C500" s="70">
        <v>9</v>
      </c>
      <c r="D500" s="70">
        <v>10</v>
      </c>
      <c r="E500" s="70">
        <v>2012</v>
      </c>
      <c r="F500" s="70" t="s">
        <v>179</v>
      </c>
      <c r="G500" s="70" t="s">
        <v>2174</v>
      </c>
      <c r="H500" s="70" t="s">
        <v>2175</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2184</v>
      </c>
      <c r="B501" s="70">
        <v>163</v>
      </c>
      <c r="C501" s="70">
        <v>10</v>
      </c>
      <c r="D501" s="70">
        <v>10</v>
      </c>
      <c r="E501" s="70">
        <v>2013</v>
      </c>
      <c r="F501" s="70" t="s">
        <v>180</v>
      </c>
      <c r="G501" s="1064" t="s">
        <v>2174</v>
      </c>
      <c r="H501" s="70" t="s">
        <v>2175</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2185</v>
      </c>
      <c r="B502" s="70">
        <v>164</v>
      </c>
      <c r="C502" s="70">
        <v>11</v>
      </c>
      <c r="D502" s="70">
        <v>10</v>
      </c>
      <c r="E502" s="70">
        <v>2014</v>
      </c>
      <c r="F502" s="70" t="s">
        <v>181</v>
      </c>
      <c r="G502" s="1064" t="s">
        <v>2174</v>
      </c>
      <c r="H502" s="70" t="s">
        <v>2175</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2186</v>
      </c>
      <c r="B503" s="70">
        <v>165</v>
      </c>
      <c r="C503" s="70">
        <v>12</v>
      </c>
      <c r="D503" s="70">
        <v>10</v>
      </c>
      <c r="E503" s="70">
        <v>2015</v>
      </c>
      <c r="F503" s="70" t="s">
        <v>182</v>
      </c>
      <c r="G503" s="70" t="s">
        <v>2174</v>
      </c>
      <c r="H503" s="70" t="s">
        <v>2175</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2187</v>
      </c>
      <c r="B504" s="70">
        <v>166</v>
      </c>
      <c r="C504" s="70">
        <v>13</v>
      </c>
      <c r="D504" s="70">
        <v>10</v>
      </c>
      <c r="E504" s="70">
        <v>2016</v>
      </c>
      <c r="F504" s="70" t="s">
        <v>155</v>
      </c>
      <c r="G504" s="70" t="s">
        <v>2174</v>
      </c>
      <c r="H504" s="70" t="s">
        <v>2175</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2188</v>
      </c>
      <c r="B505" s="70">
        <v>167</v>
      </c>
      <c r="C505" s="70">
        <v>14</v>
      </c>
      <c r="D505" s="70">
        <v>10</v>
      </c>
      <c r="E505" s="70">
        <v>2017</v>
      </c>
      <c r="F505" s="70" t="s">
        <v>156</v>
      </c>
      <c r="G505" s="70" t="s">
        <v>2174</v>
      </c>
      <c r="H505" s="70" t="s">
        <v>2175</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2189</v>
      </c>
      <c r="B506" s="70">
        <v>168</v>
      </c>
      <c r="C506" s="70">
        <v>15</v>
      </c>
      <c r="D506" s="70">
        <v>10</v>
      </c>
      <c r="E506" s="70">
        <v>2018</v>
      </c>
      <c r="F506" s="70" t="s">
        <v>183</v>
      </c>
      <c r="G506" s="70" t="s">
        <v>2174</v>
      </c>
      <c r="H506" s="70" t="s">
        <v>2175</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2190</v>
      </c>
      <c r="B507" s="70">
        <v>169</v>
      </c>
      <c r="C507" s="70">
        <v>16</v>
      </c>
      <c r="D507" s="70">
        <v>10</v>
      </c>
      <c r="E507" s="70">
        <v>2019</v>
      </c>
      <c r="F507" s="70" t="s">
        <v>158</v>
      </c>
      <c r="G507" s="70" t="s">
        <v>2174</v>
      </c>
      <c r="H507" s="70" t="s">
        <v>2175</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2191</v>
      </c>
      <c r="B508" s="70">
        <v>170</v>
      </c>
      <c r="C508" s="70">
        <v>17</v>
      </c>
      <c r="D508" s="70">
        <v>10</v>
      </c>
      <c r="E508" s="70">
        <v>2020</v>
      </c>
      <c r="F508" s="70" t="s">
        <v>159</v>
      </c>
      <c r="G508" s="70" t="s">
        <v>2174</v>
      </c>
      <c r="H508" s="70" t="s">
        <v>2175</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2192</v>
      </c>
      <c r="B509" s="70">
        <v>170</v>
      </c>
      <c r="C509" s="70">
        <v>18</v>
      </c>
      <c r="D509" s="70">
        <v>10</v>
      </c>
      <c r="E509" s="70">
        <v>2021</v>
      </c>
      <c r="F509" s="70" t="s">
        <v>160</v>
      </c>
      <c r="G509" s="70" t="s">
        <v>2174</v>
      </c>
      <c r="H509" s="70" t="s">
        <v>2175</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2193</v>
      </c>
      <c r="B510" s="70">
        <v>170</v>
      </c>
      <c r="C510" s="70">
        <v>19</v>
      </c>
      <c r="D510" s="70">
        <v>10</v>
      </c>
      <c r="E510" s="70">
        <v>2022</v>
      </c>
      <c r="F510" s="70" t="s">
        <v>161</v>
      </c>
      <c r="G510" s="70" t="s">
        <v>2174</v>
      </c>
      <c r="H510" s="70" t="s">
        <v>2175</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2194</v>
      </c>
      <c r="B511" s="70">
        <v>170</v>
      </c>
      <c r="C511" s="70">
        <v>20</v>
      </c>
      <c r="D511" s="70">
        <v>10</v>
      </c>
      <c r="E511" s="70">
        <v>2023</v>
      </c>
      <c r="F511" s="70" t="s">
        <v>1539</v>
      </c>
      <c r="G511" s="70" t="s">
        <v>2174</v>
      </c>
      <c r="H511" s="70" t="s">
        <v>2175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2195</v>
      </c>
      <c r="B512" s="70">
        <v>170</v>
      </c>
      <c r="C512" s="70">
        <v>21</v>
      </c>
      <c r="D512" s="70">
        <v>10</v>
      </c>
      <c r="E512" s="70">
        <v>2024</v>
      </c>
      <c r="F512" s="70" t="s">
        <v>1554</v>
      </c>
      <c r="G512" s="70" t="s">
        <v>2174</v>
      </c>
      <c r="H512" s="70" t="s">
        <v>2175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2196</v>
      </c>
      <c r="B513" s="70">
        <v>120</v>
      </c>
      <c r="C513" s="70">
        <v>1</v>
      </c>
      <c r="D513" s="70">
        <v>8</v>
      </c>
      <c r="E513" s="70">
        <v>1990</v>
      </c>
      <c r="F513" s="70" t="s">
        <v>787</v>
      </c>
      <c r="G513" s="70" t="s">
        <v>2197</v>
      </c>
      <c r="H513" s="70" t="s">
        <v>2198</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2199</v>
      </c>
      <c r="B514" s="70">
        <v>121</v>
      </c>
      <c r="C514" s="70">
        <v>2</v>
      </c>
      <c r="D514" s="70">
        <v>8</v>
      </c>
      <c r="E514" s="70">
        <v>2005</v>
      </c>
      <c r="F514" s="70" t="s">
        <v>789</v>
      </c>
      <c r="G514" s="70" t="s">
        <v>2197</v>
      </c>
      <c r="H514" s="70" t="s">
        <v>2198</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2200</v>
      </c>
      <c r="B515" s="70">
        <v>122</v>
      </c>
      <c r="C515" s="70">
        <v>3</v>
      </c>
      <c r="D515" s="70">
        <v>8</v>
      </c>
      <c r="E515" s="70">
        <v>2006</v>
      </c>
      <c r="F515" s="70" t="s">
        <v>790</v>
      </c>
      <c r="G515" s="70" t="s">
        <v>2197</v>
      </c>
      <c r="H515" s="70" t="s">
        <v>2198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2201</v>
      </c>
      <c r="B516" s="70">
        <v>123</v>
      </c>
      <c r="C516" s="70">
        <v>4</v>
      </c>
      <c r="D516" s="70">
        <v>8</v>
      </c>
      <c r="E516" s="70">
        <v>2007</v>
      </c>
      <c r="F516" s="70" t="s">
        <v>791</v>
      </c>
      <c r="G516" s="70" t="s">
        <v>2197</v>
      </c>
      <c r="H516" s="70" t="s">
        <v>2198</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2202</v>
      </c>
      <c r="B517" s="70">
        <v>124</v>
      </c>
      <c r="C517" s="70">
        <v>5</v>
      </c>
      <c r="D517" s="70">
        <v>8</v>
      </c>
      <c r="E517" s="70">
        <v>2008</v>
      </c>
      <c r="F517" s="70" t="s">
        <v>792</v>
      </c>
      <c r="G517" s="70" t="s">
        <v>2197</v>
      </c>
      <c r="H517" s="70" t="s">
        <v>2198</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2203</v>
      </c>
      <c r="B518" s="70">
        <v>125</v>
      </c>
      <c r="C518" s="70">
        <v>6</v>
      </c>
      <c r="D518" s="70">
        <v>8</v>
      </c>
      <c r="E518" s="70">
        <v>2009</v>
      </c>
      <c r="F518" s="70" t="s">
        <v>176</v>
      </c>
      <c r="G518" s="70" t="s">
        <v>2197</v>
      </c>
      <c r="H518" s="70" t="s">
        <v>2198</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2204</v>
      </c>
      <c r="B519" s="70">
        <v>126</v>
      </c>
      <c r="C519" s="70">
        <v>7</v>
      </c>
      <c r="D519" s="70">
        <v>8</v>
      </c>
      <c r="E519" s="70">
        <v>2010</v>
      </c>
      <c r="F519" s="70" t="s">
        <v>177</v>
      </c>
      <c r="G519" s="70" t="s">
        <v>2197</v>
      </c>
      <c r="H519" s="70" t="s">
        <v>2198</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2205</v>
      </c>
      <c r="B520" s="70">
        <v>127</v>
      </c>
      <c r="C520" s="70">
        <v>8</v>
      </c>
      <c r="D520" s="70">
        <v>8</v>
      </c>
      <c r="E520" s="70">
        <v>2011</v>
      </c>
      <c r="F520" s="70" t="s">
        <v>178</v>
      </c>
      <c r="G520" s="1064" t="s">
        <v>2197</v>
      </c>
      <c r="H520" s="70" t="s">
        <v>2198</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2206</v>
      </c>
      <c r="B521" s="70">
        <v>128</v>
      </c>
      <c r="C521" s="70">
        <v>9</v>
      </c>
      <c r="D521" s="70">
        <v>8</v>
      </c>
      <c r="E521" s="70">
        <v>2012</v>
      </c>
      <c r="F521" s="70" t="s">
        <v>179</v>
      </c>
      <c r="G521" s="1064" t="s">
        <v>2197</v>
      </c>
      <c r="H521" s="70" t="s">
        <v>2198</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2207</v>
      </c>
      <c r="B522" s="70">
        <v>129</v>
      </c>
      <c r="C522" s="70">
        <v>10</v>
      </c>
      <c r="D522" s="70">
        <v>8</v>
      </c>
      <c r="E522" s="70">
        <v>2013</v>
      </c>
      <c r="F522" s="70" t="s">
        <v>180</v>
      </c>
      <c r="G522" s="70" t="s">
        <v>2197</v>
      </c>
      <c r="H522" s="70" t="s">
        <v>2198</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2208</v>
      </c>
      <c r="B523" s="70">
        <v>130</v>
      </c>
      <c r="C523" s="70">
        <v>11</v>
      </c>
      <c r="D523" s="70">
        <v>8</v>
      </c>
      <c r="E523" s="70">
        <v>2014</v>
      </c>
      <c r="F523" s="70" t="s">
        <v>181</v>
      </c>
      <c r="G523" s="70" t="s">
        <v>2197</v>
      </c>
      <c r="H523" s="70" t="s">
        <v>2198</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2209</v>
      </c>
      <c r="B524" s="70">
        <v>131</v>
      </c>
      <c r="C524" s="70">
        <v>12</v>
      </c>
      <c r="D524" s="70">
        <v>8</v>
      </c>
      <c r="E524" s="70">
        <v>2015</v>
      </c>
      <c r="F524" s="70" t="s">
        <v>182</v>
      </c>
      <c r="G524" s="70" t="s">
        <v>2197</v>
      </c>
      <c r="H524" s="70" t="s">
        <v>2198</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2210</v>
      </c>
      <c r="B525" s="70">
        <v>132</v>
      </c>
      <c r="C525" s="70">
        <v>13</v>
      </c>
      <c r="D525" s="70">
        <v>8</v>
      </c>
      <c r="E525" s="70">
        <v>2016</v>
      </c>
      <c r="F525" s="70" t="s">
        <v>155</v>
      </c>
      <c r="G525" s="70" t="s">
        <v>2197</v>
      </c>
      <c r="H525" s="70" t="s">
        <v>2198</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2211</v>
      </c>
      <c r="B526" s="70">
        <v>133</v>
      </c>
      <c r="C526" s="70">
        <v>14</v>
      </c>
      <c r="D526" s="70">
        <v>8</v>
      </c>
      <c r="E526" s="70">
        <v>2017</v>
      </c>
      <c r="F526" s="70" t="s">
        <v>156</v>
      </c>
      <c r="G526" s="70" t="s">
        <v>2197</v>
      </c>
      <c r="H526" s="70" t="s">
        <v>2198</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2212</v>
      </c>
      <c r="B527" s="70">
        <v>134</v>
      </c>
      <c r="C527" s="70">
        <v>15</v>
      </c>
      <c r="D527" s="70">
        <v>8</v>
      </c>
      <c r="E527" s="70">
        <v>2018</v>
      </c>
      <c r="F527" s="70" t="s">
        <v>183</v>
      </c>
      <c r="G527" s="70" t="s">
        <v>2197</v>
      </c>
      <c r="H527" s="70" t="s">
        <v>2198</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2213</v>
      </c>
      <c r="B528" s="70">
        <v>135</v>
      </c>
      <c r="C528" s="70">
        <v>16</v>
      </c>
      <c r="D528" s="70">
        <v>8</v>
      </c>
      <c r="E528" s="70">
        <v>2019</v>
      </c>
      <c r="F528" s="70" t="s">
        <v>158</v>
      </c>
      <c r="G528" s="70" t="s">
        <v>2197</v>
      </c>
      <c r="H528" s="70" t="s">
        <v>2198</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2214</v>
      </c>
      <c r="B529" s="70">
        <v>136</v>
      </c>
      <c r="C529" s="70">
        <v>17</v>
      </c>
      <c r="D529" s="70">
        <v>8</v>
      </c>
      <c r="E529" s="70">
        <v>2020</v>
      </c>
      <c r="F529" s="70" t="s">
        <v>159</v>
      </c>
      <c r="G529" s="70" t="s">
        <v>2197</v>
      </c>
      <c r="H529" s="70" t="s">
        <v>2198</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2215</v>
      </c>
      <c r="B530" s="70">
        <v>136</v>
      </c>
      <c r="C530" s="70">
        <v>18</v>
      </c>
      <c r="D530" s="70">
        <v>8</v>
      </c>
      <c r="E530" s="70">
        <v>2021</v>
      </c>
      <c r="F530" s="70" t="s">
        <v>160</v>
      </c>
      <c r="G530" s="70" t="s">
        <v>2197</v>
      </c>
      <c r="H530" s="70" t="s">
        <v>2198</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2216</v>
      </c>
      <c r="B531" s="70">
        <v>136</v>
      </c>
      <c r="C531" s="70">
        <v>19</v>
      </c>
      <c r="D531" s="70">
        <v>8</v>
      </c>
      <c r="E531" s="70">
        <v>2022</v>
      </c>
      <c r="F531" s="70" t="s">
        <v>161</v>
      </c>
      <c r="G531" s="70" t="s">
        <v>2197</v>
      </c>
      <c r="H531" s="70" t="s">
        <v>2198</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2217</v>
      </c>
      <c r="B532" s="70">
        <v>136</v>
      </c>
      <c r="C532" s="70">
        <v>20</v>
      </c>
      <c r="D532" s="70">
        <v>8</v>
      </c>
      <c r="E532" s="70">
        <v>2023</v>
      </c>
      <c r="F532" s="70" t="s">
        <v>1539</v>
      </c>
      <c r="G532" s="70" t="s">
        <v>2197</v>
      </c>
      <c r="H532" s="70" t="s">
        <v>2198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2218</v>
      </c>
      <c r="B533" s="70">
        <v>136</v>
      </c>
      <c r="C533" s="70">
        <v>21</v>
      </c>
      <c r="D533" s="70">
        <v>8</v>
      </c>
      <c r="E533" s="70">
        <v>2024</v>
      </c>
      <c r="F533" s="70" t="s">
        <v>1554</v>
      </c>
      <c r="G533" s="70" t="s">
        <v>2197</v>
      </c>
      <c r="H533" s="70" t="s">
        <v>2198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324</v>
      </c>
      <c r="C534" s="70">
        <v>1</v>
      </c>
      <c r="D534" s="70">
        <v>20</v>
      </c>
      <c r="E534" s="70">
        <v>1990</v>
      </c>
      <c r="F534" s="70" t="s">
        <v>787</v>
      </c>
      <c r="G534" s="70" t="s">
        <v>2220</v>
      </c>
      <c r="H534" s="70" t="s">
        <v>2221</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2222</v>
      </c>
      <c r="B535" s="70">
        <v>325</v>
      </c>
      <c r="C535" s="70">
        <v>2</v>
      </c>
      <c r="D535" s="70">
        <v>20</v>
      </c>
      <c r="E535" s="70">
        <v>2005</v>
      </c>
      <c r="F535" s="70" t="s">
        <v>789</v>
      </c>
      <c r="G535" s="70" t="s">
        <v>2220</v>
      </c>
      <c r="H535" s="70" t="s">
        <v>2221</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2223</v>
      </c>
      <c r="B536" s="70">
        <v>326</v>
      </c>
      <c r="C536" s="70">
        <v>3</v>
      </c>
      <c r="D536" s="70">
        <v>20</v>
      </c>
      <c r="E536" s="70">
        <v>2006</v>
      </c>
      <c r="F536" s="70" t="s">
        <v>790</v>
      </c>
      <c r="G536" s="70" t="s">
        <v>2220</v>
      </c>
      <c r="H536" s="70" t="s">
        <v>2221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2224</v>
      </c>
      <c r="B537" s="70">
        <v>327</v>
      </c>
      <c r="C537" s="70">
        <v>4</v>
      </c>
      <c r="D537" s="70">
        <v>20</v>
      </c>
      <c r="E537" s="70">
        <v>2007</v>
      </c>
      <c r="F537" s="70" t="s">
        <v>791</v>
      </c>
      <c r="G537" s="70" t="s">
        <v>2220</v>
      </c>
      <c r="H537" s="70" t="s">
        <v>2221</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2225</v>
      </c>
      <c r="B538" s="70">
        <v>328</v>
      </c>
      <c r="C538" s="70">
        <v>5</v>
      </c>
      <c r="D538" s="70">
        <v>20</v>
      </c>
      <c r="E538" s="70">
        <v>2008</v>
      </c>
      <c r="F538" s="70" t="s">
        <v>792</v>
      </c>
      <c r="G538" s="70" t="s">
        <v>2220</v>
      </c>
      <c r="H538" s="70" t="s">
        <v>2221</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2226</v>
      </c>
      <c r="B539" s="70">
        <v>329</v>
      </c>
      <c r="C539" s="70">
        <v>6</v>
      </c>
      <c r="D539" s="70">
        <v>20</v>
      </c>
      <c r="E539" s="70">
        <v>2009</v>
      </c>
      <c r="F539" s="70" t="s">
        <v>176</v>
      </c>
      <c r="G539" s="1064" t="s">
        <v>2220</v>
      </c>
      <c r="H539" s="70" t="s">
        <v>2221</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2227</v>
      </c>
      <c r="B540" s="70">
        <v>330</v>
      </c>
      <c r="C540" s="70">
        <v>7</v>
      </c>
      <c r="D540" s="70">
        <v>20</v>
      </c>
      <c r="E540" s="70">
        <v>2010</v>
      </c>
      <c r="F540" s="70" t="s">
        <v>177</v>
      </c>
      <c r="G540" s="1064" t="s">
        <v>2220</v>
      </c>
      <c r="H540" s="70" t="s">
        <v>2221</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2228</v>
      </c>
      <c r="B541" s="70">
        <v>331</v>
      </c>
      <c r="C541" s="70">
        <v>8</v>
      </c>
      <c r="D541" s="70">
        <v>20</v>
      </c>
      <c r="E541" s="70">
        <v>2011</v>
      </c>
      <c r="F541" s="70" t="s">
        <v>178</v>
      </c>
      <c r="G541" s="70" t="s">
        <v>2220</v>
      </c>
      <c r="H541" s="70" t="s">
        <v>2221</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2229</v>
      </c>
      <c r="B542" s="70">
        <v>332</v>
      </c>
      <c r="C542" s="70">
        <v>9</v>
      </c>
      <c r="D542" s="70">
        <v>20</v>
      </c>
      <c r="E542" s="70">
        <v>2012</v>
      </c>
      <c r="F542" s="70" t="s">
        <v>179</v>
      </c>
      <c r="G542" s="70" t="s">
        <v>2220</v>
      </c>
      <c r="H542" s="70" t="s">
        <v>2221</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2230</v>
      </c>
      <c r="B543" s="70">
        <v>333</v>
      </c>
      <c r="C543" s="70">
        <v>10</v>
      </c>
      <c r="D543" s="70">
        <v>20</v>
      </c>
      <c r="E543" s="70">
        <v>2013</v>
      </c>
      <c r="F543" s="70" t="s">
        <v>180</v>
      </c>
      <c r="G543" s="70" t="s">
        <v>2220</v>
      </c>
      <c r="H543" s="70" t="s">
        <v>2221</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2231</v>
      </c>
      <c r="B544" s="70">
        <v>334</v>
      </c>
      <c r="C544" s="70">
        <v>11</v>
      </c>
      <c r="D544" s="70">
        <v>20</v>
      </c>
      <c r="E544" s="70">
        <v>2014</v>
      </c>
      <c r="F544" s="70" t="s">
        <v>181</v>
      </c>
      <c r="G544" s="70" t="s">
        <v>2220</v>
      </c>
      <c r="H544" s="70" t="s">
        <v>2221</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2232</v>
      </c>
      <c r="B545" s="70">
        <v>335</v>
      </c>
      <c r="C545" s="70">
        <v>12</v>
      </c>
      <c r="D545" s="70">
        <v>20</v>
      </c>
      <c r="E545" s="70">
        <v>2015</v>
      </c>
      <c r="F545" s="70" t="s">
        <v>182</v>
      </c>
      <c r="G545" s="70" t="s">
        <v>2220</v>
      </c>
      <c r="H545" s="70" t="s">
        <v>2221</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2233</v>
      </c>
      <c r="B546" s="70">
        <v>336</v>
      </c>
      <c r="C546" s="70">
        <v>13</v>
      </c>
      <c r="D546" s="70">
        <v>20</v>
      </c>
      <c r="E546" s="70">
        <v>2016</v>
      </c>
      <c r="F546" s="70" t="s">
        <v>155</v>
      </c>
      <c r="G546" s="70" t="s">
        <v>2220</v>
      </c>
      <c r="H546" s="70" t="s">
        <v>2221</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2234</v>
      </c>
      <c r="B547" s="70">
        <v>337</v>
      </c>
      <c r="C547" s="70">
        <v>14</v>
      </c>
      <c r="D547" s="70">
        <v>20</v>
      </c>
      <c r="E547" s="70">
        <v>2017</v>
      </c>
      <c r="F547" s="70" t="s">
        <v>156</v>
      </c>
      <c r="G547" s="70" t="s">
        <v>2220</v>
      </c>
      <c r="H547" s="70" t="s">
        <v>2221</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2235</v>
      </c>
      <c r="B548" s="70">
        <v>338</v>
      </c>
      <c r="C548" s="70">
        <v>15</v>
      </c>
      <c r="D548" s="70">
        <v>20</v>
      </c>
      <c r="E548" s="70">
        <v>2018</v>
      </c>
      <c r="F548" s="70" t="s">
        <v>183</v>
      </c>
      <c r="G548" s="70" t="s">
        <v>2220</v>
      </c>
      <c r="H548" s="70" t="s">
        <v>2221</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2236</v>
      </c>
      <c r="B549" s="70">
        <v>339</v>
      </c>
      <c r="C549" s="70">
        <v>16</v>
      </c>
      <c r="D549" s="70">
        <v>20</v>
      </c>
      <c r="E549" s="70">
        <v>2019</v>
      </c>
      <c r="F549" s="70" t="s">
        <v>158</v>
      </c>
      <c r="G549" s="70" t="s">
        <v>2220</v>
      </c>
      <c r="H549" s="70" t="s">
        <v>2221</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2237</v>
      </c>
      <c r="B550" s="70">
        <v>340</v>
      </c>
      <c r="C550" s="70">
        <v>17</v>
      </c>
      <c r="D550" s="70">
        <v>20</v>
      </c>
      <c r="E550" s="70">
        <v>2020</v>
      </c>
      <c r="F550" s="70" t="s">
        <v>159</v>
      </c>
      <c r="G550" s="70" t="s">
        <v>2220</v>
      </c>
      <c r="H550" s="70" t="s">
        <v>2221</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2238</v>
      </c>
      <c r="B551" s="70">
        <v>340</v>
      </c>
      <c r="C551" s="70">
        <v>18</v>
      </c>
      <c r="D551" s="70">
        <v>20</v>
      </c>
      <c r="E551" s="70">
        <v>2021</v>
      </c>
      <c r="F551" s="70" t="s">
        <v>160</v>
      </c>
      <c r="G551" s="70" t="s">
        <v>2220</v>
      </c>
      <c r="H551" s="70" t="s">
        <v>2221</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2239</v>
      </c>
      <c r="B552" s="70">
        <v>340</v>
      </c>
      <c r="C552" s="70">
        <v>19</v>
      </c>
      <c r="D552" s="70">
        <v>20</v>
      </c>
      <c r="E552" s="70">
        <v>2022</v>
      </c>
      <c r="F552" s="70" t="s">
        <v>161</v>
      </c>
      <c r="G552" s="70" t="s">
        <v>2220</v>
      </c>
      <c r="H552" s="70" t="s">
        <v>2221</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2240</v>
      </c>
      <c r="B553" s="70">
        <v>340</v>
      </c>
      <c r="C553" s="70">
        <v>20</v>
      </c>
      <c r="D553" s="70">
        <v>20</v>
      </c>
      <c r="E553" s="70">
        <v>2023</v>
      </c>
      <c r="F553" s="70" t="s">
        <v>1539</v>
      </c>
      <c r="G553" s="70" t="s">
        <v>2220</v>
      </c>
      <c r="H553" s="70" t="s">
        <v>2221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2241</v>
      </c>
      <c r="B554" s="70">
        <v>340</v>
      </c>
      <c r="C554" s="70">
        <v>21</v>
      </c>
      <c r="D554" s="70">
        <v>20</v>
      </c>
      <c r="E554" s="70">
        <v>2024</v>
      </c>
      <c r="F554" s="70" t="s">
        <v>1554</v>
      </c>
      <c r="G554" s="70" t="s">
        <v>2220</v>
      </c>
      <c r="H554" s="70" t="s">
        <v>2221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2242</v>
      </c>
      <c r="B555" s="70">
        <v>120</v>
      </c>
      <c r="C555" s="70">
        <v>1</v>
      </c>
      <c r="D555" s="70">
        <v>8</v>
      </c>
      <c r="E555" s="70">
        <v>1990</v>
      </c>
      <c r="F555" s="70" t="s">
        <v>787</v>
      </c>
      <c r="G555" s="70" t="s">
        <v>2243</v>
      </c>
      <c r="H555" s="70" t="s">
        <v>2244</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2245</v>
      </c>
      <c r="B556" s="70">
        <v>121</v>
      </c>
      <c r="C556" s="70">
        <v>2</v>
      </c>
      <c r="D556" s="70">
        <v>8</v>
      </c>
      <c r="E556" s="70">
        <v>2005</v>
      </c>
      <c r="F556" s="70" t="s">
        <v>789</v>
      </c>
      <c r="G556" s="70" t="s">
        <v>2243</v>
      </c>
      <c r="H556" s="70" t="s">
        <v>2244</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2246</v>
      </c>
      <c r="B557" s="70">
        <v>122</v>
      </c>
      <c r="C557" s="70">
        <v>3</v>
      </c>
      <c r="D557" s="70">
        <v>8</v>
      </c>
      <c r="E557" s="70">
        <v>2006</v>
      </c>
      <c r="F557" s="70" t="s">
        <v>790</v>
      </c>
      <c r="G557" s="70" t="s">
        <v>2243</v>
      </c>
      <c r="H557" s="70" t="s">
        <v>2244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2247</v>
      </c>
      <c r="B558" s="70">
        <v>123</v>
      </c>
      <c r="C558" s="70">
        <v>4</v>
      </c>
      <c r="D558" s="70">
        <v>8</v>
      </c>
      <c r="E558" s="70">
        <v>2007</v>
      </c>
      <c r="F558" s="70" t="s">
        <v>791</v>
      </c>
      <c r="G558" s="1064" t="s">
        <v>2243</v>
      </c>
      <c r="H558" s="70" t="s">
        <v>2244</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2248</v>
      </c>
      <c r="B559" s="70">
        <v>124</v>
      </c>
      <c r="C559" s="70">
        <v>5</v>
      </c>
      <c r="D559" s="70">
        <v>8</v>
      </c>
      <c r="E559" s="70">
        <v>2008</v>
      </c>
      <c r="F559" s="70" t="s">
        <v>792</v>
      </c>
      <c r="G559" s="1064" t="s">
        <v>2243</v>
      </c>
      <c r="H559" s="70" t="s">
        <v>2244</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2249</v>
      </c>
      <c r="B560" s="70">
        <v>125</v>
      </c>
      <c r="C560" s="70">
        <v>6</v>
      </c>
      <c r="D560" s="70">
        <v>8</v>
      </c>
      <c r="E560" s="70">
        <v>2009</v>
      </c>
      <c r="F560" s="70" t="s">
        <v>176</v>
      </c>
      <c r="G560" s="70" t="s">
        <v>2243</v>
      </c>
      <c r="H560" s="70" t="s">
        <v>2244</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2250</v>
      </c>
      <c r="B561" s="70">
        <v>126</v>
      </c>
      <c r="C561" s="70">
        <v>7</v>
      </c>
      <c r="D561" s="70">
        <v>8</v>
      </c>
      <c r="E561" s="70">
        <v>2010</v>
      </c>
      <c r="F561" s="70" t="s">
        <v>177</v>
      </c>
      <c r="G561" s="70" t="s">
        <v>2243</v>
      </c>
      <c r="H561" s="70" t="s">
        <v>2244</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2251</v>
      </c>
      <c r="B562" s="70">
        <v>127</v>
      </c>
      <c r="C562" s="70">
        <v>8</v>
      </c>
      <c r="D562" s="70">
        <v>8</v>
      </c>
      <c r="E562" s="70">
        <v>2011</v>
      </c>
      <c r="F562" s="70" t="s">
        <v>178</v>
      </c>
      <c r="G562" s="70" t="s">
        <v>2243</v>
      </c>
      <c r="H562" s="70" t="s">
        <v>2244</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2252</v>
      </c>
      <c r="B563" s="70">
        <v>128</v>
      </c>
      <c r="C563" s="70">
        <v>9</v>
      </c>
      <c r="D563" s="70">
        <v>8</v>
      </c>
      <c r="E563" s="70">
        <v>2012</v>
      </c>
      <c r="F563" s="70" t="s">
        <v>179</v>
      </c>
      <c r="G563" s="70" t="s">
        <v>2243</v>
      </c>
      <c r="H563" s="70" t="s">
        <v>2244</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2253</v>
      </c>
      <c r="B564" s="70">
        <v>129</v>
      </c>
      <c r="C564" s="70">
        <v>10</v>
      </c>
      <c r="D564" s="70">
        <v>8</v>
      </c>
      <c r="E564" s="70">
        <v>2013</v>
      </c>
      <c r="F564" s="70" t="s">
        <v>180</v>
      </c>
      <c r="G564" s="70" t="s">
        <v>2243</v>
      </c>
      <c r="H564" s="70" t="s">
        <v>2244</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2254</v>
      </c>
      <c r="B565" s="70">
        <v>130</v>
      </c>
      <c r="C565" s="70">
        <v>11</v>
      </c>
      <c r="D565" s="70">
        <v>8</v>
      </c>
      <c r="E565" s="70">
        <v>2014</v>
      </c>
      <c r="F565" s="70" t="s">
        <v>181</v>
      </c>
      <c r="G565" s="70" t="s">
        <v>2243</v>
      </c>
      <c r="H565" s="70" t="s">
        <v>2244</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2255</v>
      </c>
      <c r="B566" s="70">
        <v>131</v>
      </c>
      <c r="C566" s="70">
        <v>12</v>
      </c>
      <c r="D566" s="70">
        <v>8</v>
      </c>
      <c r="E566" s="70">
        <v>2015</v>
      </c>
      <c r="F566" s="70" t="s">
        <v>182</v>
      </c>
      <c r="G566" s="70" t="s">
        <v>2243</v>
      </c>
      <c r="H566" s="70" t="s">
        <v>2244</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2256</v>
      </c>
      <c r="B567" s="70">
        <v>132</v>
      </c>
      <c r="C567" s="70">
        <v>13</v>
      </c>
      <c r="D567" s="70">
        <v>8</v>
      </c>
      <c r="E567" s="70">
        <v>2016</v>
      </c>
      <c r="F567" s="70" t="s">
        <v>155</v>
      </c>
      <c r="G567" s="70" t="s">
        <v>2243</v>
      </c>
      <c r="H567" s="70" t="s">
        <v>2244</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2257</v>
      </c>
      <c r="B568" s="70">
        <v>133</v>
      </c>
      <c r="C568" s="70">
        <v>14</v>
      </c>
      <c r="D568" s="70">
        <v>8</v>
      </c>
      <c r="E568" s="70">
        <v>2017</v>
      </c>
      <c r="F568" s="70" t="s">
        <v>156</v>
      </c>
      <c r="G568" s="70" t="s">
        <v>2243</v>
      </c>
      <c r="H568" s="70" t="s">
        <v>2244</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2258</v>
      </c>
      <c r="B569" s="70">
        <v>134</v>
      </c>
      <c r="C569" s="70">
        <v>15</v>
      </c>
      <c r="D569" s="70">
        <v>8</v>
      </c>
      <c r="E569" s="70">
        <v>2018</v>
      </c>
      <c r="F569" s="70" t="s">
        <v>183</v>
      </c>
      <c r="G569" s="70" t="s">
        <v>2243</v>
      </c>
      <c r="H569" s="70" t="s">
        <v>2244</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2259</v>
      </c>
      <c r="B570" s="70">
        <v>135</v>
      </c>
      <c r="C570" s="70">
        <v>16</v>
      </c>
      <c r="D570" s="70">
        <v>8</v>
      </c>
      <c r="E570" s="70">
        <v>2019</v>
      </c>
      <c r="F570" s="70" t="s">
        <v>158</v>
      </c>
      <c r="G570" s="70" t="s">
        <v>2243</v>
      </c>
      <c r="H570" s="70" t="s">
        <v>2244</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2260</v>
      </c>
      <c r="B571" s="70">
        <v>136</v>
      </c>
      <c r="C571" s="70">
        <v>17</v>
      </c>
      <c r="D571" s="70">
        <v>8</v>
      </c>
      <c r="E571" s="70">
        <v>2020</v>
      </c>
      <c r="F571" s="70" t="s">
        <v>159</v>
      </c>
      <c r="G571" s="70" t="s">
        <v>2243</v>
      </c>
      <c r="H571" s="70" t="s">
        <v>2244</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2261</v>
      </c>
      <c r="B572" s="70">
        <v>136</v>
      </c>
      <c r="C572" s="70">
        <v>18</v>
      </c>
      <c r="D572" s="70">
        <v>8</v>
      </c>
      <c r="E572" s="70">
        <v>2021</v>
      </c>
      <c r="F572" s="70" t="s">
        <v>160</v>
      </c>
      <c r="G572" s="70" t="s">
        <v>2243</v>
      </c>
      <c r="H572" s="70" t="s">
        <v>2244</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2262</v>
      </c>
      <c r="B573" s="70">
        <v>136</v>
      </c>
      <c r="C573" s="70">
        <v>19</v>
      </c>
      <c r="D573" s="70">
        <v>8</v>
      </c>
      <c r="E573" s="70">
        <v>2022</v>
      </c>
      <c r="F573" s="70" t="s">
        <v>161</v>
      </c>
      <c r="G573" s="70" t="s">
        <v>2243</v>
      </c>
      <c r="H573" s="70" t="s">
        <v>2244</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2263</v>
      </c>
      <c r="B574" s="70">
        <v>136</v>
      </c>
      <c r="C574" s="70">
        <v>20</v>
      </c>
      <c r="D574" s="70">
        <v>8</v>
      </c>
      <c r="E574" s="70">
        <v>2023</v>
      </c>
      <c r="F574" s="70" t="s">
        <v>1539</v>
      </c>
      <c r="G574" s="70" t="s">
        <v>2243</v>
      </c>
      <c r="H574" s="70" t="s">
        <v>2244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2264</v>
      </c>
      <c r="B575" s="70">
        <v>136</v>
      </c>
      <c r="C575" s="70">
        <v>21</v>
      </c>
      <c r="D575" s="70">
        <v>8</v>
      </c>
      <c r="E575" s="70">
        <v>2024</v>
      </c>
      <c r="F575" s="70" t="s">
        <v>1554</v>
      </c>
      <c r="G575" s="70" t="s">
        <v>2243</v>
      </c>
      <c r="H575" s="70" t="s">
        <v>2244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2265</v>
      </c>
      <c r="B576" s="70">
        <v>18</v>
      </c>
      <c r="C576" s="70">
        <v>1</v>
      </c>
      <c r="D576" s="70">
        <v>2</v>
      </c>
      <c r="E576" s="70">
        <v>1990</v>
      </c>
      <c r="F576" s="70" t="s">
        <v>787</v>
      </c>
      <c r="G576" s="70" t="s">
        <v>2266</v>
      </c>
      <c r="H576" s="70" t="s">
        <v>2267</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2268</v>
      </c>
      <c r="B577" s="70">
        <v>19</v>
      </c>
      <c r="C577" s="70">
        <v>2</v>
      </c>
      <c r="D577" s="70">
        <v>2</v>
      </c>
      <c r="E577" s="70">
        <v>2005</v>
      </c>
      <c r="F577" s="70" t="s">
        <v>789</v>
      </c>
      <c r="G577" s="1064" t="s">
        <v>2266</v>
      </c>
      <c r="H577" s="70" t="s">
        <v>2267</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2269</v>
      </c>
      <c r="B578" s="70">
        <v>20</v>
      </c>
      <c r="C578" s="70">
        <v>3</v>
      </c>
      <c r="D578" s="70">
        <v>2</v>
      </c>
      <c r="E578" s="70">
        <v>2006</v>
      </c>
      <c r="F578" s="70" t="s">
        <v>790</v>
      </c>
      <c r="G578" s="1064" t="s">
        <v>2266</v>
      </c>
      <c r="H578" s="70" t="s">
        <v>2267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2270</v>
      </c>
      <c r="B579" s="70">
        <v>21</v>
      </c>
      <c r="C579" s="70">
        <v>4</v>
      </c>
      <c r="D579" s="70">
        <v>2</v>
      </c>
      <c r="E579" s="70">
        <v>2007</v>
      </c>
      <c r="F579" s="70" t="s">
        <v>791</v>
      </c>
      <c r="G579" s="70" t="s">
        <v>2266</v>
      </c>
      <c r="H579" s="70" t="s">
        <v>2267</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2271</v>
      </c>
      <c r="B580" s="70">
        <v>22</v>
      </c>
      <c r="C580" s="70">
        <v>5</v>
      </c>
      <c r="D580" s="70">
        <v>2</v>
      </c>
      <c r="E580" s="70">
        <v>2008</v>
      </c>
      <c r="F580" s="70" t="s">
        <v>792</v>
      </c>
      <c r="G580" s="70" t="s">
        <v>2266</v>
      </c>
      <c r="H580" s="70" t="s">
        <v>2267</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2272</v>
      </c>
      <c r="B581" s="70">
        <v>23</v>
      </c>
      <c r="C581" s="70">
        <v>6</v>
      </c>
      <c r="D581" s="70">
        <v>2</v>
      </c>
      <c r="E581" s="70">
        <v>2009</v>
      </c>
      <c r="F581" s="70" t="s">
        <v>176</v>
      </c>
      <c r="G581" s="70" t="s">
        <v>2266</v>
      </c>
      <c r="H581" s="70" t="s">
        <v>2267</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2273</v>
      </c>
      <c r="B582" s="70">
        <v>24</v>
      </c>
      <c r="C582" s="70">
        <v>7</v>
      </c>
      <c r="D582" s="70">
        <v>2</v>
      </c>
      <c r="E582" s="70">
        <v>2010</v>
      </c>
      <c r="F582" s="70" t="s">
        <v>177</v>
      </c>
      <c r="G582" s="70" t="s">
        <v>2266</v>
      </c>
      <c r="H582" s="70" t="s">
        <v>2267</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2274</v>
      </c>
      <c r="B583" s="70">
        <v>25</v>
      </c>
      <c r="C583" s="70">
        <v>8</v>
      </c>
      <c r="D583" s="70">
        <v>2</v>
      </c>
      <c r="E583" s="70">
        <v>2011</v>
      </c>
      <c r="F583" s="70" t="s">
        <v>178</v>
      </c>
      <c r="G583" s="70" t="s">
        <v>2266</v>
      </c>
      <c r="H583" s="70" t="s">
        <v>2267</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2275</v>
      </c>
      <c r="B584" s="70">
        <v>26</v>
      </c>
      <c r="C584" s="70">
        <v>9</v>
      </c>
      <c r="D584" s="70">
        <v>2</v>
      </c>
      <c r="E584" s="70">
        <v>2012</v>
      </c>
      <c r="F584" s="70" t="s">
        <v>179</v>
      </c>
      <c r="G584" s="70" t="s">
        <v>2266</v>
      </c>
      <c r="H584" s="70" t="s">
        <v>2267</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2276</v>
      </c>
      <c r="B585" s="70">
        <v>27</v>
      </c>
      <c r="C585" s="70">
        <v>10</v>
      </c>
      <c r="D585" s="70">
        <v>2</v>
      </c>
      <c r="E585" s="70">
        <v>2013</v>
      </c>
      <c r="F585" s="70" t="s">
        <v>180</v>
      </c>
      <c r="G585" s="70" t="s">
        <v>2266</v>
      </c>
      <c r="H585" s="70" t="s">
        <v>2267</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2277</v>
      </c>
      <c r="B586" s="70">
        <v>28</v>
      </c>
      <c r="C586" s="70">
        <v>11</v>
      </c>
      <c r="D586" s="70">
        <v>2</v>
      </c>
      <c r="E586" s="70">
        <v>2014</v>
      </c>
      <c r="F586" s="70" t="s">
        <v>181</v>
      </c>
      <c r="G586" s="70" t="s">
        <v>2266</v>
      </c>
      <c r="H586" s="70" t="s">
        <v>2267</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2278</v>
      </c>
      <c r="B587" s="70">
        <v>29</v>
      </c>
      <c r="C587" s="70">
        <v>12</v>
      </c>
      <c r="D587" s="70">
        <v>2</v>
      </c>
      <c r="E587" s="70">
        <v>2015</v>
      </c>
      <c r="F587" s="70" t="s">
        <v>182</v>
      </c>
      <c r="G587" s="70" t="s">
        <v>2266</v>
      </c>
      <c r="H587" s="70" t="s">
        <v>2267</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2279</v>
      </c>
      <c r="B588" s="70">
        <v>30</v>
      </c>
      <c r="C588" s="70">
        <v>13</v>
      </c>
      <c r="D588" s="70">
        <v>2</v>
      </c>
      <c r="E588" s="70">
        <v>2016</v>
      </c>
      <c r="F588" s="70" t="s">
        <v>155</v>
      </c>
      <c r="G588" s="70" t="s">
        <v>2266</v>
      </c>
      <c r="H588" s="70" t="s">
        <v>2267</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2280</v>
      </c>
      <c r="B589" s="70">
        <v>31</v>
      </c>
      <c r="C589" s="70">
        <v>14</v>
      </c>
      <c r="D589" s="70">
        <v>2</v>
      </c>
      <c r="E589" s="70">
        <v>2017</v>
      </c>
      <c r="F589" s="70" t="s">
        <v>156</v>
      </c>
      <c r="G589" s="70" t="s">
        <v>2266</v>
      </c>
      <c r="H589" s="70" t="s">
        <v>2267</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2281</v>
      </c>
      <c r="B590" s="70">
        <v>32</v>
      </c>
      <c r="C590" s="70">
        <v>15</v>
      </c>
      <c r="D590" s="70">
        <v>2</v>
      </c>
      <c r="E590" s="70">
        <v>2018</v>
      </c>
      <c r="F590" s="70" t="s">
        <v>183</v>
      </c>
      <c r="G590" s="70" t="s">
        <v>2266</v>
      </c>
      <c r="H590" s="70" t="s">
        <v>2267</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2282</v>
      </c>
      <c r="B591" s="70">
        <v>33</v>
      </c>
      <c r="C591" s="70">
        <v>16</v>
      </c>
      <c r="D591" s="70">
        <v>2</v>
      </c>
      <c r="E591" s="70">
        <v>2019</v>
      </c>
      <c r="F591" s="70" t="s">
        <v>158</v>
      </c>
      <c r="G591" s="70" t="s">
        <v>2266</v>
      </c>
      <c r="H591" s="70" t="s">
        <v>2267</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2283</v>
      </c>
      <c r="B592" s="70">
        <v>34</v>
      </c>
      <c r="C592" s="70">
        <v>17</v>
      </c>
      <c r="D592" s="70">
        <v>2</v>
      </c>
      <c r="E592" s="70">
        <v>2020</v>
      </c>
      <c r="F592" s="70" t="s">
        <v>159</v>
      </c>
      <c r="G592" s="70" t="s">
        <v>2266</v>
      </c>
      <c r="H592" s="70" t="s">
        <v>2267</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2284</v>
      </c>
      <c r="B593" s="70">
        <v>34</v>
      </c>
      <c r="C593" s="70">
        <v>18</v>
      </c>
      <c r="D593" s="70">
        <v>2</v>
      </c>
      <c r="E593" s="70">
        <v>2021</v>
      </c>
      <c r="F593" s="70" t="s">
        <v>160</v>
      </c>
      <c r="G593" s="70" t="s">
        <v>2266</v>
      </c>
      <c r="H593" s="70" t="s">
        <v>2267</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2285</v>
      </c>
      <c r="B594" s="70">
        <v>34</v>
      </c>
      <c r="C594" s="70">
        <v>19</v>
      </c>
      <c r="D594" s="70">
        <v>2</v>
      </c>
      <c r="E594" s="70">
        <v>2022</v>
      </c>
      <c r="F594" s="70" t="s">
        <v>161</v>
      </c>
      <c r="G594" s="70" t="s">
        <v>2266</v>
      </c>
      <c r="H594" s="70" t="s">
        <v>2267</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2286</v>
      </c>
      <c r="B595" s="70">
        <v>34</v>
      </c>
      <c r="C595" s="70">
        <v>20</v>
      </c>
      <c r="D595" s="70">
        <v>2</v>
      </c>
      <c r="E595" s="70">
        <v>2023</v>
      </c>
      <c r="F595" s="70" t="s">
        <v>1539</v>
      </c>
      <c r="G595" s="70" t="s">
        <v>2266</v>
      </c>
      <c r="H595" s="70" t="s">
        <v>2267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2287</v>
      </c>
      <c r="B596" s="70">
        <v>34</v>
      </c>
      <c r="C596" s="70">
        <v>21</v>
      </c>
      <c r="D596" s="70">
        <v>2</v>
      </c>
      <c r="E596" s="70">
        <v>2024</v>
      </c>
      <c r="F596" s="70" t="s">
        <v>1554</v>
      </c>
      <c r="G596" s="1064" t="s">
        <v>2266</v>
      </c>
      <c r="H596" s="70" t="s">
        <v>2267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2288</v>
      </c>
      <c r="B597" s="70">
        <v>375</v>
      </c>
      <c r="C597" s="70">
        <v>1</v>
      </c>
      <c r="D597" s="70">
        <v>23</v>
      </c>
      <c r="E597" s="70">
        <v>1990</v>
      </c>
      <c r="F597" s="70" t="s">
        <v>787</v>
      </c>
      <c r="G597" s="1064" t="s">
        <v>2289</v>
      </c>
      <c r="H597" s="70" t="s">
        <v>1646</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2290</v>
      </c>
      <c r="B598" s="70">
        <v>376</v>
      </c>
      <c r="C598" s="70">
        <v>2</v>
      </c>
      <c r="D598" s="70">
        <v>23</v>
      </c>
      <c r="E598" s="70">
        <v>2005</v>
      </c>
      <c r="F598" s="70" t="s">
        <v>789</v>
      </c>
      <c r="G598" s="70" t="s">
        <v>2289</v>
      </c>
      <c r="H598" s="70" t="s">
        <v>1646</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2291</v>
      </c>
      <c r="B599" s="70">
        <v>377</v>
      </c>
      <c r="C599" s="70">
        <v>3</v>
      </c>
      <c r="D599" s="70">
        <v>23</v>
      </c>
      <c r="E599" s="70">
        <v>2006</v>
      </c>
      <c r="F599" s="70" t="s">
        <v>790</v>
      </c>
      <c r="G599" s="70" t="s">
        <v>2289</v>
      </c>
      <c r="H599" s="70" t="s">
        <v>1646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2292</v>
      </c>
      <c r="B600" s="70">
        <v>378</v>
      </c>
      <c r="C600" s="70">
        <v>4</v>
      </c>
      <c r="D600" s="70">
        <v>23</v>
      </c>
      <c r="E600" s="70">
        <v>2007</v>
      </c>
      <c r="F600" s="70" t="s">
        <v>791</v>
      </c>
      <c r="G600" s="70" t="s">
        <v>2289</v>
      </c>
      <c r="H600" s="70" t="s">
        <v>1646</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2293</v>
      </c>
      <c r="B601" s="70">
        <v>379</v>
      </c>
      <c r="C601" s="70">
        <v>5</v>
      </c>
      <c r="D601" s="70">
        <v>23</v>
      </c>
      <c r="E601" s="70">
        <v>2008</v>
      </c>
      <c r="F601" s="70" t="s">
        <v>792</v>
      </c>
      <c r="G601" s="70" t="s">
        <v>2289</v>
      </c>
      <c r="H601" s="70" t="s">
        <v>1646</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2294</v>
      </c>
      <c r="B602" s="70">
        <v>380</v>
      </c>
      <c r="C602" s="70">
        <v>6</v>
      </c>
      <c r="D602" s="70">
        <v>23</v>
      </c>
      <c r="E602" s="70">
        <v>2009</v>
      </c>
      <c r="F602" s="70" t="s">
        <v>176</v>
      </c>
      <c r="G602" s="70" t="s">
        <v>2289</v>
      </c>
      <c r="H602" s="70" t="s">
        <v>1646</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2295</v>
      </c>
      <c r="B603" s="70">
        <v>381</v>
      </c>
      <c r="C603" s="70">
        <v>7</v>
      </c>
      <c r="D603" s="70">
        <v>23</v>
      </c>
      <c r="E603" s="70">
        <v>2010</v>
      </c>
      <c r="F603" s="70" t="s">
        <v>177</v>
      </c>
      <c r="G603" s="70" t="s">
        <v>2289</v>
      </c>
      <c r="H603" s="70" t="s">
        <v>1646</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2296</v>
      </c>
      <c r="B604" s="70">
        <v>382</v>
      </c>
      <c r="C604" s="70">
        <v>8</v>
      </c>
      <c r="D604" s="70">
        <v>23</v>
      </c>
      <c r="E604" s="70">
        <v>2011</v>
      </c>
      <c r="F604" s="70" t="s">
        <v>178</v>
      </c>
      <c r="G604" s="70" t="s">
        <v>2289</v>
      </c>
      <c r="H604" s="70" t="s">
        <v>1646</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2297</v>
      </c>
      <c r="B605" s="70">
        <v>383</v>
      </c>
      <c r="C605" s="70">
        <v>9</v>
      </c>
      <c r="D605" s="70">
        <v>23</v>
      </c>
      <c r="E605" s="70">
        <v>2012</v>
      </c>
      <c r="F605" s="70" t="s">
        <v>179</v>
      </c>
      <c r="G605" s="70" t="s">
        <v>2289</v>
      </c>
      <c r="H605" s="70" t="s">
        <v>1646</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2298</v>
      </c>
      <c r="B606" s="70">
        <v>384</v>
      </c>
      <c r="C606" s="70">
        <v>10</v>
      </c>
      <c r="D606" s="70">
        <v>23</v>
      </c>
      <c r="E606" s="70">
        <v>2013</v>
      </c>
      <c r="F606" s="70" t="s">
        <v>180</v>
      </c>
      <c r="G606" s="70" t="s">
        <v>2289</v>
      </c>
      <c r="H606" s="70" t="s">
        <v>1646</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2299</v>
      </c>
      <c r="B607" s="70">
        <v>385</v>
      </c>
      <c r="C607" s="70">
        <v>11</v>
      </c>
      <c r="D607" s="70">
        <v>23</v>
      </c>
      <c r="E607" s="70">
        <v>2014</v>
      </c>
      <c r="F607" s="70" t="s">
        <v>181</v>
      </c>
      <c r="G607" s="70" t="s">
        <v>2289</v>
      </c>
      <c r="H607" s="70" t="s">
        <v>1646</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2300</v>
      </c>
      <c r="B608" s="70">
        <v>386</v>
      </c>
      <c r="C608" s="70">
        <v>12</v>
      </c>
      <c r="D608" s="70">
        <v>23</v>
      </c>
      <c r="E608" s="70">
        <v>2015</v>
      </c>
      <c r="F608" s="70" t="s">
        <v>182</v>
      </c>
      <c r="G608" s="70" t="s">
        <v>2289</v>
      </c>
      <c r="H608" s="70" t="s">
        <v>1646</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2301</v>
      </c>
      <c r="B609" s="70">
        <v>387</v>
      </c>
      <c r="C609" s="70">
        <v>13</v>
      </c>
      <c r="D609" s="70">
        <v>23</v>
      </c>
      <c r="E609" s="70">
        <v>2016</v>
      </c>
      <c r="F609" s="70" t="s">
        <v>155</v>
      </c>
      <c r="G609" s="70" t="s">
        <v>2289</v>
      </c>
      <c r="H609" s="70" t="s">
        <v>1646</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2302</v>
      </c>
      <c r="B610" s="70">
        <v>388</v>
      </c>
      <c r="C610" s="70">
        <v>14</v>
      </c>
      <c r="D610" s="70">
        <v>23</v>
      </c>
      <c r="E610" s="70">
        <v>2017</v>
      </c>
      <c r="F610" s="70" t="s">
        <v>156</v>
      </c>
      <c r="G610" s="70" t="s">
        <v>2289</v>
      </c>
      <c r="H610" s="70" t="s">
        <v>1646</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2303</v>
      </c>
      <c r="B611" s="70">
        <v>389</v>
      </c>
      <c r="C611" s="70">
        <v>15</v>
      </c>
      <c r="D611" s="70">
        <v>23</v>
      </c>
      <c r="E611" s="70">
        <v>2018</v>
      </c>
      <c r="F611" s="70" t="s">
        <v>183</v>
      </c>
      <c r="G611" s="70" t="s">
        <v>2289</v>
      </c>
      <c r="H611" s="70" t="s">
        <v>1646</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2304</v>
      </c>
      <c r="B612" s="70">
        <v>390</v>
      </c>
      <c r="C612" s="70">
        <v>16</v>
      </c>
      <c r="D612" s="70">
        <v>23</v>
      </c>
      <c r="E612" s="70">
        <v>2019</v>
      </c>
      <c r="F612" s="70" t="s">
        <v>158</v>
      </c>
      <c r="G612" s="70" t="s">
        <v>2289</v>
      </c>
      <c r="H612" s="70" t="s">
        <v>1646</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2305</v>
      </c>
      <c r="B613" s="70">
        <v>391</v>
      </c>
      <c r="C613" s="70">
        <v>17</v>
      </c>
      <c r="D613" s="70">
        <v>23</v>
      </c>
      <c r="E613" s="70">
        <v>2020</v>
      </c>
      <c r="F613" s="70" t="s">
        <v>159</v>
      </c>
      <c r="G613" s="70" t="s">
        <v>2289</v>
      </c>
      <c r="H613" s="70" t="s">
        <v>1646</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2306</v>
      </c>
      <c r="B614" s="70">
        <v>391</v>
      </c>
      <c r="C614" s="70">
        <v>18</v>
      </c>
      <c r="D614" s="70">
        <v>23</v>
      </c>
      <c r="E614" s="70">
        <v>2021</v>
      </c>
      <c r="F614" s="70" t="s">
        <v>160</v>
      </c>
      <c r="G614" s="70" t="s">
        <v>2289</v>
      </c>
      <c r="H614" s="70" t="s">
        <v>1646</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2307</v>
      </c>
      <c r="B615" s="70">
        <v>391</v>
      </c>
      <c r="C615" s="70">
        <v>19</v>
      </c>
      <c r="D615" s="70">
        <v>23</v>
      </c>
      <c r="E615" s="70">
        <v>2022</v>
      </c>
      <c r="F615" s="70" t="s">
        <v>161</v>
      </c>
      <c r="G615" s="1064" t="s">
        <v>2289</v>
      </c>
      <c r="H615" s="70" t="s">
        <v>1646</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2308</v>
      </c>
      <c r="B616" s="70">
        <v>391</v>
      </c>
      <c r="C616" s="70">
        <v>20</v>
      </c>
      <c r="D616" s="70">
        <v>23</v>
      </c>
      <c r="E616" s="70">
        <v>2023</v>
      </c>
      <c r="F616" s="70" t="s">
        <v>1539</v>
      </c>
      <c r="G616" s="1064" t="s">
        <v>2289</v>
      </c>
      <c r="H616" s="70" t="s">
        <v>1646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2309</v>
      </c>
      <c r="B617" s="70">
        <v>391</v>
      </c>
      <c r="C617" s="70">
        <v>21</v>
      </c>
      <c r="D617" s="70">
        <v>23</v>
      </c>
      <c r="E617" s="70">
        <v>2024</v>
      </c>
      <c r="F617" s="70" t="s">
        <v>1554</v>
      </c>
      <c r="G617" s="70" t="s">
        <v>2289</v>
      </c>
      <c r="H617" s="70" t="s">
        <v>1646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2409</v>
      </c>
      <c r="B618" s="70">
        <v>511</v>
      </c>
      <c r="C618" s="70">
        <v>1</v>
      </c>
      <c r="D618" s="70">
        <v>31</v>
      </c>
      <c r="E618" s="70">
        <v>1990</v>
      </c>
      <c r="F618" s="70" t="s">
        <v>787</v>
      </c>
      <c r="G618" s="70" t="s">
        <v>2410</v>
      </c>
      <c r="H618" s="70" t="s">
        <v>2411</v>
      </c>
      <c r="I618" s="148"/>
      <c r="J618" s="71">
        <v>11897.787449850241</v>
      </c>
      <c r="K618" s="71">
        <v>97.329851083039529</v>
      </c>
      <c r="L618" s="71">
        <v>241.68815960863421</v>
      </c>
      <c r="M618" s="71">
        <v>742.27081487136115</v>
      </c>
      <c r="N618" s="71">
        <v>924.03114309076636</v>
      </c>
      <c r="O618" s="71">
        <v>721.58415264075052</v>
      </c>
      <c r="P618" s="71">
        <v>1087.059064256804</v>
      </c>
      <c r="Q618" s="71">
        <v>66.166837230968</v>
      </c>
      <c r="R618" s="71">
        <v>184.69679309926249</v>
      </c>
      <c r="S618" s="71">
        <v>79.591290000000001</v>
      </c>
      <c r="T618" s="72"/>
      <c r="U618" s="71">
        <v>250094482</v>
      </c>
      <c r="V618" s="71">
        <v>39498</v>
      </c>
      <c r="W618" s="71">
        <v>2547</v>
      </c>
      <c r="X618" s="71">
        <v>300370</v>
      </c>
      <c r="Y618" s="71">
        <v>345446</v>
      </c>
      <c r="Z618" s="71">
        <v>296796</v>
      </c>
      <c r="AA618" s="71">
        <v>263950</v>
      </c>
      <c r="AB618" s="71">
        <v>1074325</v>
      </c>
      <c r="AC618" s="71">
        <v>31989817</v>
      </c>
      <c r="AD618" s="71">
        <v>79.591290000000001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2412</v>
      </c>
      <c r="B619" s="70">
        <v>512</v>
      </c>
      <c r="C619" s="70">
        <v>2</v>
      </c>
      <c r="D619" s="70">
        <v>31</v>
      </c>
      <c r="E619" s="70">
        <v>2005</v>
      </c>
      <c r="F619" s="70" t="s">
        <v>789</v>
      </c>
      <c r="G619" s="70" t="s">
        <v>2410</v>
      </c>
      <c r="H619" s="70" t="s">
        <v>2411</v>
      </c>
      <c r="I619" s="148"/>
      <c r="J619" s="71">
        <v>10236.540354230399</v>
      </c>
      <c r="K619" s="71">
        <v>60.571255794432837</v>
      </c>
      <c r="L619" s="71">
        <v>229.35931588829499</v>
      </c>
      <c r="M619" s="71">
        <v>1260.950679600832</v>
      </c>
      <c r="N619" s="71">
        <v>1481.2470441953551</v>
      </c>
      <c r="O619" s="71">
        <v>1070.4397827044049</v>
      </c>
      <c r="P619" s="71">
        <v>1079.6490265114389</v>
      </c>
      <c r="Q619" s="71">
        <v>62.541023377015698</v>
      </c>
      <c r="R619" s="71">
        <v>129.42775185869689</v>
      </c>
      <c r="S619" s="71">
        <v>135.461484619</v>
      </c>
      <c r="T619" s="72"/>
      <c r="U619" s="71">
        <v>277993954</v>
      </c>
      <c r="V619" s="71">
        <v>30357</v>
      </c>
      <c r="W619" s="71">
        <v>2233</v>
      </c>
      <c r="X619" s="71">
        <v>249325</v>
      </c>
      <c r="Y619" s="71">
        <v>417375</v>
      </c>
      <c r="Z619" s="71">
        <v>509493</v>
      </c>
      <c r="AA619" s="71">
        <v>214699</v>
      </c>
      <c r="AB619" s="71">
        <v>1061559</v>
      </c>
      <c r="AC619" s="71">
        <v>22886618</v>
      </c>
      <c r="AD619" s="71">
        <v>135.46148461900009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2413</v>
      </c>
      <c r="B620" s="70">
        <v>513</v>
      </c>
      <c r="C620" s="70">
        <v>3</v>
      </c>
      <c r="D620" s="70">
        <v>31</v>
      </c>
      <c r="E620" s="70">
        <v>2006</v>
      </c>
      <c r="F620" s="70" t="s">
        <v>790</v>
      </c>
      <c r="G620" s="70" t="s">
        <v>2410</v>
      </c>
      <c r="H620" s="70" t="s">
        <v>2411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2414</v>
      </c>
      <c r="B621" s="70">
        <v>514</v>
      </c>
      <c r="C621" s="70">
        <v>4</v>
      </c>
      <c r="D621" s="70">
        <v>31</v>
      </c>
      <c r="E621" s="70">
        <v>2007</v>
      </c>
      <c r="F621" s="70" t="s">
        <v>791</v>
      </c>
      <c r="G621" s="70" t="s">
        <v>2410</v>
      </c>
      <c r="H621" s="70" t="s">
        <v>2411</v>
      </c>
      <c r="I621" s="148"/>
      <c r="J621" s="71">
        <v>10011.08599759304</v>
      </c>
      <c r="K621" s="71">
        <v>58.462818967418293</v>
      </c>
      <c r="L621" s="71">
        <v>252.4964900980944</v>
      </c>
      <c r="M621" s="71">
        <v>1162.5601409649951</v>
      </c>
      <c r="N621" s="71">
        <v>1632.279014337357</v>
      </c>
      <c r="O621" s="71">
        <v>1038.0801377071009</v>
      </c>
      <c r="P621" s="71">
        <v>1063.393173203383</v>
      </c>
      <c r="Q621" s="71">
        <v>65.063312917957902</v>
      </c>
      <c r="R621" s="71">
        <v>129.02298144808819</v>
      </c>
      <c r="S621" s="71">
        <v>103.6936306816384</v>
      </c>
      <c r="T621" s="72"/>
      <c r="U621" s="71">
        <v>315869338</v>
      </c>
      <c r="V621" s="71">
        <v>28474</v>
      </c>
      <c r="W621" s="71">
        <v>2567</v>
      </c>
      <c r="X621" s="71">
        <v>309116</v>
      </c>
      <c r="Y621" s="71">
        <v>423263</v>
      </c>
      <c r="Z621" s="71">
        <v>513633</v>
      </c>
      <c r="AA621" s="71">
        <v>208243</v>
      </c>
      <c r="AB621" s="71">
        <v>1045973</v>
      </c>
      <c r="AC621" s="71">
        <v>23469665</v>
      </c>
      <c r="AD621" s="71">
        <v>103.6936306816384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2415</v>
      </c>
      <c r="B622" s="70">
        <v>515</v>
      </c>
      <c r="C622" s="70">
        <v>5</v>
      </c>
      <c r="D622" s="70">
        <v>31</v>
      </c>
      <c r="E622" s="70">
        <v>2008</v>
      </c>
      <c r="F622" s="70" t="s">
        <v>792</v>
      </c>
      <c r="G622" s="70" t="s">
        <v>2410</v>
      </c>
      <c r="H622" s="70" t="s">
        <v>2411</v>
      </c>
      <c r="I622" s="148"/>
      <c r="J622" s="71">
        <v>9477.8790779829978</v>
      </c>
      <c r="K622" s="71">
        <v>42.496926524760227</v>
      </c>
      <c r="L622" s="71">
        <v>222.44465657620009</v>
      </c>
      <c r="M622" s="71">
        <v>1274.132045157528</v>
      </c>
      <c r="N622" s="71">
        <v>1500.981002705237</v>
      </c>
      <c r="O622" s="71">
        <v>1008.494286477782</v>
      </c>
      <c r="P622" s="71">
        <v>1024.410730577503</v>
      </c>
      <c r="Q622" s="71">
        <v>63.567165540779399</v>
      </c>
      <c r="R622" s="71">
        <v>123.89835216705011</v>
      </c>
      <c r="S622" s="71">
        <v>105.5425955775859</v>
      </c>
      <c r="T622" s="72"/>
      <c r="U622" s="71">
        <v>326528377</v>
      </c>
      <c r="V622" s="71">
        <v>28474</v>
      </c>
      <c r="W622" s="71">
        <v>2567</v>
      </c>
      <c r="X622" s="71">
        <v>309116</v>
      </c>
      <c r="Y622" s="71">
        <v>425943</v>
      </c>
      <c r="Z622" s="71">
        <v>516508</v>
      </c>
      <c r="AA622" s="71">
        <v>200838</v>
      </c>
      <c r="AB622" s="71">
        <v>1038729</v>
      </c>
      <c r="AC622" s="71">
        <v>23402694</v>
      </c>
      <c r="AD622" s="71">
        <v>105.5425955775859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2416</v>
      </c>
      <c r="B623" s="70">
        <v>516</v>
      </c>
      <c r="C623" s="70">
        <v>6</v>
      </c>
      <c r="D623" s="70">
        <v>31</v>
      </c>
      <c r="E623" s="70">
        <v>2009</v>
      </c>
      <c r="F623" s="70" t="s">
        <v>176</v>
      </c>
      <c r="G623" s="70" t="s">
        <v>2410</v>
      </c>
      <c r="H623" s="70" t="s">
        <v>2411</v>
      </c>
      <c r="I623" s="148"/>
      <c r="J623" s="71">
        <v>9243.911136116325</v>
      </c>
      <c r="K623" s="71">
        <v>40.339280675184462</v>
      </c>
      <c r="L623" s="71">
        <v>255.72057136171529</v>
      </c>
      <c r="M623" s="71">
        <v>1224.1824409702299</v>
      </c>
      <c r="N623" s="71">
        <v>1255.991655522673</v>
      </c>
      <c r="O623" s="71">
        <v>1029.048202643376</v>
      </c>
      <c r="P623" s="71">
        <v>970.90106397467036</v>
      </c>
      <c r="Q623" s="71">
        <v>60.208287466165302</v>
      </c>
      <c r="R623" s="71">
        <v>109.4119371277182</v>
      </c>
      <c r="S623" s="71">
        <v>95.135339897028757</v>
      </c>
      <c r="T623" s="72"/>
      <c r="U623" s="71">
        <v>241438404</v>
      </c>
      <c r="V623" s="71">
        <v>29507</v>
      </c>
      <c r="W623" s="71">
        <v>3278</v>
      </c>
      <c r="X623" s="71">
        <v>337832</v>
      </c>
      <c r="Y623" s="71">
        <v>428389</v>
      </c>
      <c r="Z623" s="71">
        <v>520209</v>
      </c>
      <c r="AA623" s="71">
        <v>195413</v>
      </c>
      <c r="AB623" s="71">
        <v>1032779</v>
      </c>
      <c r="AC623" s="71">
        <v>20161739</v>
      </c>
      <c r="AD623" s="71">
        <v>95.135339897028771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2.99</v>
      </c>
      <c r="BI623" s="71">
        <v>0</v>
      </c>
      <c r="BJ623" s="71">
        <v>9080.9470000000001</v>
      </c>
      <c r="BK623" s="71">
        <v>1588.6510000000001</v>
      </c>
      <c r="BL623" s="71">
        <v>153.01900000000001</v>
      </c>
      <c r="BM623" s="71">
        <v>0</v>
      </c>
      <c r="BN623" s="72"/>
      <c r="BO623" s="71">
        <v>1</v>
      </c>
      <c r="BP623" s="71">
        <v>0</v>
      </c>
      <c r="BQ623" s="71">
        <v>47</v>
      </c>
      <c r="BR623" s="71">
        <v>6</v>
      </c>
      <c r="BS623" s="71">
        <v>24</v>
      </c>
      <c r="BT623" s="71">
        <v>0</v>
      </c>
      <c r="BU623"/>
      <c r="BV623" s="70">
        <v>10243.267</v>
      </c>
      <c r="BW623" s="70">
        <v>27.619</v>
      </c>
      <c r="BX623" s="70">
        <v>537.92600000000004</v>
      </c>
      <c r="BY623" s="70">
        <v>10.115</v>
      </c>
      <c r="BZ623" s="70">
        <v>6.68</v>
      </c>
      <c r="CA623" s="70">
        <v>0</v>
      </c>
      <c r="CB623" s="70">
        <v>0</v>
      </c>
      <c r="CC623" s="70">
        <v>0</v>
      </c>
      <c r="CD623" s="70">
        <v>0</v>
      </c>
    </row>
    <row r="624" spans="1:82">
      <c r="A624" s="70" t="s">
        <v>2417</v>
      </c>
      <c r="B624" s="70">
        <v>517</v>
      </c>
      <c r="C624" s="70">
        <v>7</v>
      </c>
      <c r="D624" s="70">
        <v>31</v>
      </c>
      <c r="E624" s="70">
        <v>2010</v>
      </c>
      <c r="F624" s="70" t="s">
        <v>177</v>
      </c>
      <c r="G624" s="70" t="s">
        <v>2410</v>
      </c>
      <c r="H624" s="70" t="s">
        <v>2411</v>
      </c>
      <c r="I624" s="148"/>
      <c r="J624" s="71">
        <v>10535.290618266319</v>
      </c>
      <c r="K624" s="71">
        <v>44.790634562499569</v>
      </c>
      <c r="L624" s="71">
        <v>249.493196902894</v>
      </c>
      <c r="M624" s="71">
        <v>1337.3392306141329</v>
      </c>
      <c r="N624" s="71">
        <v>1348.644858442723</v>
      </c>
      <c r="O624" s="71">
        <v>1031.205616001422</v>
      </c>
      <c r="P624" s="71">
        <v>974.51486191520814</v>
      </c>
      <c r="Q624" s="71">
        <v>62.397234642346</v>
      </c>
      <c r="R624" s="71">
        <v>122.4675292425414</v>
      </c>
      <c r="S624" s="71">
        <v>117.7824324850405</v>
      </c>
      <c r="T624" s="72"/>
      <c r="U624" s="71">
        <v>267645883</v>
      </c>
      <c r="V624" s="71">
        <v>29507</v>
      </c>
      <c r="W624" s="71">
        <v>3278</v>
      </c>
      <c r="X624" s="71">
        <v>337832</v>
      </c>
      <c r="Y624" s="71">
        <v>430260</v>
      </c>
      <c r="Z624" s="71">
        <v>523722</v>
      </c>
      <c r="AA624" s="71">
        <v>191242</v>
      </c>
      <c r="AB624" s="71">
        <v>1025613</v>
      </c>
      <c r="AC624" s="71">
        <v>21386329</v>
      </c>
      <c r="AD624" s="71">
        <v>117.7824324850405</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3.79</v>
      </c>
      <c r="BI624" s="71">
        <v>0</v>
      </c>
      <c r="BJ624" s="71">
        <v>10329.200000000001</v>
      </c>
      <c r="BK624" s="71">
        <v>1548.1410000000001</v>
      </c>
      <c r="BL624" s="71">
        <v>173.75900000000001</v>
      </c>
      <c r="BM624" s="71">
        <v>0</v>
      </c>
      <c r="BN624" s="72"/>
      <c r="BO624" s="71">
        <v>1</v>
      </c>
      <c r="BP624" s="71">
        <v>0</v>
      </c>
      <c r="BQ624" s="71">
        <v>55</v>
      </c>
      <c r="BR624" s="71">
        <v>6</v>
      </c>
      <c r="BS624" s="71">
        <v>27</v>
      </c>
      <c r="BT624" s="71">
        <v>0</v>
      </c>
      <c r="BU624"/>
      <c r="BV624" s="70">
        <v>11389.091</v>
      </c>
      <c r="BW624" s="70">
        <v>30.166</v>
      </c>
      <c r="BX624" s="70">
        <v>617.226</v>
      </c>
      <c r="BY624" s="70">
        <v>11.727</v>
      </c>
      <c r="BZ624" s="70">
        <v>6.68</v>
      </c>
      <c r="CA624" s="70">
        <v>0</v>
      </c>
      <c r="CB624" s="70">
        <v>0</v>
      </c>
      <c r="CC624" s="70">
        <v>0</v>
      </c>
      <c r="CD624" s="70">
        <v>0</v>
      </c>
    </row>
    <row r="625" spans="1:82">
      <c r="A625" s="70" t="s">
        <v>2418</v>
      </c>
      <c r="B625" s="70">
        <v>518</v>
      </c>
      <c r="C625" s="70">
        <v>8</v>
      </c>
      <c r="D625" s="70">
        <v>31</v>
      </c>
      <c r="E625" s="70">
        <v>2011</v>
      </c>
      <c r="F625" s="70" t="s">
        <v>178</v>
      </c>
      <c r="G625" s="70" t="s">
        <v>2410</v>
      </c>
      <c r="H625" s="70" t="s">
        <v>2411</v>
      </c>
      <c r="I625" s="148"/>
      <c r="J625" s="71">
        <v>11025.80392213013</v>
      </c>
      <c r="K625" s="71">
        <v>64.52006246762673</v>
      </c>
      <c r="L625" s="71">
        <v>136.03460486866689</v>
      </c>
      <c r="M625" s="71">
        <v>1755.3266047897951</v>
      </c>
      <c r="N625" s="71">
        <v>1732.887479791437</v>
      </c>
      <c r="O625" s="71">
        <v>1019.5371299098306</v>
      </c>
      <c r="P625" s="71">
        <v>940.38016627754246</v>
      </c>
      <c r="Q625" s="71">
        <v>71.487106820035706</v>
      </c>
      <c r="R625" s="71">
        <v>120.6011008207325</v>
      </c>
      <c r="S625" s="71">
        <v>107.5696321693305</v>
      </c>
      <c r="T625" s="72"/>
      <c r="U625" s="71">
        <v>294105947</v>
      </c>
      <c r="V625" s="71">
        <v>29507</v>
      </c>
      <c r="W625" s="71">
        <v>3278</v>
      </c>
      <c r="X625" s="71">
        <v>337832</v>
      </c>
      <c r="Y625" s="71">
        <v>432124</v>
      </c>
      <c r="Z625" s="71">
        <v>529045</v>
      </c>
      <c r="AA625" s="71">
        <v>190035</v>
      </c>
      <c r="AB625" s="71">
        <v>1018668</v>
      </c>
      <c r="AC625" s="71">
        <v>21025566</v>
      </c>
      <c r="AD625" s="71">
        <v>107.5696321693305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4.1950000000000003</v>
      </c>
      <c r="BI625" s="71">
        <v>0</v>
      </c>
      <c r="BJ625" s="71">
        <v>10745.924999999999</v>
      </c>
      <c r="BK625" s="71">
        <v>1717.11</v>
      </c>
      <c r="BL625" s="71">
        <v>170.62899999999999</v>
      </c>
      <c r="BM625" s="71">
        <v>3.0350000000000001</v>
      </c>
      <c r="BN625" s="72"/>
      <c r="BO625" s="71">
        <v>1</v>
      </c>
      <c r="BP625" s="71">
        <v>0</v>
      </c>
      <c r="BQ625" s="71">
        <v>56</v>
      </c>
      <c r="BR625" s="71">
        <v>6</v>
      </c>
      <c r="BS625" s="71">
        <v>26</v>
      </c>
      <c r="BT625" s="71">
        <v>1</v>
      </c>
      <c r="BU625"/>
      <c r="BV625" s="70">
        <v>11982.173000000001</v>
      </c>
      <c r="BW625" s="70">
        <v>27.48</v>
      </c>
      <c r="BX625" s="70">
        <v>610.56600000000003</v>
      </c>
      <c r="BY625" s="70">
        <v>11.884</v>
      </c>
      <c r="BZ625" s="70">
        <v>8.7910000000000004</v>
      </c>
      <c r="CA625" s="70">
        <v>0</v>
      </c>
      <c r="CB625" s="70">
        <v>0</v>
      </c>
      <c r="CC625" s="70">
        <v>0</v>
      </c>
      <c r="CD625" s="70">
        <v>0</v>
      </c>
    </row>
    <row r="626" spans="1:82">
      <c r="A626" s="70" t="s">
        <v>2419</v>
      </c>
      <c r="B626" s="70">
        <v>519</v>
      </c>
      <c r="C626" s="70">
        <v>9</v>
      </c>
      <c r="D626" s="70">
        <v>31</v>
      </c>
      <c r="E626" s="70">
        <v>2012</v>
      </c>
      <c r="F626" s="70" t="s">
        <v>179</v>
      </c>
      <c r="G626" s="70" t="s">
        <v>2410</v>
      </c>
      <c r="H626" s="70" t="s">
        <v>2411</v>
      </c>
      <c r="I626" s="148"/>
      <c r="J626" s="71">
        <v>10543.076736616509</v>
      </c>
      <c r="K626" s="71">
        <v>62.488335316102123</v>
      </c>
      <c r="L626" s="71">
        <v>140.09315537356451</v>
      </c>
      <c r="M626" s="71">
        <v>1834.9615840806489</v>
      </c>
      <c r="N626" s="71">
        <v>1896.5333479913761</v>
      </c>
      <c r="O626" s="71">
        <v>1023.1619120036225</v>
      </c>
      <c r="P626" s="71">
        <v>933.46809127974325</v>
      </c>
      <c r="Q626" s="71">
        <v>77.508803387920906</v>
      </c>
      <c r="R626" s="71">
        <v>132.5106521858369</v>
      </c>
      <c r="S626" s="71">
        <v>98.578277805249485</v>
      </c>
      <c r="T626" s="72"/>
      <c r="U626" s="71">
        <v>286703049</v>
      </c>
      <c r="V626" s="71">
        <v>29507</v>
      </c>
      <c r="W626" s="71">
        <v>3278</v>
      </c>
      <c r="X626" s="71">
        <v>337832</v>
      </c>
      <c r="Y626" s="71">
        <v>436289</v>
      </c>
      <c r="Z626" s="71">
        <v>535137</v>
      </c>
      <c r="AA626" s="71">
        <v>187571</v>
      </c>
      <c r="AB626" s="71">
        <v>1016563</v>
      </c>
      <c r="AC626" s="71">
        <v>22503517</v>
      </c>
      <c r="AD626" s="71">
        <v>98.578277805249513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3.927</v>
      </c>
      <c r="BI626" s="71">
        <v>0</v>
      </c>
      <c r="BJ626" s="71">
        <v>5631.402</v>
      </c>
      <c r="BK626" s="71">
        <v>1839.4829999999999</v>
      </c>
      <c r="BL626" s="71">
        <v>186.86099999999999</v>
      </c>
      <c r="BM626" s="71">
        <v>3.8079999999999998</v>
      </c>
      <c r="BN626" s="72"/>
      <c r="BO626" s="71">
        <v>1</v>
      </c>
      <c r="BP626" s="71">
        <v>0</v>
      </c>
      <c r="BQ626" s="71">
        <v>57</v>
      </c>
      <c r="BR626" s="71">
        <v>6</v>
      </c>
      <c r="BS626" s="71">
        <v>26</v>
      </c>
      <c r="BT626" s="71">
        <v>1</v>
      </c>
      <c r="BU626"/>
      <c r="BV626" s="70">
        <v>7251.6719999999996</v>
      </c>
      <c r="BW626" s="70">
        <v>14.26</v>
      </c>
      <c r="BX626" s="70">
        <v>386.47</v>
      </c>
      <c r="BY626" s="70">
        <v>5.4390000000000001</v>
      </c>
      <c r="BZ626" s="70">
        <v>7.64</v>
      </c>
      <c r="CA626" s="70">
        <v>0</v>
      </c>
      <c r="CB626" s="70">
        <v>0</v>
      </c>
      <c r="CC626" s="70">
        <v>0</v>
      </c>
      <c r="CD626" s="70">
        <v>0</v>
      </c>
    </row>
    <row r="627" spans="1:82">
      <c r="A627" s="70" t="s">
        <v>2420</v>
      </c>
      <c r="B627" s="70">
        <v>520</v>
      </c>
      <c r="C627" s="70">
        <v>10</v>
      </c>
      <c r="D627" s="70">
        <v>31</v>
      </c>
      <c r="E627" s="70">
        <v>2013</v>
      </c>
      <c r="F627" s="70" t="s">
        <v>180</v>
      </c>
      <c r="G627" s="70" t="s">
        <v>2410</v>
      </c>
      <c r="H627" s="70" t="s">
        <v>2411</v>
      </c>
      <c r="I627" s="148"/>
      <c r="J627" s="71">
        <v>11556.100281382231</v>
      </c>
      <c r="K627" s="71">
        <v>59.706405515585423</v>
      </c>
      <c r="L627" s="71">
        <v>125.1840285631727</v>
      </c>
      <c r="M627" s="71">
        <v>1887.178822503605</v>
      </c>
      <c r="N627" s="71">
        <v>1793.042458912905</v>
      </c>
      <c r="O627" s="71">
        <v>991.47875071954331</v>
      </c>
      <c r="P627" s="71">
        <v>924.53196356490753</v>
      </c>
      <c r="Q627" s="71">
        <v>78.301408278513804</v>
      </c>
      <c r="R627" s="71">
        <v>140.7805406622202</v>
      </c>
      <c r="S627" s="71">
        <v>102.2359951554528</v>
      </c>
      <c r="T627" s="72"/>
      <c r="U627" s="71">
        <v>297183428</v>
      </c>
      <c r="V627" s="71">
        <v>29507</v>
      </c>
      <c r="W627" s="71">
        <v>3278</v>
      </c>
      <c r="X627" s="71">
        <v>337832</v>
      </c>
      <c r="Y627" s="71">
        <v>437711</v>
      </c>
      <c r="Z627" s="71">
        <v>541719</v>
      </c>
      <c r="AA627" s="71">
        <v>185078</v>
      </c>
      <c r="AB627" s="71">
        <v>1012236</v>
      </c>
      <c r="AC627" s="71">
        <v>23337445</v>
      </c>
      <c r="AD627" s="71">
        <v>102.2359951554528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3.1349999999999998</v>
      </c>
      <c r="BI627" s="71">
        <v>0</v>
      </c>
      <c r="BJ627" s="71">
        <v>10836.862999999999</v>
      </c>
      <c r="BK627" s="71">
        <v>1888.8489999999999</v>
      </c>
      <c r="BL627" s="71">
        <v>220.57999999999998</v>
      </c>
      <c r="BM627" s="71">
        <v>0</v>
      </c>
      <c r="BN627" s="72"/>
      <c r="BO627" s="71">
        <v>1</v>
      </c>
      <c r="BP627" s="71">
        <v>0</v>
      </c>
      <c r="BQ627" s="71">
        <v>56</v>
      </c>
      <c r="BR627" s="71">
        <v>6</v>
      </c>
      <c r="BS627" s="71">
        <v>28</v>
      </c>
      <c r="BT627" s="71">
        <v>0</v>
      </c>
      <c r="BU627"/>
      <c r="BV627" s="70">
        <v>12283.421</v>
      </c>
      <c r="BW627" s="70">
        <v>13.54</v>
      </c>
      <c r="BX627" s="70">
        <v>633.26900000000001</v>
      </c>
      <c r="BY627" s="70">
        <v>12.227</v>
      </c>
      <c r="BZ627" s="70">
        <v>6.97</v>
      </c>
      <c r="CA627" s="70">
        <v>0</v>
      </c>
      <c r="CB627" s="70">
        <v>0</v>
      </c>
      <c r="CC627" s="70">
        <v>0</v>
      </c>
      <c r="CD627" s="70">
        <v>0</v>
      </c>
    </row>
    <row r="628" spans="1:82">
      <c r="A628" s="70" t="s">
        <v>2421</v>
      </c>
      <c r="B628" s="70">
        <v>521</v>
      </c>
      <c r="C628" s="70">
        <v>11</v>
      </c>
      <c r="D628" s="70">
        <v>31</v>
      </c>
      <c r="E628" s="70">
        <v>2014</v>
      </c>
      <c r="F628" s="70" t="s">
        <v>181</v>
      </c>
      <c r="G628" s="70" t="s">
        <v>2410</v>
      </c>
      <c r="H628" s="70" t="s">
        <v>2411</v>
      </c>
      <c r="I628" s="148"/>
      <c r="J628" s="71">
        <v>11377.07418167727</v>
      </c>
      <c r="K628" s="71">
        <v>61.564387990847237</v>
      </c>
      <c r="L628" s="71">
        <v>143.01354330653419</v>
      </c>
      <c r="M628" s="71">
        <v>1900.79895224032</v>
      </c>
      <c r="N628" s="71">
        <v>1836.0805913061149</v>
      </c>
      <c r="O628" s="71">
        <v>948.88515605840075</v>
      </c>
      <c r="P628" s="71">
        <v>917.38677634914632</v>
      </c>
      <c r="Q628" s="71">
        <v>74.494244036899602</v>
      </c>
      <c r="R628" s="71">
        <v>134.65219901536571</v>
      </c>
      <c r="S628" s="71">
        <v>94.928396666887593</v>
      </c>
      <c r="T628" s="72"/>
      <c r="U628" s="71">
        <v>299453240</v>
      </c>
      <c r="V628" s="71">
        <v>26949</v>
      </c>
      <c r="W628" s="71">
        <v>2922</v>
      </c>
      <c r="X628" s="71">
        <v>329449</v>
      </c>
      <c r="Y628" s="71">
        <v>438709</v>
      </c>
      <c r="Z628" s="71">
        <v>546040</v>
      </c>
      <c r="AA628" s="71">
        <v>182698</v>
      </c>
      <c r="AB628" s="71">
        <v>1003730</v>
      </c>
      <c r="AC628" s="71">
        <v>22391726</v>
      </c>
      <c r="AD628" s="71">
        <v>94.928396666887579</v>
      </c>
      <c r="AE628" s="72"/>
      <c r="AF628" s="71"/>
      <c r="AG628" s="71"/>
      <c r="AH628" s="71"/>
      <c r="AI628" s="71"/>
      <c r="AJ628" s="71"/>
      <c r="AK628" s="71"/>
      <c r="AL628" s="71"/>
      <c r="AM628" s="71"/>
      <c r="AN628" s="71"/>
      <c r="AO628" s="71"/>
      <c r="AP628" s="71"/>
      <c r="AQ628" s="72"/>
      <c r="AR628" s="71">
        <v>19500</v>
      </c>
      <c r="AS628" s="71">
        <v>3533</v>
      </c>
      <c r="AT628" s="71">
        <v>10</v>
      </c>
      <c r="AU628" s="71">
        <v>2</v>
      </c>
      <c r="AV628" s="71">
        <v>0</v>
      </c>
      <c r="AW628" s="71">
        <v>1</v>
      </c>
      <c r="AX628" s="71"/>
      <c r="AY628" s="72"/>
      <c r="AZ628" s="71">
        <v>79877.3</v>
      </c>
      <c r="BA628" s="71">
        <v>138032.5</v>
      </c>
      <c r="BB628" s="71">
        <v>94660</v>
      </c>
      <c r="BC628" s="71">
        <v>422</v>
      </c>
      <c r="BD628" s="71">
        <v>0</v>
      </c>
      <c r="BE628" s="71">
        <v>1715</v>
      </c>
      <c r="BF628" s="71"/>
      <c r="BG628" s="72"/>
      <c r="BH628" s="71">
        <v>2.8980000000000001</v>
      </c>
      <c r="BI628" s="71">
        <v>0</v>
      </c>
      <c r="BJ628" s="71">
        <v>10441.041999999999</v>
      </c>
      <c r="BK628" s="71">
        <v>1738.826</v>
      </c>
      <c r="BL628" s="71">
        <v>207.56299999999999</v>
      </c>
      <c r="BM628" s="71">
        <v>0</v>
      </c>
      <c r="BN628" s="72"/>
      <c r="BO628" s="71">
        <v>1</v>
      </c>
      <c r="BP628" s="71">
        <v>0</v>
      </c>
      <c r="BQ628" s="71">
        <v>56</v>
      </c>
      <c r="BR628" s="71">
        <v>6</v>
      </c>
      <c r="BS628" s="71">
        <v>27</v>
      </c>
      <c r="BT628" s="71">
        <v>0</v>
      </c>
      <c r="BU628"/>
      <c r="BV628" s="70">
        <v>11705.668</v>
      </c>
      <c r="BW628" s="70">
        <v>13.757</v>
      </c>
      <c r="BX628" s="70">
        <v>651.39800000000002</v>
      </c>
      <c r="BY628" s="70">
        <v>12.456</v>
      </c>
      <c r="BZ628" s="70">
        <v>7.05</v>
      </c>
      <c r="CA628" s="70">
        <v>0</v>
      </c>
      <c r="CB628" s="70">
        <v>0</v>
      </c>
      <c r="CC628" s="70">
        <v>0</v>
      </c>
      <c r="CD628" s="70">
        <v>0</v>
      </c>
    </row>
    <row r="629" spans="1:82">
      <c r="A629" s="70" t="s">
        <v>2422</v>
      </c>
      <c r="B629" s="70">
        <v>522</v>
      </c>
      <c r="C629" s="70">
        <v>12</v>
      </c>
      <c r="D629" s="70">
        <v>31</v>
      </c>
      <c r="E629" s="70">
        <v>2015</v>
      </c>
      <c r="F629" s="70" t="s">
        <v>182</v>
      </c>
      <c r="G629" s="70" t="s">
        <v>2410</v>
      </c>
      <c r="H629" s="70" t="s">
        <v>2411</v>
      </c>
      <c r="I629" s="148"/>
      <c r="J629" s="71">
        <v>10278.76823668927</v>
      </c>
      <c r="K629" s="71">
        <v>55.699738800588541</v>
      </c>
      <c r="L629" s="71">
        <v>164.47168298641259</v>
      </c>
      <c r="M629" s="71">
        <v>1580.9766717424279</v>
      </c>
      <c r="N629" s="71">
        <v>1569.126088484845</v>
      </c>
      <c r="O629" s="71">
        <v>944.09844379877552</v>
      </c>
      <c r="P629" s="71">
        <v>903.14120812531371</v>
      </c>
      <c r="Q629" s="71">
        <v>72.241171139415798</v>
      </c>
      <c r="R629" s="71">
        <v>125.69758987595968</v>
      </c>
      <c r="S629" s="71">
        <v>104.8518918993998</v>
      </c>
      <c r="T629" s="72"/>
      <c r="U629" s="71">
        <v>264758503</v>
      </c>
      <c r="V629" s="71">
        <v>26949</v>
      </c>
      <c r="W629" s="71">
        <v>2922</v>
      </c>
      <c r="X629" s="71">
        <v>329449</v>
      </c>
      <c r="Y629" s="71">
        <v>439637</v>
      </c>
      <c r="Z629" s="71">
        <v>548514</v>
      </c>
      <c r="AA629" s="71">
        <v>179719</v>
      </c>
      <c r="AB629" s="71">
        <v>994317</v>
      </c>
      <c r="AC629" s="71">
        <v>21485952</v>
      </c>
      <c r="AD629" s="71">
        <v>104.8518918993998</v>
      </c>
      <c r="AE629" s="72"/>
      <c r="AF629" s="71">
        <v>2473733799.9392118</v>
      </c>
      <c r="AG629" s="71">
        <v>42680051.406855263</v>
      </c>
      <c r="AH629" s="71">
        <v>29762682.700233608</v>
      </c>
      <c r="AI629" s="71">
        <v>2074753928.1427579</v>
      </c>
      <c r="AJ629" s="71">
        <v>2621126734.5119362</v>
      </c>
      <c r="AK629" s="71"/>
      <c r="AL629" s="71"/>
      <c r="AM629" s="71">
        <v>136266973.8470594</v>
      </c>
      <c r="AN629" s="71"/>
      <c r="AO629" s="71"/>
      <c r="AP629" s="71">
        <v>7378324170.5480537</v>
      </c>
      <c r="AQ629" s="72"/>
      <c r="AR629" s="71">
        <v>21226</v>
      </c>
      <c r="AS629" s="71">
        <v>5037</v>
      </c>
      <c r="AT629" s="71">
        <v>10</v>
      </c>
      <c r="AU629" s="71">
        <v>4</v>
      </c>
      <c r="AV629" s="71">
        <v>0</v>
      </c>
      <c r="AW629" s="71">
        <v>2</v>
      </c>
      <c r="AX629" s="71"/>
      <c r="AY629" s="72"/>
      <c r="AZ629" s="71">
        <v>88233.299999999988</v>
      </c>
      <c r="BA629" s="71">
        <v>259270.1</v>
      </c>
      <c r="BB629" s="71">
        <v>94660</v>
      </c>
      <c r="BC629" s="71">
        <v>637.70000000000005</v>
      </c>
      <c r="BD629" s="71">
        <v>0</v>
      </c>
      <c r="BE629" s="71">
        <v>2690</v>
      </c>
      <c r="BF629" s="71"/>
      <c r="BG629" s="72"/>
      <c r="BH629" s="71">
        <v>3.331</v>
      </c>
      <c r="BI629" s="71">
        <v>0</v>
      </c>
      <c r="BJ629" s="71">
        <v>9556.7720000000008</v>
      </c>
      <c r="BK629" s="71">
        <v>1655.615</v>
      </c>
      <c r="BL629" s="71">
        <v>226.10599999999999</v>
      </c>
      <c r="BM629" s="71">
        <v>0</v>
      </c>
      <c r="BN629" s="72"/>
      <c r="BO629" s="71">
        <v>1</v>
      </c>
      <c r="BP629" s="71">
        <v>0</v>
      </c>
      <c r="BQ629" s="71">
        <v>57</v>
      </c>
      <c r="BR629" s="71">
        <v>6</v>
      </c>
      <c r="BS629" s="71">
        <v>29</v>
      </c>
      <c r="BT629" s="71">
        <v>0</v>
      </c>
      <c r="BU629"/>
      <c r="BV629" s="70">
        <v>10826.106</v>
      </c>
      <c r="BW629" s="70">
        <v>42.325000000000003</v>
      </c>
      <c r="BX629" s="70">
        <v>555.51499999999999</v>
      </c>
      <c r="BY629" s="70">
        <v>12.077999999999999</v>
      </c>
      <c r="BZ629" s="70">
        <v>5.8</v>
      </c>
      <c r="CA629" s="70">
        <v>0</v>
      </c>
      <c r="CB629" s="70">
        <v>0</v>
      </c>
      <c r="CC629" s="70">
        <v>0</v>
      </c>
      <c r="CD629" s="70">
        <v>0</v>
      </c>
    </row>
    <row r="630" spans="1:82">
      <c r="A630" s="70" t="s">
        <v>2423</v>
      </c>
      <c r="B630" s="70">
        <v>523</v>
      </c>
      <c r="C630" s="70">
        <v>13</v>
      </c>
      <c r="D630" s="70">
        <v>31</v>
      </c>
      <c r="E630" s="70">
        <v>2016</v>
      </c>
      <c r="F630" s="70" t="s">
        <v>155</v>
      </c>
      <c r="G630" s="70" t="s">
        <v>2410</v>
      </c>
      <c r="H630" s="70" t="s">
        <v>2411</v>
      </c>
      <c r="I630" s="148"/>
      <c r="J630" s="71">
        <v>10964.883983548834</v>
      </c>
      <c r="K630" s="71">
        <v>56.535009784065586</v>
      </c>
      <c r="L630" s="71">
        <v>229.18289930573917</v>
      </c>
      <c r="M630" s="71">
        <v>1623.9517271049681</v>
      </c>
      <c r="N630" s="71">
        <v>1594.549904256168</v>
      </c>
      <c r="O630" s="71">
        <v>936.75360893889513</v>
      </c>
      <c r="P630" s="71">
        <v>874.22497887361078</v>
      </c>
      <c r="Q630" s="71">
        <v>69.550580872874733</v>
      </c>
      <c r="R630" s="71">
        <v>122.300582945676</v>
      </c>
      <c r="S630" s="71">
        <v>119.8605825843693</v>
      </c>
      <c r="T630" s="72"/>
      <c r="U630" s="71">
        <v>261292785</v>
      </c>
      <c r="V630" s="71">
        <v>26949</v>
      </c>
      <c r="W630" s="71">
        <v>2922</v>
      </c>
      <c r="X630" s="71">
        <v>329449</v>
      </c>
      <c r="Y630" s="71">
        <v>440150</v>
      </c>
      <c r="Z630" s="71">
        <v>550937</v>
      </c>
      <c r="AA630" s="71">
        <v>179929</v>
      </c>
      <c r="AB630" s="71">
        <v>984689</v>
      </c>
      <c r="AC630" s="71">
        <v>20887735.70377345</v>
      </c>
      <c r="AD630" s="71">
        <v>119.8605825843693</v>
      </c>
      <c r="AE630" s="72"/>
      <c r="AF630" s="71">
        <v>2459615225.1085291</v>
      </c>
      <c r="AG630" s="71">
        <v>41352662.476892911</v>
      </c>
      <c r="AH630" s="71">
        <v>35168744.223949157</v>
      </c>
      <c r="AI630" s="71">
        <v>2460600717.6098232</v>
      </c>
      <c r="AJ630" s="71">
        <v>2378265421.8664742</v>
      </c>
      <c r="AK630" s="71"/>
      <c r="AL630" s="71"/>
      <c r="AM630" s="71">
        <v>135052337.79911149</v>
      </c>
      <c r="AN630" s="71"/>
      <c r="AO630" s="71"/>
      <c r="AP630" s="71">
        <v>7510055109.0847797</v>
      </c>
      <c r="AQ630" s="72"/>
      <c r="AR630" s="71">
        <v>22695</v>
      </c>
      <c r="AS630" s="71">
        <v>6016</v>
      </c>
      <c r="AT630" s="71">
        <v>10</v>
      </c>
      <c r="AU630" s="71">
        <v>4</v>
      </c>
      <c r="AV630" s="71">
        <v>0</v>
      </c>
      <c r="AW630" s="71">
        <v>2</v>
      </c>
      <c r="AX630" s="71"/>
      <c r="AY630" s="72"/>
      <c r="AZ630" s="71">
        <v>95489.9</v>
      </c>
      <c r="BA630" s="71">
        <v>331088.40000000002</v>
      </c>
      <c r="BB630" s="71">
        <v>94660</v>
      </c>
      <c r="BC630" s="71">
        <v>637.70000000000005</v>
      </c>
      <c r="BD630" s="71">
        <v>0</v>
      </c>
      <c r="BE630" s="71">
        <v>2690</v>
      </c>
      <c r="BF630" s="71"/>
      <c r="BG630" s="72"/>
      <c r="BH630" s="71">
        <v>3.6040000000000001</v>
      </c>
      <c r="BI630" s="71">
        <v>0</v>
      </c>
      <c r="BJ630" s="71">
        <v>10144.585999999999</v>
      </c>
      <c r="BK630" s="71">
        <v>524.00699999999995</v>
      </c>
      <c r="BL630" s="71">
        <v>233.77199999999999</v>
      </c>
      <c r="BM630" s="71">
        <v>0</v>
      </c>
      <c r="BN630" s="72"/>
      <c r="BO630" s="71">
        <v>1</v>
      </c>
      <c r="BP630" s="71">
        <v>0</v>
      </c>
      <c r="BQ630" s="71">
        <v>57</v>
      </c>
      <c r="BR630" s="71">
        <v>5</v>
      </c>
      <c r="BS630" s="71">
        <v>29</v>
      </c>
      <c r="BT630" s="71">
        <v>0</v>
      </c>
      <c r="BU630"/>
      <c r="BV630" s="70">
        <v>10233.049999999999</v>
      </c>
      <c r="BW630" s="70">
        <v>47.177</v>
      </c>
      <c r="BX630" s="70">
        <v>611.21</v>
      </c>
      <c r="BY630" s="70">
        <v>14.532</v>
      </c>
      <c r="BZ630" s="70">
        <v>0</v>
      </c>
      <c r="CA630" s="70">
        <v>0</v>
      </c>
      <c r="CB630" s="70">
        <v>0</v>
      </c>
      <c r="CC630" s="70">
        <v>0</v>
      </c>
      <c r="CD630" s="70">
        <v>0</v>
      </c>
    </row>
    <row r="631" spans="1:82">
      <c r="A631" s="70" t="s">
        <v>2424</v>
      </c>
      <c r="B631" s="70">
        <v>524</v>
      </c>
      <c r="C631" s="70">
        <v>14</v>
      </c>
      <c r="D631" s="70">
        <v>31</v>
      </c>
      <c r="E631" s="70">
        <v>2017</v>
      </c>
      <c r="F631" s="70" t="s">
        <v>156</v>
      </c>
      <c r="G631" s="70" t="s">
        <v>2410</v>
      </c>
      <c r="H631" s="70" t="s">
        <v>2411</v>
      </c>
      <c r="I631" s="148"/>
      <c r="J631" s="71">
        <v>10657.439861948</v>
      </c>
      <c r="K631" s="71">
        <v>53.636389870322347</v>
      </c>
      <c r="L631" s="71">
        <v>212.34339180006148</v>
      </c>
      <c r="M631" s="71">
        <v>1185.8096267007468</v>
      </c>
      <c r="N631" s="71">
        <v>1409.0634390806015</v>
      </c>
      <c r="O631" s="71">
        <v>925.63099154776535</v>
      </c>
      <c r="P631" s="71">
        <v>858.58218971481404</v>
      </c>
      <c r="Q631" s="71">
        <v>66.600228954959903</v>
      </c>
      <c r="R631" s="71">
        <v>107.10301583742944</v>
      </c>
      <c r="S631" s="71">
        <v>130.14350254263434</v>
      </c>
      <c r="T631" s="72"/>
      <c r="U631" s="71">
        <v>266414945</v>
      </c>
      <c r="V631" s="71">
        <v>26949</v>
      </c>
      <c r="W631" s="71">
        <v>2922</v>
      </c>
      <c r="X631" s="71">
        <v>329449</v>
      </c>
      <c r="Y631" s="71">
        <v>440666</v>
      </c>
      <c r="Z631" s="71">
        <v>553426</v>
      </c>
      <c r="AA631" s="71">
        <v>177836</v>
      </c>
      <c r="AB631" s="71">
        <v>975074</v>
      </c>
      <c r="AC631" s="71">
        <v>18655094.999999989</v>
      </c>
      <c r="AD631" s="71">
        <v>130.14350254263431</v>
      </c>
      <c r="AE631" s="72"/>
      <c r="AF631" s="71">
        <v>2425945995.3557582</v>
      </c>
      <c r="AG631" s="71">
        <v>41342647.696443692</v>
      </c>
      <c r="AH631" s="71">
        <v>43539364.321300551</v>
      </c>
      <c r="AI631" s="71">
        <v>2016239951.9468279</v>
      </c>
      <c r="AJ631" s="71">
        <v>2552801261.6980739</v>
      </c>
      <c r="AK631" s="71"/>
      <c r="AL631" s="71"/>
      <c r="AM631" s="71">
        <v>133942875.27032439</v>
      </c>
      <c r="AN631" s="71"/>
      <c r="AO631" s="71"/>
      <c r="AP631" s="71">
        <v>7213812096.2887287</v>
      </c>
      <c r="AQ631" s="72"/>
      <c r="AR631" s="71">
        <v>23986</v>
      </c>
      <c r="AS631" s="71">
        <v>6804</v>
      </c>
      <c r="AT631" s="71">
        <v>11</v>
      </c>
      <c r="AU631" s="71">
        <v>4</v>
      </c>
      <c r="AV631" s="71">
        <v>0</v>
      </c>
      <c r="AW631" s="71">
        <v>2</v>
      </c>
      <c r="AX631" s="71"/>
      <c r="AY631" s="72"/>
      <c r="AZ631" s="71">
        <v>101813.6</v>
      </c>
      <c r="BA631" s="71">
        <v>404001.3</v>
      </c>
      <c r="BB631" s="71">
        <v>94679</v>
      </c>
      <c r="BC631" s="71">
        <v>637.70000000000005</v>
      </c>
      <c r="BD631" s="71">
        <v>0</v>
      </c>
      <c r="BE631" s="71">
        <v>2690</v>
      </c>
      <c r="BF631" s="71"/>
      <c r="BG631" s="72"/>
      <c r="BH631" s="71">
        <v>4.0869999999999997</v>
      </c>
      <c r="BI631" s="71">
        <v>0</v>
      </c>
      <c r="BJ631" s="71">
        <v>9913.7199999999993</v>
      </c>
      <c r="BK631" s="71">
        <v>1424.1569999999999</v>
      </c>
      <c r="BL631" s="71">
        <v>212.25300000000001</v>
      </c>
      <c r="BM631" s="71">
        <v>0</v>
      </c>
      <c r="BN631" s="72"/>
      <c r="BO631" s="71">
        <v>1</v>
      </c>
      <c r="BP631" s="71">
        <v>0</v>
      </c>
      <c r="BQ631" s="71">
        <v>57</v>
      </c>
      <c r="BR631" s="71">
        <v>6</v>
      </c>
      <c r="BS631" s="71">
        <v>26</v>
      </c>
      <c r="BT631" s="71">
        <v>0</v>
      </c>
      <c r="BU631"/>
      <c r="BV631" s="70">
        <v>10866.436</v>
      </c>
      <c r="BW631" s="70">
        <v>55.442</v>
      </c>
      <c r="BX631" s="70">
        <v>604.52599999999995</v>
      </c>
      <c r="BY631" s="70">
        <v>14.43</v>
      </c>
      <c r="BZ631" s="70">
        <v>8.5169999999999995</v>
      </c>
      <c r="CA631" s="70">
        <v>4.8659999999999997</v>
      </c>
      <c r="CB631" s="70">
        <v>0</v>
      </c>
      <c r="CC631" s="70">
        <v>0</v>
      </c>
      <c r="CD631" s="70">
        <v>0</v>
      </c>
    </row>
    <row r="632" spans="1:82">
      <c r="A632" s="70" t="s">
        <v>2425</v>
      </c>
      <c r="B632" s="70">
        <v>525</v>
      </c>
      <c r="C632" s="70">
        <v>15</v>
      </c>
      <c r="D632" s="70">
        <v>31</v>
      </c>
      <c r="E632" s="70">
        <v>2018</v>
      </c>
      <c r="F632" s="70" t="s">
        <v>183</v>
      </c>
      <c r="G632" s="70" t="s">
        <v>2410</v>
      </c>
      <c r="H632" s="70" t="s">
        <v>2411</v>
      </c>
      <c r="I632" s="148"/>
      <c r="J632" s="71">
        <v>10166.848743425477</v>
      </c>
      <c r="K632" s="71">
        <v>48.182613489802726</v>
      </c>
      <c r="L632" s="71">
        <v>192.63353092327557</v>
      </c>
      <c r="M632" s="71">
        <v>1036.2666070705006</v>
      </c>
      <c r="N632" s="71">
        <v>1066.3948878594842</v>
      </c>
      <c r="O632" s="71">
        <v>912.9914578405826</v>
      </c>
      <c r="P632" s="71">
        <v>847.01955126672635</v>
      </c>
      <c r="Q632" s="71">
        <v>61.137025116873403</v>
      </c>
      <c r="R632" s="71">
        <v>106.72396410581294</v>
      </c>
      <c r="S632" s="71">
        <v>136.27284859252958</v>
      </c>
      <c r="T632" s="72"/>
      <c r="U632" s="71">
        <v>272730506</v>
      </c>
      <c r="V632" s="71">
        <v>26949</v>
      </c>
      <c r="W632" s="71">
        <v>2922</v>
      </c>
      <c r="X632" s="71">
        <v>329449</v>
      </c>
      <c r="Y632" s="71">
        <v>440792</v>
      </c>
      <c r="Z632" s="71">
        <v>556321</v>
      </c>
      <c r="AA632" s="71">
        <v>177205</v>
      </c>
      <c r="AB632" s="71">
        <v>964598</v>
      </c>
      <c r="AC632" s="71">
        <v>18516219</v>
      </c>
      <c r="AD632" s="71">
        <v>136.27284859252961</v>
      </c>
      <c r="AE632" s="72"/>
      <c r="AF632" s="71">
        <v>2414160846.7897682</v>
      </c>
      <c r="AG632" s="71">
        <v>36798093.124239638</v>
      </c>
      <c r="AH632" s="71">
        <v>40404783.21457278</v>
      </c>
      <c r="AI632" s="71">
        <v>1969087102.156904</v>
      </c>
      <c r="AJ632" s="71">
        <v>2186283421.5788879</v>
      </c>
      <c r="AK632" s="71"/>
      <c r="AL632" s="71"/>
      <c r="AM632" s="71">
        <v>132777986.09023499</v>
      </c>
      <c r="AN632" s="71"/>
      <c r="AO632" s="71"/>
      <c r="AP632" s="71">
        <v>6779512232.954607</v>
      </c>
      <c r="AQ632" s="72"/>
      <c r="AR632" s="71">
        <v>25547</v>
      </c>
      <c r="AS632" s="71">
        <v>7544</v>
      </c>
      <c r="AT632" s="71">
        <v>14</v>
      </c>
      <c r="AU632" s="71">
        <v>4</v>
      </c>
      <c r="AV632" s="71">
        <v>0</v>
      </c>
      <c r="AW632" s="71">
        <v>3</v>
      </c>
      <c r="AX632" s="71"/>
      <c r="AY632" s="72"/>
      <c r="AZ632" s="71">
        <v>109628.50000000003</v>
      </c>
      <c r="BA632" s="71">
        <v>488021.2</v>
      </c>
      <c r="BB632" s="71">
        <v>120718</v>
      </c>
      <c r="BC632" s="71">
        <v>638</v>
      </c>
      <c r="BD632" s="71">
        <v>0</v>
      </c>
      <c r="BE632" s="71">
        <v>2700</v>
      </c>
      <c r="BF632" s="71"/>
      <c r="BG632" s="72"/>
      <c r="BH632" s="71">
        <v>0</v>
      </c>
      <c r="BI632" s="71">
        <v>0</v>
      </c>
      <c r="BJ632" s="71">
        <v>9731.0959999999995</v>
      </c>
      <c r="BK632" s="71">
        <v>1405.7460000000001</v>
      </c>
      <c r="BL632" s="71">
        <v>215.13800000000001</v>
      </c>
      <c r="BM632" s="71">
        <v>0</v>
      </c>
      <c r="BN632" s="72"/>
      <c r="BO632" s="71">
        <v>0</v>
      </c>
      <c r="BP632" s="71">
        <v>0</v>
      </c>
      <c r="BQ632" s="71">
        <v>57</v>
      </c>
      <c r="BR632" s="71">
        <v>5</v>
      </c>
      <c r="BS632" s="71">
        <v>29</v>
      </c>
      <c r="BT632" s="71">
        <v>0</v>
      </c>
      <c r="BU632"/>
      <c r="BV632" s="70">
        <v>10668.501</v>
      </c>
      <c r="BW632" s="70">
        <v>62.348999999999997</v>
      </c>
      <c r="BX632" s="70">
        <v>596.25400000000002</v>
      </c>
      <c r="BY632" s="70">
        <v>16.812999999999999</v>
      </c>
      <c r="BZ632" s="70">
        <v>8.0109999999999992</v>
      </c>
      <c r="CA632" s="70">
        <v>5.1999999999999998E-2</v>
      </c>
      <c r="CB632" s="70">
        <v>0</v>
      </c>
      <c r="CC632" s="70">
        <v>0</v>
      </c>
      <c r="CD632" s="70">
        <v>0</v>
      </c>
    </row>
    <row r="633" spans="1:82">
      <c r="A633" s="70" t="s">
        <v>2426</v>
      </c>
      <c r="B633" s="70">
        <v>526</v>
      </c>
      <c r="C633" s="70">
        <v>16</v>
      </c>
      <c r="D633" s="70">
        <v>31</v>
      </c>
      <c r="E633" s="70">
        <v>2019</v>
      </c>
      <c r="F633" s="70" t="s">
        <v>158</v>
      </c>
      <c r="G633" s="70" t="s">
        <v>2410</v>
      </c>
      <c r="H633" s="70" t="s">
        <v>2411</v>
      </c>
      <c r="I633" s="148"/>
      <c r="J633" s="71">
        <v>10901.180005028575</v>
      </c>
      <c r="K633" s="71">
        <v>44.146895334865434</v>
      </c>
      <c r="L633" s="71">
        <v>194.42979078668455</v>
      </c>
      <c r="M633" s="71">
        <v>1000.1848146940356</v>
      </c>
      <c r="N633" s="71">
        <v>1060.5486407640774</v>
      </c>
      <c r="O633" s="71">
        <v>889.80889771603142</v>
      </c>
      <c r="P633" s="71">
        <v>838.24199293543029</v>
      </c>
      <c r="Q633" s="71">
        <v>58.887470681593904</v>
      </c>
      <c r="R633" s="71">
        <v>113.0676126547482</v>
      </c>
      <c r="S633" s="71">
        <v>133.33324903881453</v>
      </c>
      <c r="T633" s="72"/>
      <c r="U633" s="71">
        <v>264687707</v>
      </c>
      <c r="V633" s="71">
        <v>26949</v>
      </c>
      <c r="W633" s="71">
        <v>2922</v>
      </c>
      <c r="X633" s="71">
        <v>329449</v>
      </c>
      <c r="Y633" s="71">
        <v>441385</v>
      </c>
      <c r="Z633" s="71">
        <v>557080</v>
      </c>
      <c r="AA633" s="71">
        <v>174056</v>
      </c>
      <c r="AB633" s="71">
        <v>954258</v>
      </c>
      <c r="AC633" s="71">
        <v>19938119</v>
      </c>
      <c r="AD633" s="71">
        <v>133.3332490388145</v>
      </c>
      <c r="AE633" s="72"/>
      <c r="AF633" s="71">
        <v>2432395665.8416667</v>
      </c>
      <c r="AG633" s="71">
        <v>35703620.659295514</v>
      </c>
      <c r="AH633" s="71">
        <v>44484122.042132378</v>
      </c>
      <c r="AI633" s="71">
        <v>1932073583.1235032</v>
      </c>
      <c r="AJ633" s="71">
        <v>2107191187.659255</v>
      </c>
      <c r="AK633" s="71">
        <v>0</v>
      </c>
      <c r="AL633" s="71">
        <v>0</v>
      </c>
      <c r="AM633" s="71">
        <v>129962755.94962209</v>
      </c>
      <c r="AN633" s="71">
        <v>0</v>
      </c>
      <c r="AO633" s="71">
        <v>0</v>
      </c>
      <c r="AP633" s="71">
        <v>6681810935.2754745</v>
      </c>
      <c r="AQ633" s="72"/>
      <c r="AR633" s="71">
        <v>26954</v>
      </c>
      <c r="AS633" s="71">
        <v>8263</v>
      </c>
      <c r="AT633" s="71">
        <v>16</v>
      </c>
      <c r="AU633" s="71">
        <v>4</v>
      </c>
      <c r="AV633" s="71">
        <v>0</v>
      </c>
      <c r="AW633" s="71">
        <v>4</v>
      </c>
      <c r="AX633" s="71"/>
      <c r="AY633" s="72"/>
      <c r="AZ633" s="71">
        <v>116638.60000000009</v>
      </c>
      <c r="BA633" s="71">
        <v>528198.1</v>
      </c>
      <c r="BB633" s="71">
        <v>120740.8</v>
      </c>
      <c r="BC633" s="71">
        <v>637.70000000000005</v>
      </c>
      <c r="BD633" s="71">
        <v>0</v>
      </c>
      <c r="BE633" s="71">
        <v>3060</v>
      </c>
      <c r="BF633" s="71"/>
      <c r="BG633" s="72"/>
      <c r="BH633" s="71">
        <v>0</v>
      </c>
      <c r="BI633" s="71">
        <v>0</v>
      </c>
      <c r="BJ633" s="71">
        <v>10286.632</v>
      </c>
      <c r="BK633" s="71">
        <v>938.01499999999999</v>
      </c>
      <c r="BL633" s="71">
        <v>193.96899999999999</v>
      </c>
      <c r="BM633" s="71">
        <v>0</v>
      </c>
      <c r="BN633" s="72"/>
      <c r="BO633" s="71">
        <v>0</v>
      </c>
      <c r="BP633" s="71">
        <v>0</v>
      </c>
      <c r="BQ633" s="71">
        <v>58</v>
      </c>
      <c r="BR633" s="71">
        <v>5</v>
      </c>
      <c r="BS633" s="71">
        <v>28</v>
      </c>
      <c r="BT633" s="71">
        <v>0</v>
      </c>
      <c r="BU633"/>
      <c r="BV633" s="70">
        <v>10737.16</v>
      </c>
      <c r="BW633" s="70">
        <v>34.030999999999999</v>
      </c>
      <c r="BX633" s="70">
        <v>601.30999999999995</v>
      </c>
      <c r="BY633" s="70">
        <v>40.932000000000002</v>
      </c>
      <c r="BZ633" s="70">
        <v>5.1150000000000002</v>
      </c>
      <c r="CA633" s="70">
        <v>6.8000000000000005E-2</v>
      </c>
      <c r="CB633" s="70">
        <v>0</v>
      </c>
      <c r="CC633" s="70">
        <v>0</v>
      </c>
      <c r="CD633" s="70">
        <v>0</v>
      </c>
    </row>
    <row r="634" spans="1:82">
      <c r="A634" s="70" t="s">
        <v>2427</v>
      </c>
      <c r="B634" s="70">
        <v>527</v>
      </c>
      <c r="C634" s="70">
        <v>17</v>
      </c>
      <c r="D634" s="70">
        <v>31</v>
      </c>
      <c r="E634" s="70">
        <v>2020</v>
      </c>
      <c r="F634" s="70" t="s">
        <v>159</v>
      </c>
      <c r="G634" s="1064" t="s">
        <v>2410</v>
      </c>
      <c r="H634" s="70" t="s">
        <v>2411</v>
      </c>
      <c r="I634" s="148"/>
      <c r="J634" s="71">
        <v>7790.5095151192936</v>
      </c>
      <c r="K634" s="71">
        <v>49.725992173407697</v>
      </c>
      <c r="L634" s="71">
        <v>237.85067045081169</v>
      </c>
      <c r="M634" s="71">
        <v>952.00681757701375</v>
      </c>
      <c r="N634" s="71">
        <v>946.5564875824133</v>
      </c>
      <c r="O634" s="71">
        <v>781.48204052321626</v>
      </c>
      <c r="P634" s="71">
        <v>790.2084092586415</v>
      </c>
      <c r="Q634" s="71">
        <v>55.703143431129497</v>
      </c>
      <c r="R634" s="71">
        <v>110.50961692381613</v>
      </c>
      <c r="S634" s="71">
        <v>124.80573719068219</v>
      </c>
      <c r="T634" s="72"/>
      <c r="U634" s="71">
        <v>238345728</v>
      </c>
      <c r="V634" s="71">
        <v>25055</v>
      </c>
      <c r="W634" s="71">
        <v>3766</v>
      </c>
      <c r="X634" s="71">
        <v>331614</v>
      </c>
      <c r="Y634" s="71">
        <v>442178</v>
      </c>
      <c r="Z634" s="71">
        <v>558426</v>
      </c>
      <c r="AA634" s="71">
        <v>174402</v>
      </c>
      <c r="AB634" s="71">
        <v>944750</v>
      </c>
      <c r="AC634" s="71">
        <v>19590013.999999996</v>
      </c>
      <c r="AD634" s="71">
        <v>124.80573719068219</v>
      </c>
      <c r="AE634" s="72"/>
      <c r="AF634" s="71">
        <v>2147164015.7230749</v>
      </c>
      <c r="AG634" s="71">
        <v>36718753.045161799</v>
      </c>
      <c r="AH634" s="71">
        <v>58499388.180320382</v>
      </c>
      <c r="AI634" s="71">
        <v>1791853843.2488239</v>
      </c>
      <c r="AJ634" s="71">
        <v>1881369552.4723921</v>
      </c>
      <c r="AK634" s="71">
        <v>0</v>
      </c>
      <c r="AL634" s="71">
        <v>0</v>
      </c>
      <c r="AM634" s="71">
        <v>123300371.39142372</v>
      </c>
      <c r="AN634" s="71">
        <v>0</v>
      </c>
      <c r="AO634" s="71">
        <v>0</v>
      </c>
      <c r="AP634" s="71">
        <v>6038905924.0611973</v>
      </c>
      <c r="AQ634" s="72"/>
      <c r="AR634" s="71">
        <v>28337</v>
      </c>
      <c r="AS634" s="71">
        <v>8734</v>
      </c>
      <c r="AT634" s="71">
        <v>16</v>
      </c>
      <c r="AU634" s="71">
        <v>4</v>
      </c>
      <c r="AV634" s="71">
        <v>0</v>
      </c>
      <c r="AW634" s="71">
        <v>6</v>
      </c>
      <c r="AX634" s="71"/>
      <c r="AY634" s="72"/>
      <c r="AZ634" s="71">
        <v>124387.2000000002</v>
      </c>
      <c r="BA634" s="71">
        <v>595912.6</v>
      </c>
      <c r="BB634" s="71">
        <v>120740.8</v>
      </c>
      <c r="BC634" s="71">
        <v>637.70000000000005</v>
      </c>
      <c r="BD634" s="71">
        <v>0</v>
      </c>
      <c r="BE634" s="71">
        <v>9900</v>
      </c>
      <c r="BF634" s="71"/>
      <c r="BG634" s="72"/>
      <c r="BH634" s="71">
        <v>0</v>
      </c>
      <c r="BI634" s="71">
        <v>0</v>
      </c>
      <c r="BJ634" s="71">
        <v>6930.1289999999999</v>
      </c>
      <c r="BK634" s="71">
        <v>1295.0450000000001</v>
      </c>
      <c r="BL634" s="71">
        <v>168.93099999999998</v>
      </c>
      <c r="BM634" s="71">
        <v>0</v>
      </c>
      <c r="BN634" s="72"/>
      <c r="BO634" s="71">
        <v>0</v>
      </c>
      <c r="BP634" s="71">
        <v>0</v>
      </c>
      <c r="BQ634" s="71">
        <v>57</v>
      </c>
      <c r="BR634" s="71">
        <v>5</v>
      </c>
      <c r="BS634" s="71">
        <v>27</v>
      </c>
      <c r="BT634" s="71">
        <v>0</v>
      </c>
      <c r="BU634"/>
      <c r="BV634" s="70">
        <v>7894.18</v>
      </c>
      <c r="BW634" s="70">
        <v>74.323999999999998</v>
      </c>
      <c r="BX634" s="70">
        <v>406.31099999999998</v>
      </c>
      <c r="BY634" s="70">
        <v>13.326000000000001</v>
      </c>
      <c r="BZ634" s="70">
        <v>5.9349999999999996</v>
      </c>
      <c r="CA634" s="70">
        <v>0.01</v>
      </c>
      <c r="CB634" s="70">
        <v>0</v>
      </c>
      <c r="CC634" s="70">
        <v>1.9E-2</v>
      </c>
      <c r="CD634" s="70">
        <v>0</v>
      </c>
    </row>
    <row r="635" spans="1:82">
      <c r="A635" s="70" t="s">
        <v>2428</v>
      </c>
      <c r="B635" s="70">
        <v>527</v>
      </c>
      <c r="C635" s="70">
        <v>18</v>
      </c>
      <c r="D635" s="70">
        <v>31</v>
      </c>
      <c r="E635" s="70">
        <v>2021</v>
      </c>
      <c r="F635" s="70" t="s">
        <v>160</v>
      </c>
      <c r="G635" s="1064" t="s">
        <v>2410</v>
      </c>
      <c r="H635" s="70" t="s">
        <v>2411</v>
      </c>
      <c r="I635" s="148"/>
      <c r="J635" s="71">
        <v>7245.168186513928</v>
      </c>
      <c r="K635" s="71">
        <v>51.047038895260577</v>
      </c>
      <c r="L635" s="71">
        <v>191.0997278105078</v>
      </c>
      <c r="M635" s="71">
        <v>928.65700899610067</v>
      </c>
      <c r="N635" s="71">
        <v>934.57882199332425</v>
      </c>
      <c r="O635" s="71">
        <v>757.98180681000986</v>
      </c>
      <c r="P635" s="71">
        <v>810.09926346961959</v>
      </c>
      <c r="Q635" s="71">
        <v>54.5968499336241</v>
      </c>
      <c r="R635" s="71">
        <v>115.33951679464147</v>
      </c>
      <c r="S635" s="71">
        <v>138.84264519458782</v>
      </c>
      <c r="T635" s="72"/>
      <c r="U635" s="71">
        <v>240206425</v>
      </c>
      <c r="V635" s="71">
        <v>25055</v>
      </c>
      <c r="W635" s="71">
        <v>3766</v>
      </c>
      <c r="X635" s="71">
        <v>331614</v>
      </c>
      <c r="Y635" s="71">
        <v>442544</v>
      </c>
      <c r="Z635" s="71">
        <v>557694</v>
      </c>
      <c r="AA635" s="71">
        <v>174342</v>
      </c>
      <c r="AB635" s="71">
        <v>935084</v>
      </c>
      <c r="AC635" s="71">
        <v>19835220.999999996</v>
      </c>
      <c r="AD635" s="71">
        <v>138.84264519458782</v>
      </c>
      <c r="AE635" s="72"/>
      <c r="AF635" s="71">
        <v>1903561297.1787789</v>
      </c>
      <c r="AG635" s="71">
        <v>39244534.819786906</v>
      </c>
      <c r="AH635" s="71">
        <v>45442367.377059959</v>
      </c>
      <c r="AI635" s="71">
        <v>2029203298.780314</v>
      </c>
      <c r="AJ635" s="71">
        <v>2138513289.8011179</v>
      </c>
      <c r="AK635" s="71">
        <v>0</v>
      </c>
      <c r="AL635" s="71">
        <v>0</v>
      </c>
      <c r="AM635" s="71">
        <v>122742761.26687157</v>
      </c>
      <c r="AN635" s="71">
        <v>0</v>
      </c>
      <c r="AO635" s="71">
        <v>0</v>
      </c>
      <c r="AP635" s="71">
        <v>6278707549.2239294</v>
      </c>
      <c r="AQ635" s="72"/>
      <c r="AR635" s="71">
        <v>29749</v>
      </c>
      <c r="AS635" s="71">
        <v>8975</v>
      </c>
      <c r="AT635" s="71">
        <v>17</v>
      </c>
      <c r="AU635" s="71">
        <v>6</v>
      </c>
      <c r="AV635" s="71">
        <v>0</v>
      </c>
      <c r="AW635" s="71">
        <v>8</v>
      </c>
      <c r="AX635" s="71"/>
      <c r="AY635" s="72"/>
      <c r="AZ635" s="71">
        <v>132960.2999999997</v>
      </c>
      <c r="BA635" s="71">
        <v>610677.60000000149</v>
      </c>
      <c r="BB635" s="71">
        <v>169040.8</v>
      </c>
      <c r="BC635" s="71">
        <v>707.4</v>
      </c>
      <c r="BD635" s="71">
        <v>0</v>
      </c>
      <c r="BE635" s="71">
        <v>29664</v>
      </c>
      <c r="BF635" s="71"/>
      <c r="BG635" s="72"/>
      <c r="BH635" s="71">
        <v>0</v>
      </c>
      <c r="BI635" s="71">
        <v>0</v>
      </c>
      <c r="BJ635" s="71">
        <v>7079.7470000000003</v>
      </c>
      <c r="BK635" s="71">
        <v>1129.3900000000001</v>
      </c>
      <c r="BL635" s="71">
        <v>189.06400000000002</v>
      </c>
      <c r="BM635" s="71">
        <v>0</v>
      </c>
      <c r="BN635" s="72"/>
      <c r="BO635" s="71">
        <v>0</v>
      </c>
      <c r="BP635" s="71">
        <v>0</v>
      </c>
      <c r="BQ635" s="71">
        <v>58</v>
      </c>
      <c r="BR635" s="71">
        <v>5</v>
      </c>
      <c r="BS635" s="71">
        <v>27</v>
      </c>
      <c r="BT635" s="71">
        <v>0</v>
      </c>
      <c r="BU635"/>
      <c r="BV635" s="70">
        <v>7874.375</v>
      </c>
      <c r="BW635" s="70">
        <v>43.972000000000001</v>
      </c>
      <c r="BX635" s="70">
        <v>464.75400000000002</v>
      </c>
      <c r="BY635" s="70">
        <v>12.692</v>
      </c>
      <c r="BZ635" s="70">
        <v>2.3490000000000002</v>
      </c>
      <c r="CA635" s="70">
        <v>0.04</v>
      </c>
      <c r="CB635" s="70">
        <v>0</v>
      </c>
      <c r="CC635" s="70">
        <v>1.9E-2</v>
      </c>
      <c r="CD635" s="70">
        <v>0</v>
      </c>
    </row>
    <row r="636" spans="1:82">
      <c r="A636" s="70" t="s">
        <v>2429</v>
      </c>
      <c r="B636" s="70">
        <v>527</v>
      </c>
      <c r="C636" s="70">
        <v>19</v>
      </c>
      <c r="D636" s="70">
        <v>31</v>
      </c>
      <c r="E636" s="70">
        <v>2022</v>
      </c>
      <c r="F636" s="70" t="s">
        <v>161</v>
      </c>
      <c r="G636" s="70" t="s">
        <v>2410</v>
      </c>
      <c r="H636" s="70" t="s">
        <v>2411</v>
      </c>
      <c r="I636" s="148"/>
      <c r="J636" s="71">
        <v>7680.3086349944906</v>
      </c>
      <c r="K636" s="71">
        <v>47.702224720891763</v>
      </c>
      <c r="L636" s="71">
        <v>171.68824031308964</v>
      </c>
      <c r="M636" s="71">
        <v>1055.4552774187114</v>
      </c>
      <c r="N636" s="71">
        <v>1202.9699395225491</v>
      </c>
      <c r="O636" s="71">
        <v>797.86654562979447</v>
      </c>
      <c r="P636" s="71">
        <v>799.62405657420152</v>
      </c>
      <c r="Q636" s="71">
        <v>54.423344432681688</v>
      </c>
      <c r="R636" s="71">
        <v>115.0676640118587</v>
      </c>
      <c r="S636" s="71">
        <v>123.14936634933163</v>
      </c>
      <c r="T636" s="72"/>
      <c r="U636" s="71">
        <v>303597063</v>
      </c>
      <c r="V636" s="71">
        <v>25055</v>
      </c>
      <c r="W636" s="71">
        <v>3766</v>
      </c>
      <c r="X636" s="71">
        <v>331614</v>
      </c>
      <c r="Y636" s="71">
        <v>443470</v>
      </c>
      <c r="Z636" s="71">
        <v>557751</v>
      </c>
      <c r="AA636" s="71">
        <v>174711</v>
      </c>
      <c r="AB636" s="71">
        <v>924469</v>
      </c>
      <c r="AC636" s="71">
        <v>20037001.999999996</v>
      </c>
      <c r="AD636" s="71">
        <v>123.14936634933163</v>
      </c>
      <c r="AE636" s="72"/>
      <c r="AF636" s="71">
        <v>2369949347.2426219</v>
      </c>
      <c r="AG636" s="71">
        <v>38351067.355869994</v>
      </c>
      <c r="AH636" s="71">
        <v>49195817.855917074</v>
      </c>
      <c r="AI636" s="71">
        <v>1968557288.5258451</v>
      </c>
      <c r="AJ636" s="71">
        <v>2470242318.9437819</v>
      </c>
      <c r="AK636" s="71">
        <v>0</v>
      </c>
      <c r="AL636" s="71">
        <v>0</v>
      </c>
      <c r="AM636" s="71">
        <v>119374180.73325171</v>
      </c>
      <c r="AN636" s="71">
        <v>0</v>
      </c>
      <c r="AO636" s="71">
        <v>0</v>
      </c>
      <c r="AP636" s="71">
        <v>7015670020.6572876</v>
      </c>
      <c r="AQ636" s="72"/>
      <c r="AR636" s="71">
        <v>31516</v>
      </c>
      <c r="AS636" s="71">
        <v>9101</v>
      </c>
      <c r="AT636" s="71">
        <v>17</v>
      </c>
      <c r="AU636" s="71">
        <v>6</v>
      </c>
      <c r="AV636" s="71">
        <v>0</v>
      </c>
      <c r="AW636" s="71">
        <v>9</v>
      </c>
      <c r="AX636" s="71"/>
      <c r="AY636" s="72"/>
      <c r="AZ636" s="71">
        <v>143542.19999999728</v>
      </c>
      <c r="BA636" s="71">
        <v>709620.4999999993</v>
      </c>
      <c r="BB636" s="71">
        <v>169040.8</v>
      </c>
      <c r="BC636" s="71">
        <v>707.4</v>
      </c>
      <c r="BD636" s="71">
        <v>0</v>
      </c>
      <c r="BE636" s="71">
        <v>30864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2430</v>
      </c>
      <c r="B637" s="70">
        <v>527</v>
      </c>
      <c r="C637" s="70">
        <v>20</v>
      </c>
      <c r="D637" s="70">
        <v>31</v>
      </c>
      <c r="E637" s="70">
        <v>2023</v>
      </c>
      <c r="F637" s="70" t="s">
        <v>1539</v>
      </c>
      <c r="G637" s="70" t="s">
        <v>2410</v>
      </c>
      <c r="H637" s="70" t="s">
        <v>2411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33121</v>
      </c>
      <c r="AS637" s="71">
        <v>9179</v>
      </c>
      <c r="AT637" s="71">
        <v>17</v>
      </c>
      <c r="AU637" s="71">
        <v>6</v>
      </c>
      <c r="AV637" s="71">
        <v>0</v>
      </c>
      <c r="AW637" s="71">
        <v>10</v>
      </c>
      <c r="AX637" s="71"/>
      <c r="AY637" s="72"/>
      <c r="AZ637" s="71">
        <v>152514.89999999458</v>
      </c>
      <c r="BA637" s="71">
        <v>724476.49999999953</v>
      </c>
      <c r="BB637" s="71">
        <v>169040.8</v>
      </c>
      <c r="BC637" s="71">
        <v>707.4</v>
      </c>
      <c r="BD637" s="71">
        <v>0</v>
      </c>
      <c r="BE637" s="71">
        <v>30913</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2431</v>
      </c>
      <c r="B638" s="70">
        <v>527</v>
      </c>
      <c r="C638" s="70">
        <v>21</v>
      </c>
      <c r="D638" s="70">
        <v>31</v>
      </c>
      <c r="E638" s="70">
        <v>2024</v>
      </c>
      <c r="F638" s="70" t="s">
        <v>1554</v>
      </c>
      <c r="G638" s="70" t="s">
        <v>2410</v>
      </c>
      <c r="H638" s="70" t="s">
        <v>2411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1970</v>
      </c>
      <c r="B9" s="70">
        <v>1</v>
      </c>
      <c r="C9" s="70">
        <v>1</v>
      </c>
      <c r="D9" s="70">
        <v>1</v>
      </c>
      <c r="E9" s="70">
        <v>1990</v>
      </c>
      <c r="F9" s="70" t="s">
        <v>787</v>
      </c>
      <c r="G9" s="1073" t="s">
        <v>1971</v>
      </c>
      <c r="H9" s="70" t="s">
        <v>1972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1973</v>
      </c>
      <c r="B10" s="70">
        <v>2</v>
      </c>
      <c r="C10" s="70">
        <v>2</v>
      </c>
      <c r="D10" s="70">
        <v>1</v>
      </c>
      <c r="E10" s="70">
        <v>2005</v>
      </c>
      <c r="F10" s="70" t="s">
        <v>789</v>
      </c>
      <c r="G10" s="1073" t="s">
        <v>1971</v>
      </c>
      <c r="H10" s="70" t="s">
        <v>1972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1974</v>
      </c>
      <c r="B11" s="70">
        <v>3</v>
      </c>
      <c r="C11" s="70">
        <v>3</v>
      </c>
      <c r="D11" s="70">
        <v>1</v>
      </c>
      <c r="E11" s="70">
        <v>2006</v>
      </c>
      <c r="F11" s="70" t="s">
        <v>790</v>
      </c>
      <c r="G11" s="1073" t="s">
        <v>1971</v>
      </c>
      <c r="H11" s="70" t="s">
        <v>1972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1975</v>
      </c>
      <c r="B12" s="70">
        <v>4</v>
      </c>
      <c r="C12" s="70">
        <v>4</v>
      </c>
      <c r="D12" s="70">
        <v>1</v>
      </c>
      <c r="E12" s="70">
        <v>2007</v>
      </c>
      <c r="F12" s="70" t="s">
        <v>791</v>
      </c>
      <c r="G12" s="1073" t="s">
        <v>1971</v>
      </c>
      <c r="H12" s="70" t="s">
        <v>1972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1976</v>
      </c>
      <c r="B13" s="70">
        <v>5</v>
      </c>
      <c r="C13" s="70">
        <v>5</v>
      </c>
      <c r="D13" s="70">
        <v>1</v>
      </c>
      <c r="E13" s="70">
        <v>2008</v>
      </c>
      <c r="F13" s="70" t="s">
        <v>792</v>
      </c>
      <c r="G13" s="1073" t="s">
        <v>1971</v>
      </c>
      <c r="H13" s="70" t="s">
        <v>1972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1977</v>
      </c>
      <c r="B14" s="70">
        <v>6</v>
      </c>
      <c r="C14" s="70">
        <v>6</v>
      </c>
      <c r="D14" s="70">
        <v>1</v>
      </c>
      <c r="E14" s="70">
        <v>2009</v>
      </c>
      <c r="F14" s="70" t="s">
        <v>176</v>
      </c>
      <c r="G14" s="1073" t="s">
        <v>1971</v>
      </c>
      <c r="H14" s="70" t="s">
        <v>1972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4.6399999999999997</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4.6399999999999997</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4.6399999999999997</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4.6399999999999997</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1978</v>
      </c>
      <c r="B15" s="70">
        <v>7</v>
      </c>
      <c r="C15" s="70">
        <v>7</v>
      </c>
      <c r="D15" s="70">
        <v>1</v>
      </c>
      <c r="E15" s="70">
        <v>2010</v>
      </c>
      <c r="F15" s="70" t="s">
        <v>177</v>
      </c>
      <c r="G15" s="1073" t="s">
        <v>1971</v>
      </c>
      <c r="H15" s="70" t="s">
        <v>1972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4.16</v>
      </c>
      <c r="CG15" s="73">
        <v>0</v>
      </c>
      <c r="CH15" s="73">
        <v>0</v>
      </c>
      <c r="CI15" s="73">
        <v>0</v>
      </c>
      <c r="CJ15" s="73">
        <v>0</v>
      </c>
      <c r="CK15" s="73">
        <v>5.569</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4.16</v>
      </c>
      <c r="GH15" s="73">
        <v>0</v>
      </c>
      <c r="GI15" s="73">
        <v>0</v>
      </c>
      <c r="GJ15" s="73">
        <v>0</v>
      </c>
      <c r="GK15" s="73">
        <v>0</v>
      </c>
      <c r="GL15" s="73">
        <v>5.569</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4.16</v>
      </c>
      <c r="HT15" s="73">
        <v>5.569</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4.16</v>
      </c>
      <c r="IO15" s="73">
        <v>5.569</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1</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1</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1</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1</v>
      </c>
      <c r="SC15" s="71">
        <v>0</v>
      </c>
      <c r="SD15" s="71">
        <v>0</v>
      </c>
      <c r="SE15" s="71">
        <v>0</v>
      </c>
      <c r="SF15" s="71">
        <v>0</v>
      </c>
      <c r="SG15" s="71">
        <v>0</v>
      </c>
      <c r="SH15" s="71">
        <v>0</v>
      </c>
    </row>
    <row r="16" spans="1:503">
      <c r="A16" s="16" t="s">
        <v>1979</v>
      </c>
      <c r="B16" s="70">
        <v>8</v>
      </c>
      <c r="C16" s="70">
        <v>8</v>
      </c>
      <c r="D16" s="70">
        <v>1</v>
      </c>
      <c r="E16" s="70">
        <v>2011</v>
      </c>
      <c r="F16" s="70" t="s">
        <v>178</v>
      </c>
      <c r="G16" s="1073" t="s">
        <v>1971</v>
      </c>
      <c r="H16" s="70" t="s">
        <v>1972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3.8119999999999998</v>
      </c>
      <c r="CG16" s="73">
        <v>0</v>
      </c>
      <c r="CH16" s="73">
        <v>0</v>
      </c>
      <c r="CI16" s="73">
        <v>0</v>
      </c>
      <c r="CJ16" s="73">
        <v>0</v>
      </c>
      <c r="CK16" s="73">
        <v>6.0220000000000002</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3.8119999999999998</v>
      </c>
      <c r="GH16" s="73">
        <v>0</v>
      </c>
      <c r="GI16" s="73">
        <v>0</v>
      </c>
      <c r="GJ16" s="73">
        <v>0</v>
      </c>
      <c r="GK16" s="73">
        <v>0</v>
      </c>
      <c r="GL16" s="73">
        <v>6.0220000000000002</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3.8119999999999998</v>
      </c>
      <c r="HT16" s="73">
        <v>6.0220000000000002</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3.8119999999999998</v>
      </c>
      <c r="IO16" s="73">
        <v>6.0220000000000002</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1</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1</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1</v>
      </c>
      <c r="RG16" s="71">
        <v>1</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1</v>
      </c>
      <c r="SB16" s="71">
        <v>1</v>
      </c>
      <c r="SC16" s="71">
        <v>0</v>
      </c>
      <c r="SD16" s="71">
        <v>0</v>
      </c>
      <c r="SE16" s="71">
        <v>0</v>
      </c>
      <c r="SF16" s="71">
        <v>0</v>
      </c>
      <c r="SG16" s="71">
        <v>0</v>
      </c>
      <c r="SH16" s="71">
        <v>0</v>
      </c>
    </row>
    <row r="17" spans="1:502">
      <c r="A17" s="16" t="s">
        <v>1980</v>
      </c>
      <c r="B17" s="70">
        <v>9</v>
      </c>
      <c r="C17" s="70">
        <v>9</v>
      </c>
      <c r="D17" s="70">
        <v>1</v>
      </c>
      <c r="E17" s="70">
        <v>2012</v>
      </c>
      <c r="F17" s="70" t="s">
        <v>179</v>
      </c>
      <c r="G17" s="1073" t="s">
        <v>1971</v>
      </c>
      <c r="H17" s="70" t="s">
        <v>1972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4.3979999999999997</v>
      </c>
      <c r="CG17" s="73">
        <v>0</v>
      </c>
      <c r="CH17" s="73">
        <v>0</v>
      </c>
      <c r="CI17" s="73">
        <v>0</v>
      </c>
      <c r="CJ17" s="73">
        <v>0</v>
      </c>
      <c r="CK17" s="73">
        <v>6.9219999999999997</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4.3979999999999997</v>
      </c>
      <c r="GH17" s="73">
        <v>0</v>
      </c>
      <c r="GI17" s="73">
        <v>0</v>
      </c>
      <c r="GJ17" s="73">
        <v>0</v>
      </c>
      <c r="GK17" s="73">
        <v>0</v>
      </c>
      <c r="GL17" s="73">
        <v>6.9219999999999997</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4.3979999999999997</v>
      </c>
      <c r="HT17" s="73">
        <v>6.9219999999999997</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4.3979999999999997</v>
      </c>
      <c r="IO17" s="73">
        <v>6.9219999999999997</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1</v>
      </c>
      <c r="LT17" s="71">
        <v>0</v>
      </c>
      <c r="LU17" s="71">
        <v>0</v>
      </c>
      <c r="LV17" s="71">
        <v>0</v>
      </c>
      <c r="LW17" s="71">
        <v>0</v>
      </c>
      <c r="LX17" s="71">
        <v>1</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1</v>
      </c>
      <c r="PU17" s="71">
        <v>0</v>
      </c>
      <c r="PV17" s="71">
        <v>0</v>
      </c>
      <c r="PW17" s="71">
        <v>0</v>
      </c>
      <c r="PX17" s="71">
        <v>0</v>
      </c>
      <c r="PY17" s="71">
        <v>1</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1</v>
      </c>
      <c r="RG17" s="71">
        <v>1</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1</v>
      </c>
      <c r="SB17" s="71">
        <v>1</v>
      </c>
      <c r="SC17" s="71">
        <v>0</v>
      </c>
      <c r="SD17" s="71">
        <v>0</v>
      </c>
      <c r="SE17" s="71">
        <v>0</v>
      </c>
      <c r="SF17" s="71">
        <v>0</v>
      </c>
      <c r="SG17" s="71">
        <v>0</v>
      </c>
      <c r="SH17" s="71">
        <v>0</v>
      </c>
    </row>
    <row r="18" spans="1:502">
      <c r="A18" s="16" t="s">
        <v>1981</v>
      </c>
      <c r="B18" s="70">
        <v>10</v>
      </c>
      <c r="C18" s="70">
        <v>10</v>
      </c>
      <c r="D18" s="70">
        <v>1</v>
      </c>
      <c r="E18" s="70">
        <v>2013</v>
      </c>
      <c r="F18" s="70" t="s">
        <v>180</v>
      </c>
      <c r="G18" s="1073" t="s">
        <v>1971</v>
      </c>
      <c r="H18" s="70" t="s">
        <v>1972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4.4560000000000004</v>
      </c>
      <c r="CG18" s="73">
        <v>0</v>
      </c>
      <c r="CH18" s="73">
        <v>0</v>
      </c>
      <c r="CI18" s="73">
        <v>0</v>
      </c>
      <c r="CJ18" s="73">
        <v>0</v>
      </c>
      <c r="CK18" s="73">
        <v>7.8760000000000003</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4.4560000000000004</v>
      </c>
      <c r="GH18" s="73">
        <v>0</v>
      </c>
      <c r="GI18" s="73">
        <v>0</v>
      </c>
      <c r="GJ18" s="73">
        <v>0</v>
      </c>
      <c r="GK18" s="73">
        <v>0</v>
      </c>
      <c r="GL18" s="73">
        <v>7.8760000000000003</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4.4560000000000004</v>
      </c>
      <c r="HT18" s="73">
        <v>7.8760000000000003</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4.4560000000000004</v>
      </c>
      <c r="IO18" s="73">
        <v>7.8760000000000003</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1</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1</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1</v>
      </c>
      <c r="RG18" s="71">
        <v>1</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1</v>
      </c>
      <c r="SB18" s="71">
        <v>1</v>
      </c>
      <c r="SC18" s="71">
        <v>0</v>
      </c>
      <c r="SD18" s="71">
        <v>0</v>
      </c>
      <c r="SE18" s="71">
        <v>0</v>
      </c>
      <c r="SF18" s="71">
        <v>0</v>
      </c>
      <c r="SG18" s="71">
        <v>0</v>
      </c>
      <c r="SH18" s="71">
        <v>0</v>
      </c>
    </row>
    <row r="19" spans="1:502">
      <c r="A19" s="16" t="s">
        <v>1982</v>
      </c>
      <c r="B19" s="70">
        <v>11</v>
      </c>
      <c r="C19" s="70">
        <v>11</v>
      </c>
      <c r="D19" s="70">
        <v>1</v>
      </c>
      <c r="E19" s="70">
        <v>2014</v>
      </c>
      <c r="F19" s="70" t="s">
        <v>181</v>
      </c>
      <c r="G19" s="1073" t="s">
        <v>1971</v>
      </c>
      <c r="H19" s="70" t="s">
        <v>1972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4.4480000000000004</v>
      </c>
      <c r="CG19" s="73">
        <v>0</v>
      </c>
      <c r="CH19" s="73">
        <v>0</v>
      </c>
      <c r="CI19" s="73">
        <v>0</v>
      </c>
      <c r="CJ19" s="73">
        <v>0</v>
      </c>
      <c r="CK19" s="73">
        <v>8.2370000000000001</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4.4480000000000004</v>
      </c>
      <c r="GH19" s="73">
        <v>0</v>
      </c>
      <c r="GI19" s="73">
        <v>0</v>
      </c>
      <c r="GJ19" s="73">
        <v>0</v>
      </c>
      <c r="GK19" s="73">
        <v>0</v>
      </c>
      <c r="GL19" s="73">
        <v>8.2370000000000001</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4.4480000000000004</v>
      </c>
      <c r="HT19" s="73">
        <v>8.2370000000000001</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4.4480000000000004</v>
      </c>
      <c r="IO19" s="73">
        <v>8.2370000000000001</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1</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1</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1</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1</v>
      </c>
      <c r="SC19" s="71">
        <v>0</v>
      </c>
      <c r="SD19" s="71">
        <v>0</v>
      </c>
      <c r="SE19" s="71">
        <v>0</v>
      </c>
      <c r="SF19" s="71">
        <v>0</v>
      </c>
      <c r="SG19" s="71">
        <v>0</v>
      </c>
      <c r="SH19" s="71">
        <v>0</v>
      </c>
    </row>
    <row r="20" spans="1:502">
      <c r="A20" s="16" t="s">
        <v>1983</v>
      </c>
      <c r="B20" s="70">
        <v>12</v>
      </c>
      <c r="C20" s="70">
        <v>12</v>
      </c>
      <c r="D20" s="70">
        <v>1</v>
      </c>
      <c r="E20" s="70">
        <v>2015</v>
      </c>
      <c r="F20" s="70" t="s">
        <v>182</v>
      </c>
      <c r="G20" s="1073" t="s">
        <v>1971</v>
      </c>
      <c r="H20" s="70" t="s">
        <v>1972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3.722</v>
      </c>
      <c r="CG20" s="73">
        <v>0</v>
      </c>
      <c r="CH20" s="73">
        <v>0</v>
      </c>
      <c r="CI20" s="73">
        <v>0</v>
      </c>
      <c r="CJ20" s="73">
        <v>0</v>
      </c>
      <c r="CK20" s="73">
        <v>8.1809999999999992</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3.722</v>
      </c>
      <c r="GH20" s="73">
        <v>0</v>
      </c>
      <c r="GI20" s="73">
        <v>0</v>
      </c>
      <c r="GJ20" s="73">
        <v>0</v>
      </c>
      <c r="GK20" s="73">
        <v>0</v>
      </c>
      <c r="GL20" s="73">
        <v>8.1809999999999992</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3.722</v>
      </c>
      <c r="HT20" s="73">
        <v>8.1809999999999992</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3.722</v>
      </c>
      <c r="IO20" s="73">
        <v>8.1809999999999992</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1</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1</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1</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1</v>
      </c>
      <c r="SC20" s="71">
        <v>0</v>
      </c>
      <c r="SD20" s="71">
        <v>0</v>
      </c>
      <c r="SE20" s="71">
        <v>0</v>
      </c>
      <c r="SF20" s="71">
        <v>0</v>
      </c>
      <c r="SG20" s="71">
        <v>0</v>
      </c>
      <c r="SH20" s="71">
        <v>0</v>
      </c>
    </row>
    <row r="21" spans="1:502">
      <c r="A21" s="16" t="s">
        <v>1984</v>
      </c>
      <c r="B21" s="70">
        <v>13</v>
      </c>
      <c r="C21" s="70">
        <v>13</v>
      </c>
      <c r="D21" s="70">
        <v>1</v>
      </c>
      <c r="E21" s="70">
        <v>2016</v>
      </c>
      <c r="F21" s="70" t="s">
        <v>155</v>
      </c>
      <c r="G21" s="1073" t="s">
        <v>1971</v>
      </c>
      <c r="H21" s="70" t="s">
        <v>1972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8.0359999999999996</v>
      </c>
      <c r="CG21" s="73">
        <v>0</v>
      </c>
      <c r="CH21" s="73">
        <v>0</v>
      </c>
      <c r="CI21" s="73">
        <v>0</v>
      </c>
      <c r="CJ21" s="73">
        <v>0</v>
      </c>
      <c r="CK21" s="73">
        <v>7.9260000000000002</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8.0359999999999996</v>
      </c>
      <c r="GH21" s="73">
        <v>0</v>
      </c>
      <c r="GI21" s="73">
        <v>0</v>
      </c>
      <c r="GJ21" s="73">
        <v>0</v>
      </c>
      <c r="GK21" s="73">
        <v>0</v>
      </c>
      <c r="GL21" s="73">
        <v>7.9260000000000002</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8.0359999999999996</v>
      </c>
      <c r="HT21" s="73">
        <v>7.9260000000000002</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8.0359999999999996</v>
      </c>
      <c r="IO21" s="73">
        <v>7.9260000000000002</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2</v>
      </c>
      <c r="LT21" s="71">
        <v>0</v>
      </c>
      <c r="LU21" s="71">
        <v>0</v>
      </c>
      <c r="LV21" s="71">
        <v>0</v>
      </c>
      <c r="LW21" s="71">
        <v>0</v>
      </c>
      <c r="LX21" s="71">
        <v>1</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2</v>
      </c>
      <c r="PU21" s="71">
        <v>0</v>
      </c>
      <c r="PV21" s="71">
        <v>0</v>
      </c>
      <c r="PW21" s="71">
        <v>0</v>
      </c>
      <c r="PX21" s="71">
        <v>0</v>
      </c>
      <c r="PY21" s="71">
        <v>1</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2</v>
      </c>
      <c r="RG21" s="71">
        <v>1</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2</v>
      </c>
      <c r="SB21" s="71">
        <v>1</v>
      </c>
      <c r="SC21" s="71">
        <v>0</v>
      </c>
      <c r="SD21" s="71">
        <v>0</v>
      </c>
      <c r="SE21" s="71">
        <v>0</v>
      </c>
      <c r="SF21" s="71">
        <v>0</v>
      </c>
      <c r="SG21" s="71">
        <v>0</v>
      </c>
      <c r="SH21" s="71">
        <v>0</v>
      </c>
    </row>
    <row r="22" spans="1:502">
      <c r="A22" s="16" t="s">
        <v>1985</v>
      </c>
      <c r="B22" s="70">
        <v>14</v>
      </c>
      <c r="C22" s="70">
        <v>14</v>
      </c>
      <c r="D22" s="70">
        <v>1</v>
      </c>
      <c r="E22" s="70">
        <v>2017</v>
      </c>
      <c r="F22" s="70" t="s">
        <v>156</v>
      </c>
      <c r="G22" s="1073" t="s">
        <v>1971</v>
      </c>
      <c r="H22" s="70" t="s">
        <v>1972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8.0090000000000003</v>
      </c>
      <c r="CG22" s="73">
        <v>0</v>
      </c>
      <c r="CH22" s="73">
        <v>0</v>
      </c>
      <c r="CI22" s="73">
        <v>0</v>
      </c>
      <c r="CJ22" s="73">
        <v>0</v>
      </c>
      <c r="CK22" s="73">
        <v>7.8659999999999997</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8.0090000000000003</v>
      </c>
      <c r="GH22" s="73">
        <v>0</v>
      </c>
      <c r="GI22" s="73">
        <v>0</v>
      </c>
      <c r="GJ22" s="73">
        <v>0</v>
      </c>
      <c r="GK22" s="73">
        <v>0</v>
      </c>
      <c r="GL22" s="73">
        <v>7.8659999999999997</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8.0090000000000003</v>
      </c>
      <c r="HT22" s="73">
        <v>7.8659999999999997</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8.0090000000000003</v>
      </c>
      <c r="IO22" s="73">
        <v>7.8659999999999997</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2</v>
      </c>
      <c r="LT22" s="71">
        <v>0</v>
      </c>
      <c r="LU22" s="71">
        <v>0</v>
      </c>
      <c r="LV22" s="71">
        <v>0</v>
      </c>
      <c r="LW22" s="71">
        <v>0</v>
      </c>
      <c r="LX22" s="71">
        <v>1</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2</v>
      </c>
      <c r="PU22" s="71">
        <v>0</v>
      </c>
      <c r="PV22" s="71">
        <v>0</v>
      </c>
      <c r="PW22" s="71">
        <v>0</v>
      </c>
      <c r="PX22" s="71">
        <v>0</v>
      </c>
      <c r="PY22" s="71">
        <v>1</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2</v>
      </c>
      <c r="RG22" s="71">
        <v>1</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2</v>
      </c>
      <c r="SB22" s="71">
        <v>1</v>
      </c>
      <c r="SC22" s="71">
        <v>0</v>
      </c>
      <c r="SD22" s="71">
        <v>0</v>
      </c>
      <c r="SE22" s="71">
        <v>0</v>
      </c>
      <c r="SF22" s="71">
        <v>0</v>
      </c>
      <c r="SG22" s="71">
        <v>0</v>
      </c>
      <c r="SH22" s="71">
        <v>0</v>
      </c>
    </row>
    <row r="23" spans="1:502">
      <c r="A23" s="16" t="s">
        <v>1986</v>
      </c>
      <c r="B23" s="70">
        <v>15</v>
      </c>
      <c r="C23" s="70">
        <v>15</v>
      </c>
      <c r="D23" s="70">
        <v>1</v>
      </c>
      <c r="E23" s="70">
        <v>2018</v>
      </c>
      <c r="F23" s="70" t="s">
        <v>183</v>
      </c>
      <c r="G23" s="1073" t="s">
        <v>1971</v>
      </c>
      <c r="H23" s="70" t="s">
        <v>1972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7.1849999999999996</v>
      </c>
      <c r="CG23" s="73">
        <v>0</v>
      </c>
      <c r="CH23" s="73">
        <v>0</v>
      </c>
      <c r="CI23" s="73">
        <v>0</v>
      </c>
      <c r="CJ23" s="73">
        <v>0</v>
      </c>
      <c r="CK23" s="73">
        <v>6.6779999999999999</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7.1849999999999996</v>
      </c>
      <c r="GH23" s="73">
        <v>0</v>
      </c>
      <c r="GI23" s="73">
        <v>0</v>
      </c>
      <c r="GJ23" s="73">
        <v>0</v>
      </c>
      <c r="GK23" s="73">
        <v>0</v>
      </c>
      <c r="GL23" s="73">
        <v>6.6779999999999999</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7.1849999999999996</v>
      </c>
      <c r="HT23" s="73">
        <v>6.6779999999999999</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7.1849999999999996</v>
      </c>
      <c r="IO23" s="73">
        <v>6.6779999999999999</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2</v>
      </c>
      <c r="LT23" s="71">
        <v>0</v>
      </c>
      <c r="LU23" s="71">
        <v>0</v>
      </c>
      <c r="LV23" s="71">
        <v>0</v>
      </c>
      <c r="LW23" s="71">
        <v>0</v>
      </c>
      <c r="LX23" s="71">
        <v>1</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2</v>
      </c>
      <c r="PU23" s="71">
        <v>0</v>
      </c>
      <c r="PV23" s="71">
        <v>0</v>
      </c>
      <c r="PW23" s="71">
        <v>0</v>
      </c>
      <c r="PX23" s="71">
        <v>0</v>
      </c>
      <c r="PY23" s="71">
        <v>1</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2</v>
      </c>
      <c r="RG23" s="71">
        <v>1</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2</v>
      </c>
      <c r="SB23" s="71">
        <v>1</v>
      </c>
      <c r="SC23" s="71">
        <v>0</v>
      </c>
      <c r="SD23" s="71">
        <v>0</v>
      </c>
      <c r="SE23" s="71">
        <v>0</v>
      </c>
      <c r="SF23" s="71">
        <v>0</v>
      </c>
      <c r="SG23" s="71">
        <v>0</v>
      </c>
      <c r="SH23" s="71">
        <v>0</v>
      </c>
    </row>
    <row r="24" spans="1:502">
      <c r="A24" s="16" t="s">
        <v>1987</v>
      </c>
      <c r="B24" s="70">
        <v>16</v>
      </c>
      <c r="C24" s="70">
        <v>16</v>
      </c>
      <c r="D24" s="70">
        <v>1</v>
      </c>
      <c r="E24" s="70">
        <v>2019</v>
      </c>
      <c r="F24" s="70" t="s">
        <v>158</v>
      </c>
      <c r="G24" s="1073" t="s">
        <v>1971</v>
      </c>
      <c r="H24" s="70" t="s">
        <v>1972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6.6870000000000003</v>
      </c>
      <c r="CG24" s="73">
        <v>0</v>
      </c>
      <c r="CH24" s="73">
        <v>0</v>
      </c>
      <c r="CI24" s="73">
        <v>0</v>
      </c>
      <c r="CJ24" s="73">
        <v>0</v>
      </c>
      <c r="CK24" s="73">
        <v>5.2720000000000002</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6.6870000000000003</v>
      </c>
      <c r="GH24" s="73">
        <v>0</v>
      </c>
      <c r="GI24" s="73">
        <v>0</v>
      </c>
      <c r="GJ24" s="73">
        <v>0</v>
      </c>
      <c r="GK24" s="73">
        <v>0</v>
      </c>
      <c r="GL24" s="73">
        <v>5.2720000000000002</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6.6870000000000003</v>
      </c>
      <c r="HT24" s="73">
        <v>5.2720000000000002</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6.6870000000000003</v>
      </c>
      <c r="IO24" s="73">
        <v>5.2720000000000002</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2</v>
      </c>
      <c r="LT24" s="71">
        <v>0</v>
      </c>
      <c r="LU24" s="71">
        <v>0</v>
      </c>
      <c r="LV24" s="71">
        <v>0</v>
      </c>
      <c r="LW24" s="71">
        <v>0</v>
      </c>
      <c r="LX24" s="71">
        <v>1</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2</v>
      </c>
      <c r="PU24" s="71">
        <v>0</v>
      </c>
      <c r="PV24" s="71">
        <v>0</v>
      </c>
      <c r="PW24" s="71">
        <v>0</v>
      </c>
      <c r="PX24" s="71">
        <v>0</v>
      </c>
      <c r="PY24" s="71">
        <v>1</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2</v>
      </c>
      <c r="RG24" s="71">
        <v>1</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2</v>
      </c>
      <c r="SB24" s="71">
        <v>1</v>
      </c>
      <c r="SC24" s="71">
        <v>0</v>
      </c>
      <c r="SD24" s="71">
        <v>0</v>
      </c>
      <c r="SE24" s="71">
        <v>0</v>
      </c>
      <c r="SF24" s="71">
        <v>0</v>
      </c>
      <c r="SG24" s="71">
        <v>0</v>
      </c>
      <c r="SH24" s="71">
        <v>0</v>
      </c>
    </row>
    <row r="25" spans="1:502">
      <c r="A25" s="16" t="s">
        <v>1988</v>
      </c>
      <c r="B25" s="70">
        <v>17</v>
      </c>
      <c r="C25" s="70">
        <v>17</v>
      </c>
      <c r="D25" s="70">
        <v>1</v>
      </c>
      <c r="E25" s="70">
        <v>2020</v>
      </c>
      <c r="F25" s="70" t="s">
        <v>159</v>
      </c>
      <c r="G25" s="1073" t="s">
        <v>1971</v>
      </c>
      <c r="H25" s="70" t="s">
        <v>1972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5.7779999999999996</v>
      </c>
      <c r="CG25" s="73">
        <v>0</v>
      </c>
      <c r="CH25" s="73">
        <v>0</v>
      </c>
      <c r="CI25" s="73">
        <v>0</v>
      </c>
      <c r="CJ25" s="73">
        <v>0</v>
      </c>
      <c r="CK25" s="73">
        <v>4.6740000000000004</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5.7779999999999996</v>
      </c>
      <c r="GH25" s="73">
        <v>0</v>
      </c>
      <c r="GI25" s="73">
        <v>0</v>
      </c>
      <c r="GJ25" s="73">
        <v>0</v>
      </c>
      <c r="GK25" s="73">
        <v>0</v>
      </c>
      <c r="GL25" s="73">
        <v>4.6740000000000004</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5.7779999999999996</v>
      </c>
      <c r="HT25" s="73">
        <v>4.6740000000000004</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5.7779999999999996</v>
      </c>
      <c r="IO25" s="73">
        <v>4.6740000000000004</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2</v>
      </c>
      <c r="LT25" s="71">
        <v>0</v>
      </c>
      <c r="LU25" s="71">
        <v>0</v>
      </c>
      <c r="LV25" s="71">
        <v>0</v>
      </c>
      <c r="LW25" s="71">
        <v>0</v>
      </c>
      <c r="LX25" s="71">
        <v>1</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2</v>
      </c>
      <c r="PU25" s="71">
        <v>0</v>
      </c>
      <c r="PV25" s="71">
        <v>0</v>
      </c>
      <c r="PW25" s="71">
        <v>0</v>
      </c>
      <c r="PX25" s="71">
        <v>0</v>
      </c>
      <c r="PY25" s="71">
        <v>1</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2</v>
      </c>
      <c r="RG25" s="71">
        <v>1</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2</v>
      </c>
      <c r="SB25" s="71">
        <v>1</v>
      </c>
      <c r="SC25" s="71">
        <v>0</v>
      </c>
      <c r="SD25" s="71">
        <v>0</v>
      </c>
      <c r="SE25" s="71">
        <v>0</v>
      </c>
      <c r="SF25" s="71">
        <v>0</v>
      </c>
      <c r="SG25" s="71">
        <v>0</v>
      </c>
      <c r="SH25" s="71">
        <v>0</v>
      </c>
    </row>
    <row r="26" spans="1:502">
      <c r="A26" s="16" t="s">
        <v>1989</v>
      </c>
      <c r="B26" s="70">
        <v>18</v>
      </c>
      <c r="C26" s="70">
        <v>18</v>
      </c>
      <c r="D26" s="70">
        <v>1</v>
      </c>
      <c r="E26" s="70">
        <v>2021</v>
      </c>
      <c r="F26" s="70" t="s">
        <v>160</v>
      </c>
      <c r="G26" s="1073" t="s">
        <v>1971</v>
      </c>
      <c r="H26" s="70" t="s">
        <v>1972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6.133</v>
      </c>
      <c r="CG26" s="73">
        <v>0</v>
      </c>
      <c r="CH26" s="73">
        <v>0</v>
      </c>
      <c r="CI26" s="73">
        <v>0</v>
      </c>
      <c r="CJ26" s="73">
        <v>0</v>
      </c>
      <c r="CK26" s="73">
        <v>5.1210000000000004</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6.133</v>
      </c>
      <c r="GH26" s="73">
        <v>0</v>
      </c>
      <c r="GI26" s="73">
        <v>0</v>
      </c>
      <c r="GJ26" s="73">
        <v>0</v>
      </c>
      <c r="GK26" s="73">
        <v>0</v>
      </c>
      <c r="GL26" s="73">
        <v>5.1210000000000004</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6.133</v>
      </c>
      <c r="HT26" s="73">
        <v>5.1210000000000004</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6.133</v>
      </c>
      <c r="IO26" s="73">
        <v>5.1210000000000004</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2</v>
      </c>
      <c r="LT26" s="71">
        <v>0</v>
      </c>
      <c r="LU26" s="71">
        <v>0</v>
      </c>
      <c r="LV26" s="71">
        <v>0</v>
      </c>
      <c r="LW26" s="71">
        <v>0</v>
      </c>
      <c r="LX26" s="71">
        <v>1</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2</v>
      </c>
      <c r="PU26" s="71">
        <v>0</v>
      </c>
      <c r="PV26" s="71">
        <v>0</v>
      </c>
      <c r="PW26" s="71">
        <v>0</v>
      </c>
      <c r="PX26" s="71">
        <v>0</v>
      </c>
      <c r="PY26" s="71">
        <v>1</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2</v>
      </c>
      <c r="RG26" s="71">
        <v>1</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2</v>
      </c>
      <c r="SB26" s="71">
        <v>1</v>
      </c>
      <c r="SC26" s="71">
        <v>0</v>
      </c>
      <c r="SD26" s="71">
        <v>0</v>
      </c>
      <c r="SE26" s="71">
        <v>0</v>
      </c>
      <c r="SF26" s="71">
        <v>0</v>
      </c>
      <c r="SG26" s="71">
        <v>0</v>
      </c>
      <c r="SH26" s="71">
        <v>0</v>
      </c>
    </row>
    <row r="27" spans="1:502">
      <c r="A27" s="16" t="s">
        <v>1990</v>
      </c>
      <c r="B27" s="70">
        <v>19</v>
      </c>
      <c r="C27" s="70">
        <v>19</v>
      </c>
      <c r="D27" s="70">
        <v>1</v>
      </c>
      <c r="E27" s="70">
        <v>2022</v>
      </c>
      <c r="F27" s="70" t="s">
        <v>161</v>
      </c>
      <c r="G27" s="1073" t="s">
        <v>1971</v>
      </c>
      <c r="H27" s="70" t="s">
        <v>1972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1991</v>
      </c>
      <c r="B28" s="70">
        <v>20</v>
      </c>
      <c r="C28" s="70">
        <v>20</v>
      </c>
      <c r="D28" s="70">
        <v>1</v>
      </c>
      <c r="E28" s="70">
        <v>2023</v>
      </c>
      <c r="F28" s="70" t="s">
        <v>1539</v>
      </c>
      <c r="G28" s="1073" t="s">
        <v>1971</v>
      </c>
      <c r="H28" s="70" t="s">
        <v>1972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1992</v>
      </c>
      <c r="B29" s="70">
        <v>21</v>
      </c>
      <c r="C29" s="70">
        <v>21</v>
      </c>
      <c r="D29" s="70">
        <v>1</v>
      </c>
      <c r="E29" s="70">
        <v>2024</v>
      </c>
      <c r="F29" s="70" t="s">
        <v>1554</v>
      </c>
      <c r="G29" s="1073" t="s">
        <v>1971</v>
      </c>
      <c r="H29" s="70" t="s">
        <v>1972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2432</v>
      </c>
      <c r="B30" s="70">
        <v>22</v>
      </c>
      <c r="C30" s="70">
        <v>22</v>
      </c>
      <c r="D30" s="70">
        <v>1</v>
      </c>
      <c r="E30" s="70">
        <v>2025</v>
      </c>
      <c r="F30" s="70" t="s">
        <v>1556</v>
      </c>
      <c r="G30" s="1073" t="s">
        <v>1971</v>
      </c>
      <c r="H30" s="70" t="s">
        <v>1972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2433</v>
      </c>
      <c r="B31" s="70">
        <v>23</v>
      </c>
      <c r="C31" s="70">
        <v>23</v>
      </c>
      <c r="D31" s="70">
        <v>1</v>
      </c>
      <c r="E31" s="70">
        <v>2026</v>
      </c>
      <c r="F31" s="70" t="s">
        <v>1557</v>
      </c>
      <c r="G31" s="1073" t="s">
        <v>1971</v>
      </c>
      <c r="H31" s="70" t="s">
        <v>1972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2434</v>
      </c>
      <c r="B32" s="70">
        <v>24</v>
      </c>
      <c r="C32" s="70">
        <v>24</v>
      </c>
      <c r="D32" s="70">
        <v>1</v>
      </c>
      <c r="E32" s="70">
        <v>2027</v>
      </c>
      <c r="F32" s="70" t="s">
        <v>1558</v>
      </c>
      <c r="G32" s="1073" t="s">
        <v>1971</v>
      </c>
      <c r="H32" s="70" t="s">
        <v>1972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2435</v>
      </c>
      <c r="B33" s="70">
        <v>25</v>
      </c>
      <c r="C33" s="70">
        <v>25</v>
      </c>
      <c r="D33" s="70">
        <v>1</v>
      </c>
      <c r="E33" s="70">
        <v>2028</v>
      </c>
      <c r="F33" s="70" t="s">
        <v>1559</v>
      </c>
      <c r="G33" s="1073" t="s">
        <v>1971</v>
      </c>
      <c r="H33" s="70" t="s">
        <v>1972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2436</v>
      </c>
      <c r="B34" s="70">
        <v>26</v>
      </c>
      <c r="C34" s="70">
        <v>26</v>
      </c>
      <c r="D34" s="70">
        <v>1</v>
      </c>
      <c r="E34" s="70">
        <v>2029</v>
      </c>
      <c r="F34" s="70" t="s">
        <v>1560</v>
      </c>
      <c r="G34" s="1073" t="s">
        <v>1971</v>
      </c>
      <c r="H34" s="70" t="s">
        <v>1972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2437</v>
      </c>
      <c r="B35" s="70">
        <v>27</v>
      </c>
      <c r="C35" s="70">
        <v>27</v>
      </c>
      <c r="D35" s="70">
        <v>1</v>
      </c>
      <c r="E35" s="70">
        <v>2030</v>
      </c>
      <c r="F35" s="70" t="s">
        <v>1561</v>
      </c>
      <c r="G35" s="1073" t="s">
        <v>1971</v>
      </c>
      <c r="H35" s="70" t="s">
        <v>1972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2321</v>
      </c>
      <c r="B10" s="70">
        <v>2</v>
      </c>
      <c r="C10" s="70">
        <v>18</v>
      </c>
      <c r="D10" s="70">
        <v>2</v>
      </c>
      <c r="E10" s="70">
        <v>2024</v>
      </c>
      <c r="F10" s="70" t="s">
        <v>1554</v>
      </c>
      <c r="G10" s="1073" t="s">
        <v>2318</v>
      </c>
      <c r="H10" s="70" t="s">
        <v>2319</v>
      </c>
      <c r="I10" s="1066"/>
      <c r="J10" s="73">
        <v>183679</v>
      </c>
      <c r="K10" s="71">
        <v>248117407.99999997</v>
      </c>
      <c r="L10" s="71">
        <v>682959</v>
      </c>
      <c r="M10" s="71">
        <v>920795905.00000012</v>
      </c>
      <c r="N10" s="71">
        <v>184400</v>
      </c>
      <c r="O10" s="71">
        <v>447836600</v>
      </c>
      <c r="P10" s="71">
        <v>1653</v>
      </c>
      <c r="Q10" s="71">
        <v>9565398</v>
      </c>
      <c r="R10" s="71">
        <v>0</v>
      </c>
      <c r="S10" s="71">
        <v>0</v>
      </c>
      <c r="T10" s="71">
        <v>0</v>
      </c>
      <c r="U10" s="71">
        <v>0</v>
      </c>
      <c r="V10" s="71">
        <v>0</v>
      </c>
      <c r="W10" s="71">
        <v>0</v>
      </c>
      <c r="X10" s="71">
        <v>0</v>
      </c>
      <c r="Y10" s="71">
        <v>0</v>
      </c>
      <c r="Z10" s="71">
        <v>1626315311</v>
      </c>
      <c r="AA10" s="71">
        <v>530208619</v>
      </c>
      <c r="AB10" s="71">
        <v>1847056765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2317</v>
      </c>
      <c r="B11" s="70">
        <v>3</v>
      </c>
      <c r="C11" s="70">
        <v>18</v>
      </c>
      <c r="D11" s="70">
        <v>3</v>
      </c>
      <c r="E11" s="70">
        <v>2024</v>
      </c>
      <c r="F11" s="70" t="s">
        <v>1554</v>
      </c>
      <c r="G11" s="1073" t="s">
        <v>2314</v>
      </c>
      <c r="H11" s="70" t="s">
        <v>2315</v>
      </c>
      <c r="I11" s="1066"/>
      <c r="J11" s="73">
        <v>135050</v>
      </c>
      <c r="K11" s="71">
        <v>186815950.00000003</v>
      </c>
      <c r="L11" s="71">
        <v>186428</v>
      </c>
      <c r="M11" s="71">
        <v>257257314</v>
      </c>
      <c r="N11" s="71">
        <v>7400</v>
      </c>
      <c r="O11" s="71">
        <v>17063389</v>
      </c>
      <c r="P11" s="71">
        <v>0</v>
      </c>
      <c r="Q11" s="71">
        <v>0</v>
      </c>
      <c r="R11" s="71">
        <v>0</v>
      </c>
      <c r="S11" s="71">
        <v>0</v>
      </c>
      <c r="T11" s="71">
        <v>0</v>
      </c>
      <c r="U11" s="71">
        <v>0</v>
      </c>
      <c r="V11" s="71">
        <v>0</v>
      </c>
      <c r="W11" s="71">
        <v>0</v>
      </c>
      <c r="X11" s="71">
        <v>0</v>
      </c>
      <c r="Y11" s="71">
        <v>0</v>
      </c>
      <c r="Z11" s="71">
        <v>461136653.00000006</v>
      </c>
      <c r="AA11" s="71">
        <v>426589964</v>
      </c>
      <c r="AB11" s="71">
        <v>1335587437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2332</v>
      </c>
      <c r="B12" s="70">
        <v>4</v>
      </c>
      <c r="C12" s="70">
        <v>18</v>
      </c>
      <c r="D12" s="70">
        <v>4</v>
      </c>
      <c r="E12" s="70">
        <v>2024</v>
      </c>
      <c r="F12" s="70" t="s">
        <v>1554</v>
      </c>
      <c r="G12" s="1073" t="s">
        <v>2329</v>
      </c>
      <c r="H12" s="70" t="s">
        <v>2330</v>
      </c>
      <c r="I12" s="1066"/>
      <c r="J12" s="73">
        <v>63750</v>
      </c>
      <c r="K12" s="71">
        <v>89546290</v>
      </c>
      <c r="L12" s="71">
        <v>190418</v>
      </c>
      <c r="M12" s="71">
        <v>266452948</v>
      </c>
      <c r="N12" s="71">
        <v>71900</v>
      </c>
      <c r="O12" s="71">
        <v>168499184</v>
      </c>
      <c r="P12" s="71">
        <v>122</v>
      </c>
      <c r="Q12" s="71">
        <v>701409</v>
      </c>
      <c r="R12" s="71">
        <v>0</v>
      </c>
      <c r="S12" s="71">
        <v>0</v>
      </c>
      <c r="T12" s="71">
        <v>0</v>
      </c>
      <c r="U12" s="71">
        <v>0</v>
      </c>
      <c r="V12" s="71">
        <v>0</v>
      </c>
      <c r="W12" s="71">
        <v>0</v>
      </c>
      <c r="X12" s="71">
        <v>0</v>
      </c>
      <c r="Y12" s="71">
        <v>0</v>
      </c>
      <c r="Z12" s="71">
        <v>525199831</v>
      </c>
      <c r="AA12" s="71">
        <v>66958867</v>
      </c>
      <c r="AB12" s="71">
        <v>398514693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2400</v>
      </c>
      <c r="B13" s="70">
        <v>5</v>
      </c>
      <c r="C13" s="70">
        <v>18</v>
      </c>
      <c r="D13" s="70">
        <v>5</v>
      </c>
      <c r="E13" s="70">
        <v>2024</v>
      </c>
      <c r="F13" s="70" t="s">
        <v>1554</v>
      </c>
      <c r="G13" s="1073" t="s">
        <v>2397</v>
      </c>
      <c r="H13" s="70" t="s">
        <v>2398</v>
      </c>
      <c r="I13" s="1066"/>
      <c r="J13" s="73">
        <v>162380</v>
      </c>
      <c r="K13" s="71">
        <v>220607823</v>
      </c>
      <c r="L13" s="71">
        <v>110042</v>
      </c>
      <c r="M13" s="71">
        <v>149274698</v>
      </c>
      <c r="N13" s="71">
        <v>19400</v>
      </c>
      <c r="O13" s="71">
        <v>34977059.000000007</v>
      </c>
      <c r="P13" s="71">
        <v>0</v>
      </c>
      <c r="Q13" s="71">
        <v>0</v>
      </c>
      <c r="R13" s="71">
        <v>0</v>
      </c>
      <c r="S13" s="71">
        <v>0</v>
      </c>
      <c r="T13" s="71">
        <v>0</v>
      </c>
      <c r="U13" s="71">
        <v>0</v>
      </c>
      <c r="V13" s="71">
        <v>0</v>
      </c>
      <c r="W13" s="71">
        <v>0</v>
      </c>
      <c r="X13" s="71">
        <v>0</v>
      </c>
      <c r="Y13" s="71">
        <v>0</v>
      </c>
      <c r="Z13" s="71">
        <v>404859580</v>
      </c>
      <c r="AA13" s="71">
        <v>428217266.99999994</v>
      </c>
      <c r="AB13" s="71">
        <v>1626604953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2348</v>
      </c>
      <c r="B14" s="70">
        <v>6</v>
      </c>
      <c r="C14" s="70">
        <v>18</v>
      </c>
      <c r="D14" s="70">
        <v>6</v>
      </c>
      <c r="E14" s="70">
        <v>2024</v>
      </c>
      <c r="F14" s="70" t="s">
        <v>1554</v>
      </c>
      <c r="G14" s="1073" t="s">
        <v>2345</v>
      </c>
      <c r="H14" s="70" t="s">
        <v>2346</v>
      </c>
      <c r="I14" s="1066"/>
      <c r="J14" s="73">
        <v>283385</v>
      </c>
      <c r="K14" s="71">
        <v>384555209</v>
      </c>
      <c r="L14" s="71">
        <v>375621</v>
      </c>
      <c r="M14" s="71">
        <v>508936457</v>
      </c>
      <c r="N14" s="71">
        <v>20200</v>
      </c>
      <c r="O14" s="71">
        <v>45531341.999999993</v>
      </c>
      <c r="P14" s="71">
        <v>0</v>
      </c>
      <c r="Q14" s="71">
        <v>0</v>
      </c>
      <c r="R14" s="71">
        <v>144</v>
      </c>
      <c r="S14" s="71">
        <v>789723</v>
      </c>
      <c r="T14" s="71">
        <v>0</v>
      </c>
      <c r="U14" s="71">
        <v>0</v>
      </c>
      <c r="V14" s="71">
        <v>0</v>
      </c>
      <c r="W14" s="71">
        <v>0</v>
      </c>
      <c r="X14" s="71">
        <v>0</v>
      </c>
      <c r="Y14" s="71">
        <v>0</v>
      </c>
      <c r="Z14" s="71">
        <v>939812731.47747004</v>
      </c>
      <c r="AA14" s="71">
        <v>800387944</v>
      </c>
      <c r="AB14" s="71">
        <v>3142054159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2336</v>
      </c>
      <c r="B15" s="70">
        <v>7</v>
      </c>
      <c r="C15" s="70">
        <v>18</v>
      </c>
      <c r="D15" s="70">
        <v>7</v>
      </c>
      <c r="E15" s="70">
        <v>2024</v>
      </c>
      <c r="F15" s="70" t="s">
        <v>1554</v>
      </c>
      <c r="G15" s="1073" t="s">
        <v>2333</v>
      </c>
      <c r="H15" s="70" t="s">
        <v>2334</v>
      </c>
      <c r="I15" s="1066"/>
      <c r="J15" s="73">
        <v>124149</v>
      </c>
      <c r="K15" s="71">
        <v>162083520</v>
      </c>
      <c r="L15" s="71">
        <v>281628</v>
      </c>
      <c r="M15" s="71">
        <v>367490284</v>
      </c>
      <c r="N15" s="71">
        <v>71400</v>
      </c>
      <c r="O15" s="71">
        <v>157019939.00000003</v>
      </c>
      <c r="P15" s="71">
        <v>1478</v>
      </c>
      <c r="Q15" s="71">
        <v>7947026</v>
      </c>
      <c r="R15" s="71">
        <v>0</v>
      </c>
      <c r="S15" s="71">
        <v>0</v>
      </c>
      <c r="T15" s="71">
        <v>0</v>
      </c>
      <c r="U15" s="71">
        <v>0</v>
      </c>
      <c r="V15" s="71">
        <v>0</v>
      </c>
      <c r="W15" s="71">
        <v>0</v>
      </c>
      <c r="X15" s="71">
        <v>0</v>
      </c>
      <c r="Y15" s="71">
        <v>0</v>
      </c>
      <c r="Z15" s="71">
        <v>694540769.00000012</v>
      </c>
      <c r="AA15" s="71">
        <v>419730467</v>
      </c>
      <c r="AB15" s="71">
        <v>1600381914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2376</v>
      </c>
      <c r="B16" s="70">
        <v>8</v>
      </c>
      <c r="C16" s="70">
        <v>18</v>
      </c>
      <c r="D16" s="70">
        <v>8</v>
      </c>
      <c r="E16" s="70">
        <v>2024</v>
      </c>
      <c r="F16" s="70" t="s">
        <v>1554</v>
      </c>
      <c r="G16" s="1073" t="s">
        <v>2373</v>
      </c>
      <c r="H16" s="70" t="s">
        <v>2374</v>
      </c>
      <c r="I16" s="1066"/>
      <c r="J16" s="73">
        <v>68994</v>
      </c>
      <c r="K16" s="71">
        <v>96873523</v>
      </c>
      <c r="L16" s="71">
        <v>168345</v>
      </c>
      <c r="M16" s="71">
        <v>235366238</v>
      </c>
      <c r="N16" s="71">
        <v>7800</v>
      </c>
      <c r="O16" s="71">
        <v>15652657</v>
      </c>
      <c r="P16" s="71">
        <v>0</v>
      </c>
      <c r="Q16" s="71">
        <v>0</v>
      </c>
      <c r="R16" s="71">
        <v>0</v>
      </c>
      <c r="S16" s="71">
        <v>0</v>
      </c>
      <c r="T16" s="71">
        <v>0</v>
      </c>
      <c r="U16" s="71">
        <v>0</v>
      </c>
      <c r="V16" s="71">
        <v>0</v>
      </c>
      <c r="W16" s="71">
        <v>0</v>
      </c>
      <c r="X16" s="71">
        <v>0</v>
      </c>
      <c r="Y16" s="71">
        <v>0</v>
      </c>
      <c r="Z16" s="71">
        <v>347892418</v>
      </c>
      <c r="AA16" s="71">
        <v>131019716.99999999</v>
      </c>
      <c r="AB16" s="71">
        <v>695215779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2384</v>
      </c>
      <c r="B17" s="70">
        <v>9</v>
      </c>
      <c r="C17" s="70">
        <v>18</v>
      </c>
      <c r="D17" s="70">
        <v>9</v>
      </c>
      <c r="E17" s="70">
        <v>2024</v>
      </c>
      <c r="F17" s="70" t="s">
        <v>1554</v>
      </c>
      <c r="G17" s="1073" t="s">
        <v>2381</v>
      </c>
      <c r="H17" s="70" t="s">
        <v>2382</v>
      </c>
      <c r="I17" s="1066"/>
      <c r="J17" s="73">
        <v>5172</v>
      </c>
      <c r="K17" s="71">
        <v>7019363.9999999991</v>
      </c>
      <c r="L17" s="71">
        <v>2763</v>
      </c>
      <c r="M17" s="71">
        <v>3730317</v>
      </c>
      <c r="N17" s="71">
        <v>11700</v>
      </c>
      <c r="O17" s="71">
        <v>25127226</v>
      </c>
      <c r="P17" s="71">
        <v>86</v>
      </c>
      <c r="Q17" s="71">
        <v>503685.00000000006</v>
      </c>
      <c r="R17" s="71">
        <v>0</v>
      </c>
      <c r="S17" s="71">
        <v>0</v>
      </c>
      <c r="T17" s="71">
        <v>0</v>
      </c>
      <c r="U17" s="71">
        <v>0</v>
      </c>
      <c r="V17" s="71">
        <v>0</v>
      </c>
      <c r="W17" s="71">
        <v>0</v>
      </c>
      <c r="X17" s="71">
        <v>0</v>
      </c>
      <c r="Y17" s="71">
        <v>0</v>
      </c>
      <c r="Z17" s="71">
        <v>36380592</v>
      </c>
      <c r="AA17" s="71">
        <v>8929006</v>
      </c>
      <c r="AB17" s="71">
        <v>58087338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2404</v>
      </c>
      <c r="B18" s="70">
        <v>10</v>
      </c>
      <c r="C18" s="70">
        <v>18</v>
      </c>
      <c r="D18" s="70">
        <v>10</v>
      </c>
      <c r="E18" s="70">
        <v>2024</v>
      </c>
      <c r="F18" s="70" t="s">
        <v>1554</v>
      </c>
      <c r="G18" s="1073" t="s">
        <v>2401</v>
      </c>
      <c r="H18" s="70" t="s">
        <v>2402</v>
      </c>
      <c r="I18" s="1066"/>
      <c r="J18" s="73">
        <v>360236</v>
      </c>
      <c r="K18" s="71">
        <v>483549242.00000006</v>
      </c>
      <c r="L18" s="71">
        <v>825676</v>
      </c>
      <c r="M18" s="71">
        <v>1107343443</v>
      </c>
      <c r="N18" s="71">
        <v>132800</v>
      </c>
      <c r="O18" s="71">
        <v>279436793</v>
      </c>
      <c r="P18" s="71">
        <v>1297</v>
      </c>
      <c r="Q18" s="71">
        <v>6399177</v>
      </c>
      <c r="R18" s="71">
        <v>380</v>
      </c>
      <c r="S18" s="71">
        <v>2089570.9999999998</v>
      </c>
      <c r="T18" s="71">
        <v>0</v>
      </c>
      <c r="U18" s="71">
        <v>0</v>
      </c>
      <c r="V18" s="71">
        <v>0</v>
      </c>
      <c r="W18" s="71">
        <v>0</v>
      </c>
      <c r="X18" s="71">
        <v>0</v>
      </c>
      <c r="Y18" s="71">
        <v>0</v>
      </c>
      <c r="Z18" s="71">
        <v>1878818226.1860602</v>
      </c>
      <c r="AA18" s="71">
        <v>1093231098</v>
      </c>
      <c r="AB18" s="71">
        <v>3885935235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2328</v>
      </c>
      <c r="B19" s="70">
        <v>11</v>
      </c>
      <c r="C19" s="70">
        <v>18</v>
      </c>
      <c r="D19" s="70">
        <v>11</v>
      </c>
      <c r="E19" s="70">
        <v>2024</v>
      </c>
      <c r="F19" s="70" t="s">
        <v>1554</v>
      </c>
      <c r="G19" s="1073" t="s">
        <v>2325</v>
      </c>
      <c r="H19" s="70" t="s">
        <v>2326</v>
      </c>
      <c r="I19" s="1066"/>
      <c r="J19" s="73">
        <v>83454</v>
      </c>
      <c r="K19" s="71">
        <v>112572209</v>
      </c>
      <c r="L19" s="71">
        <v>123756</v>
      </c>
      <c r="M19" s="71">
        <v>166750141</v>
      </c>
      <c r="N19" s="71">
        <v>32200.000000000004</v>
      </c>
      <c r="O19" s="71">
        <v>68641697</v>
      </c>
      <c r="P19" s="71">
        <v>1541</v>
      </c>
      <c r="Q19" s="71">
        <v>7604957.0000000009</v>
      </c>
      <c r="R19" s="71">
        <v>0</v>
      </c>
      <c r="S19" s="71">
        <v>0</v>
      </c>
      <c r="T19" s="71">
        <v>0</v>
      </c>
      <c r="U19" s="71">
        <v>0</v>
      </c>
      <c r="V19" s="71">
        <v>0</v>
      </c>
      <c r="W19" s="71">
        <v>0</v>
      </c>
      <c r="X19" s="71">
        <v>0</v>
      </c>
      <c r="Y19" s="71">
        <v>0</v>
      </c>
      <c r="Z19" s="71">
        <v>355569004.00000006</v>
      </c>
      <c r="AA19" s="71">
        <v>102332534</v>
      </c>
      <c r="AB19" s="71">
        <v>696181307</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2372</v>
      </c>
      <c r="B20" s="70">
        <v>12</v>
      </c>
      <c r="C20" s="70">
        <v>18</v>
      </c>
      <c r="D20" s="70">
        <v>12</v>
      </c>
      <c r="E20" s="70">
        <v>2024</v>
      </c>
      <c r="F20" s="70" t="s">
        <v>1554</v>
      </c>
      <c r="G20" s="1073" t="s">
        <v>2369</v>
      </c>
      <c r="H20" s="70" t="s">
        <v>2370</v>
      </c>
      <c r="I20" s="1066"/>
      <c r="J20" s="73">
        <v>108360</v>
      </c>
      <c r="K20" s="71">
        <v>155169282</v>
      </c>
      <c r="L20" s="71">
        <v>41580</v>
      </c>
      <c r="M20" s="71">
        <v>59166828</v>
      </c>
      <c r="N20" s="71">
        <v>186200</v>
      </c>
      <c r="O20" s="71">
        <v>435965043</v>
      </c>
      <c r="P20" s="71">
        <v>0</v>
      </c>
      <c r="Q20" s="71">
        <v>0</v>
      </c>
      <c r="R20" s="71">
        <v>0</v>
      </c>
      <c r="S20" s="71">
        <v>0</v>
      </c>
      <c r="T20" s="71">
        <v>0</v>
      </c>
      <c r="U20" s="71">
        <v>0</v>
      </c>
      <c r="V20" s="71">
        <v>0</v>
      </c>
      <c r="W20" s="71">
        <v>0</v>
      </c>
      <c r="X20" s="71">
        <v>0</v>
      </c>
      <c r="Y20" s="71">
        <v>0</v>
      </c>
      <c r="Z20" s="71">
        <v>650301153</v>
      </c>
      <c r="AA20" s="71">
        <v>209847423.99999997</v>
      </c>
      <c r="AB20" s="71">
        <v>866286797.00000012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2360</v>
      </c>
      <c r="B21" s="70">
        <v>13</v>
      </c>
      <c r="C21" s="70">
        <v>18</v>
      </c>
      <c r="D21" s="70">
        <v>13</v>
      </c>
      <c r="E21" s="70">
        <v>2024</v>
      </c>
      <c r="F21" s="70" t="s">
        <v>1554</v>
      </c>
      <c r="G21" s="1073" t="s">
        <v>2357</v>
      </c>
      <c r="H21" s="70" t="s">
        <v>2358</v>
      </c>
      <c r="I21" s="1066"/>
      <c r="J21" s="73">
        <v>26237</v>
      </c>
      <c r="K21" s="71">
        <v>33761902</v>
      </c>
      <c r="L21" s="71">
        <v>88811</v>
      </c>
      <c r="M21" s="71">
        <v>114234020</v>
      </c>
      <c r="N21" s="71">
        <v>13000</v>
      </c>
      <c r="O21" s="71">
        <v>28339619</v>
      </c>
      <c r="P21" s="71">
        <v>763</v>
      </c>
      <c r="Q21" s="71">
        <v>3762742.0000000005</v>
      </c>
      <c r="R21" s="71">
        <v>0</v>
      </c>
      <c r="S21" s="71">
        <v>0</v>
      </c>
      <c r="T21" s="71">
        <v>0</v>
      </c>
      <c r="U21" s="71">
        <v>0</v>
      </c>
      <c r="V21" s="71">
        <v>0</v>
      </c>
      <c r="W21" s="71">
        <v>0</v>
      </c>
      <c r="X21" s="71">
        <v>0</v>
      </c>
      <c r="Y21" s="71">
        <v>0</v>
      </c>
      <c r="Z21" s="71">
        <v>180098283</v>
      </c>
      <c r="AA21" s="71">
        <v>54540668</v>
      </c>
      <c r="AB21" s="71">
        <v>331000438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2340</v>
      </c>
      <c r="B22" s="70">
        <v>14</v>
      </c>
      <c r="C22" s="70">
        <v>18</v>
      </c>
      <c r="D22" s="70">
        <v>14</v>
      </c>
      <c r="E22" s="70">
        <v>2024</v>
      </c>
      <c r="F22" s="70" t="s">
        <v>1554</v>
      </c>
      <c r="G22" s="1073" t="s">
        <v>2337</v>
      </c>
      <c r="H22" s="70" t="s">
        <v>2338</v>
      </c>
      <c r="I22" s="1066"/>
      <c r="J22" s="73">
        <v>35685</v>
      </c>
      <c r="K22" s="71">
        <v>43527542.000000007</v>
      </c>
      <c r="L22" s="71">
        <v>11839</v>
      </c>
      <c r="M22" s="71">
        <v>14447702.999999998</v>
      </c>
      <c r="N22" s="71">
        <v>175600</v>
      </c>
      <c r="O22" s="71">
        <v>408015718</v>
      </c>
      <c r="P22" s="71">
        <v>962</v>
      </c>
      <c r="Q22" s="71">
        <v>5307793.9999999991</v>
      </c>
      <c r="R22" s="71">
        <v>0</v>
      </c>
      <c r="S22" s="71">
        <v>0</v>
      </c>
      <c r="T22" s="71">
        <v>0</v>
      </c>
      <c r="U22" s="71">
        <v>0</v>
      </c>
      <c r="V22" s="71">
        <v>0</v>
      </c>
      <c r="W22" s="71">
        <v>0</v>
      </c>
      <c r="X22" s="71">
        <v>0</v>
      </c>
      <c r="Y22" s="71">
        <v>0</v>
      </c>
      <c r="Z22" s="71">
        <v>471298757</v>
      </c>
      <c r="AA22" s="71">
        <v>70838063</v>
      </c>
      <c r="AB22" s="71">
        <v>291578087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2344</v>
      </c>
      <c r="B23" s="70">
        <v>15</v>
      </c>
      <c r="C23" s="70">
        <v>18</v>
      </c>
      <c r="D23" s="70">
        <v>15</v>
      </c>
      <c r="E23" s="70">
        <v>2024</v>
      </c>
      <c r="F23" s="70" t="s">
        <v>1554</v>
      </c>
      <c r="G23" s="1073" t="s">
        <v>2341</v>
      </c>
      <c r="H23" s="70" t="s">
        <v>2342</v>
      </c>
      <c r="I23" s="1066"/>
      <c r="J23" s="73">
        <v>29523</v>
      </c>
      <c r="K23" s="71">
        <v>42909091.999999993</v>
      </c>
      <c r="L23" s="71">
        <v>18597</v>
      </c>
      <c r="M23" s="71">
        <v>26819240</v>
      </c>
      <c r="N23" s="71">
        <v>319700</v>
      </c>
      <c r="O23" s="71">
        <v>793019888</v>
      </c>
      <c r="P23" s="71">
        <v>3478</v>
      </c>
      <c r="Q23" s="71">
        <v>20137093</v>
      </c>
      <c r="R23" s="71">
        <v>0</v>
      </c>
      <c r="S23" s="71">
        <v>0</v>
      </c>
      <c r="T23" s="71">
        <v>0</v>
      </c>
      <c r="U23" s="71">
        <v>0</v>
      </c>
      <c r="V23" s="71">
        <v>0</v>
      </c>
      <c r="W23" s="71">
        <v>0</v>
      </c>
      <c r="X23" s="71">
        <v>0</v>
      </c>
      <c r="Y23" s="71">
        <v>0</v>
      </c>
      <c r="Z23" s="71">
        <v>882885313.00000012</v>
      </c>
      <c r="AA23" s="71">
        <v>15119065.000000002</v>
      </c>
      <c r="AB23" s="71">
        <v>118198100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2396</v>
      </c>
      <c r="B24" s="70">
        <v>16</v>
      </c>
      <c r="C24" s="70">
        <v>18</v>
      </c>
      <c r="D24" s="70">
        <v>16</v>
      </c>
      <c r="E24" s="70">
        <v>2024</v>
      </c>
      <c r="F24" s="70" t="s">
        <v>1554</v>
      </c>
      <c r="G24" s="1073" t="s">
        <v>2393</v>
      </c>
      <c r="H24" s="70" t="s">
        <v>2394</v>
      </c>
      <c r="I24" s="1066"/>
      <c r="J24" s="73">
        <v>131273</v>
      </c>
      <c r="K24" s="71">
        <v>181871600</v>
      </c>
      <c r="L24" s="71">
        <v>194046</v>
      </c>
      <c r="M24" s="71">
        <v>268088362.00000003</v>
      </c>
      <c r="N24" s="71">
        <v>37500</v>
      </c>
      <c r="O24" s="71">
        <v>99977614</v>
      </c>
      <c r="P24" s="71">
        <v>0</v>
      </c>
      <c r="Q24" s="71">
        <v>0</v>
      </c>
      <c r="R24" s="71">
        <v>0</v>
      </c>
      <c r="S24" s="71">
        <v>0</v>
      </c>
      <c r="T24" s="71">
        <v>0</v>
      </c>
      <c r="U24" s="71">
        <v>0</v>
      </c>
      <c r="V24" s="71">
        <v>0</v>
      </c>
      <c r="W24" s="71">
        <v>0</v>
      </c>
      <c r="X24" s="71">
        <v>0</v>
      </c>
      <c r="Y24" s="71">
        <v>0</v>
      </c>
      <c r="Z24" s="71">
        <v>549937576</v>
      </c>
      <c r="AA24" s="71">
        <v>392246863</v>
      </c>
      <c r="AB24" s="71">
        <v>1851315927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1992</v>
      </c>
      <c r="B25" s="70">
        <v>17</v>
      </c>
      <c r="C25" s="70">
        <v>18</v>
      </c>
      <c r="D25" s="70">
        <v>17</v>
      </c>
      <c r="E25" s="70">
        <v>2024</v>
      </c>
      <c r="F25" s="70" t="s">
        <v>1554</v>
      </c>
      <c r="G25" s="1073" t="s">
        <v>1971</v>
      </c>
      <c r="H25" s="70" t="s">
        <v>1972</v>
      </c>
      <c r="I25" s="1066"/>
      <c r="J25" s="73">
        <v>129083</v>
      </c>
      <c r="K25" s="71">
        <v>173414325.00000003</v>
      </c>
      <c r="L25" s="71">
        <v>115136</v>
      </c>
      <c r="M25" s="71">
        <v>154046883</v>
      </c>
      <c r="N25" s="71">
        <v>145100</v>
      </c>
      <c r="O25" s="71">
        <v>342194821</v>
      </c>
      <c r="P25" s="71">
        <v>319</v>
      </c>
      <c r="Q25" s="71">
        <v>1848993</v>
      </c>
      <c r="R25" s="71">
        <v>0</v>
      </c>
      <c r="S25" s="71">
        <v>0</v>
      </c>
      <c r="T25" s="71">
        <v>0</v>
      </c>
      <c r="U25" s="71">
        <v>0</v>
      </c>
      <c r="V25" s="71">
        <v>34</v>
      </c>
      <c r="W25" s="71">
        <v>0</v>
      </c>
      <c r="X25" s="71">
        <v>0</v>
      </c>
      <c r="Y25" s="71">
        <v>208733</v>
      </c>
      <c r="Z25" s="71">
        <v>671713755</v>
      </c>
      <c r="AA25" s="71">
        <v>401119985.99999994</v>
      </c>
      <c r="AB25" s="71">
        <v>1264312606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2313</v>
      </c>
      <c r="B26" s="70">
        <v>18</v>
      </c>
      <c r="C26" s="70">
        <v>18</v>
      </c>
      <c r="D26" s="70">
        <v>18</v>
      </c>
      <c r="E26" s="70">
        <v>2024</v>
      </c>
      <c r="F26" s="70" t="s">
        <v>1554</v>
      </c>
      <c r="G26" s="1073" t="s">
        <v>2310</v>
      </c>
      <c r="H26" s="70" t="s">
        <v>2311</v>
      </c>
      <c r="I26" s="1066"/>
      <c r="J26" s="73">
        <v>129221</v>
      </c>
      <c r="K26" s="71">
        <v>174254999</v>
      </c>
      <c r="L26" s="71">
        <v>29832</v>
      </c>
      <c r="M26" s="71">
        <v>39954133</v>
      </c>
      <c r="N26" s="71">
        <v>199500</v>
      </c>
      <c r="O26" s="71">
        <v>492555016</v>
      </c>
      <c r="P26" s="71">
        <v>4190</v>
      </c>
      <c r="Q26" s="71">
        <v>24438363.000000004</v>
      </c>
      <c r="R26" s="71">
        <v>0</v>
      </c>
      <c r="S26" s="71">
        <v>0</v>
      </c>
      <c r="T26" s="71">
        <v>0</v>
      </c>
      <c r="U26" s="71">
        <v>0</v>
      </c>
      <c r="V26" s="71">
        <v>1</v>
      </c>
      <c r="W26" s="71">
        <v>0</v>
      </c>
      <c r="X26" s="71">
        <v>0</v>
      </c>
      <c r="Y26" s="71">
        <v>3679</v>
      </c>
      <c r="Z26" s="71">
        <v>731206190</v>
      </c>
      <c r="AA26" s="71">
        <v>297593931</v>
      </c>
      <c r="AB26" s="71">
        <v>1150052647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2364</v>
      </c>
      <c r="B27" s="70">
        <v>19</v>
      </c>
      <c r="C27" s="70">
        <v>18</v>
      </c>
      <c r="D27" s="70">
        <v>19</v>
      </c>
      <c r="E27" s="70">
        <v>2024</v>
      </c>
      <c r="F27" s="70" t="s">
        <v>1554</v>
      </c>
      <c r="G27" s="1073" t="s">
        <v>2361</v>
      </c>
      <c r="H27" s="70" t="s">
        <v>2362</v>
      </c>
      <c r="I27" s="1066"/>
      <c r="J27" s="73">
        <v>35786</v>
      </c>
      <c r="K27" s="71">
        <v>51118364</v>
      </c>
      <c r="L27" s="71">
        <v>28353</v>
      </c>
      <c r="M27" s="71">
        <v>40281892</v>
      </c>
      <c r="N27" s="71">
        <v>244200</v>
      </c>
      <c r="O27" s="71">
        <v>663852671</v>
      </c>
      <c r="P27" s="71">
        <v>981</v>
      </c>
      <c r="Q27" s="71">
        <v>5677161</v>
      </c>
      <c r="R27" s="71">
        <v>0</v>
      </c>
      <c r="S27" s="71">
        <v>0</v>
      </c>
      <c r="T27" s="71">
        <v>0</v>
      </c>
      <c r="U27" s="71">
        <v>0</v>
      </c>
      <c r="V27" s="71">
        <v>5</v>
      </c>
      <c r="W27" s="71">
        <v>0</v>
      </c>
      <c r="X27" s="71">
        <v>0</v>
      </c>
      <c r="Y27" s="71">
        <v>29678.999999999996</v>
      </c>
      <c r="Z27" s="71">
        <v>760959767</v>
      </c>
      <c r="AA27" s="71">
        <v>20937936</v>
      </c>
      <c r="AB27" s="71">
        <v>201559245.00000003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2356</v>
      </c>
      <c r="B28" s="70">
        <v>20</v>
      </c>
      <c r="C28" s="70">
        <v>18</v>
      </c>
      <c r="D28" s="70">
        <v>20</v>
      </c>
      <c r="E28" s="70">
        <v>2024</v>
      </c>
      <c r="F28" s="70" t="s">
        <v>1554</v>
      </c>
      <c r="G28" s="1073" t="s">
        <v>2353</v>
      </c>
      <c r="H28" s="70" t="s">
        <v>2354</v>
      </c>
      <c r="I28" s="1066"/>
      <c r="J28" s="73">
        <v>15467</v>
      </c>
      <c r="K28" s="71">
        <v>21346425</v>
      </c>
      <c r="L28" s="71">
        <v>2215</v>
      </c>
      <c r="M28" s="71">
        <v>3038241</v>
      </c>
      <c r="N28" s="71">
        <v>0</v>
      </c>
      <c r="O28" s="71">
        <v>0</v>
      </c>
      <c r="P28" s="71">
        <v>0</v>
      </c>
      <c r="Q28" s="71">
        <v>0</v>
      </c>
      <c r="R28" s="71">
        <v>0</v>
      </c>
      <c r="S28" s="71">
        <v>0</v>
      </c>
      <c r="T28" s="71">
        <v>0</v>
      </c>
      <c r="U28" s="71">
        <v>0</v>
      </c>
      <c r="V28" s="71">
        <v>1</v>
      </c>
      <c r="W28" s="71">
        <v>0</v>
      </c>
      <c r="X28" s="71">
        <v>0</v>
      </c>
      <c r="Y28" s="71">
        <v>4906</v>
      </c>
      <c r="Z28" s="71">
        <v>24389571.999999996</v>
      </c>
      <c r="AA28" s="71">
        <v>37805578</v>
      </c>
      <c r="AB28" s="71">
        <v>145889222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2352</v>
      </c>
      <c r="B29" s="70">
        <v>21</v>
      </c>
      <c r="C29" s="70">
        <v>18</v>
      </c>
      <c r="D29" s="70">
        <v>21</v>
      </c>
      <c r="E29" s="70">
        <v>2024</v>
      </c>
      <c r="F29" s="70" t="s">
        <v>1554</v>
      </c>
      <c r="G29" s="1073" t="s">
        <v>2349</v>
      </c>
      <c r="H29" s="70" t="s">
        <v>2350</v>
      </c>
      <c r="I29" s="1066"/>
      <c r="J29" s="73">
        <v>388456</v>
      </c>
      <c r="K29" s="71">
        <v>534358077.00000012</v>
      </c>
      <c r="L29" s="71">
        <v>649814</v>
      </c>
      <c r="M29" s="71">
        <v>890164149</v>
      </c>
      <c r="N29" s="71">
        <v>619500</v>
      </c>
      <c r="O29" s="71">
        <v>1550481301</v>
      </c>
      <c r="P29" s="71">
        <v>15061</v>
      </c>
      <c r="Q29" s="71">
        <v>86865814</v>
      </c>
      <c r="R29" s="71">
        <v>0</v>
      </c>
      <c r="S29" s="71">
        <v>0</v>
      </c>
      <c r="T29" s="71">
        <v>0</v>
      </c>
      <c r="U29" s="71">
        <v>4</v>
      </c>
      <c r="V29" s="71">
        <v>24</v>
      </c>
      <c r="W29" s="71">
        <v>0</v>
      </c>
      <c r="X29" s="71">
        <v>26981</v>
      </c>
      <c r="Y29" s="71">
        <v>148640</v>
      </c>
      <c r="Z29" s="71">
        <v>3062044961.9999995</v>
      </c>
      <c r="AA29" s="71">
        <v>865618609.99999988</v>
      </c>
      <c r="AB29" s="71">
        <v>3417699897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2368</v>
      </c>
      <c r="B30" s="70">
        <v>22</v>
      </c>
      <c r="C30" s="70">
        <v>18</v>
      </c>
      <c r="D30" s="70">
        <v>22</v>
      </c>
      <c r="E30" s="70">
        <v>2024</v>
      </c>
      <c r="F30" s="70" t="s">
        <v>1554</v>
      </c>
      <c r="G30" s="1073" t="s">
        <v>2365</v>
      </c>
      <c r="H30" s="70" t="s">
        <v>2366</v>
      </c>
      <c r="I30" s="1066"/>
      <c r="J30" s="73">
        <v>95452</v>
      </c>
      <c r="K30" s="71">
        <v>129127205</v>
      </c>
      <c r="L30" s="71">
        <v>34243</v>
      </c>
      <c r="M30" s="71">
        <v>46052765</v>
      </c>
      <c r="N30" s="71">
        <v>221100</v>
      </c>
      <c r="O30" s="71">
        <v>558401027</v>
      </c>
      <c r="P30" s="71">
        <v>373</v>
      </c>
      <c r="Q30" s="71">
        <v>2166778</v>
      </c>
      <c r="R30" s="71">
        <v>0</v>
      </c>
      <c r="S30" s="71">
        <v>0</v>
      </c>
      <c r="T30" s="71">
        <v>0</v>
      </c>
      <c r="U30" s="71">
        <v>0</v>
      </c>
      <c r="V30" s="71">
        <v>1</v>
      </c>
      <c r="W30" s="71">
        <v>0</v>
      </c>
      <c r="X30" s="71">
        <v>0</v>
      </c>
      <c r="Y30" s="71">
        <v>7113</v>
      </c>
      <c r="Z30" s="71">
        <v>735754888</v>
      </c>
      <c r="AA30" s="71">
        <v>249420531.99999997</v>
      </c>
      <c r="AB30" s="71">
        <v>851968610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2408</v>
      </c>
      <c r="B31" s="70">
        <v>23</v>
      </c>
      <c r="C31" s="70">
        <v>18</v>
      </c>
      <c r="D31" s="70">
        <v>23</v>
      </c>
      <c r="E31" s="70">
        <v>2024</v>
      </c>
      <c r="F31" s="70" t="s">
        <v>1554</v>
      </c>
      <c r="G31" s="1073" t="s">
        <v>2405</v>
      </c>
      <c r="H31" s="70" t="s">
        <v>2406</v>
      </c>
      <c r="I31" s="1066"/>
      <c r="J31" s="73">
        <v>277092</v>
      </c>
      <c r="K31" s="71">
        <v>356825593.99999994</v>
      </c>
      <c r="L31" s="71">
        <v>274329</v>
      </c>
      <c r="M31" s="71">
        <v>353222879.00000006</v>
      </c>
      <c r="N31" s="71">
        <v>33900</v>
      </c>
      <c r="O31" s="71">
        <v>71760507</v>
      </c>
      <c r="P31" s="71">
        <v>779</v>
      </c>
      <c r="Q31" s="71">
        <v>3843824</v>
      </c>
      <c r="R31" s="71">
        <v>0</v>
      </c>
      <c r="S31" s="71">
        <v>0</v>
      </c>
      <c r="T31" s="71">
        <v>0</v>
      </c>
      <c r="U31" s="71">
        <v>0</v>
      </c>
      <c r="V31" s="71">
        <v>0</v>
      </c>
      <c r="W31" s="71">
        <v>0</v>
      </c>
      <c r="X31" s="71">
        <v>0</v>
      </c>
      <c r="Y31" s="71">
        <v>0</v>
      </c>
      <c r="Z31" s="71">
        <v>785652804</v>
      </c>
      <c r="AA31" s="71">
        <v>763862257</v>
      </c>
      <c r="AB31" s="71">
        <v>2928660490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2392</v>
      </c>
      <c r="B32" s="70">
        <v>24</v>
      </c>
      <c r="C32" s="70">
        <v>18</v>
      </c>
      <c r="D32" s="70">
        <v>24</v>
      </c>
      <c r="E32" s="70">
        <v>2024</v>
      </c>
      <c r="F32" s="70" t="s">
        <v>1554</v>
      </c>
      <c r="G32" s="1073" t="s">
        <v>2389</v>
      </c>
      <c r="H32" s="70" t="s">
        <v>2390</v>
      </c>
      <c r="I32" s="1066"/>
      <c r="J32" s="73">
        <v>82485</v>
      </c>
      <c r="K32" s="71">
        <v>115345523</v>
      </c>
      <c r="L32" s="71">
        <v>207442</v>
      </c>
      <c r="M32" s="71">
        <v>289119004</v>
      </c>
      <c r="N32" s="71">
        <v>217600</v>
      </c>
      <c r="O32" s="71">
        <v>561858797</v>
      </c>
      <c r="P32" s="71">
        <v>4210</v>
      </c>
      <c r="Q32" s="71">
        <v>24130838</v>
      </c>
      <c r="R32" s="71">
        <v>274</v>
      </c>
      <c r="S32" s="71">
        <v>2282614</v>
      </c>
      <c r="T32" s="71">
        <v>0</v>
      </c>
      <c r="U32" s="71">
        <v>0</v>
      </c>
      <c r="V32" s="71">
        <v>0</v>
      </c>
      <c r="W32" s="71">
        <v>0</v>
      </c>
      <c r="X32" s="71">
        <v>0</v>
      </c>
      <c r="Y32" s="71">
        <v>0</v>
      </c>
      <c r="Z32" s="71">
        <v>992736776.06859004</v>
      </c>
      <c r="AA32" s="71">
        <v>72406292</v>
      </c>
      <c r="AB32" s="71">
        <v>492206623.00000006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2324</v>
      </c>
      <c r="B33" s="70">
        <v>25</v>
      </c>
      <c r="C33" s="70">
        <v>18</v>
      </c>
      <c r="D33" s="70">
        <v>25</v>
      </c>
      <c r="E33" s="70">
        <v>2024</v>
      </c>
      <c r="F33" s="70" t="s">
        <v>1554</v>
      </c>
      <c r="G33" s="1073" t="s">
        <v>2322</v>
      </c>
      <c r="H33" s="70" t="s">
        <v>1631</v>
      </c>
      <c r="I33" s="1066"/>
      <c r="J33" s="73">
        <v>45653</v>
      </c>
      <c r="K33" s="71">
        <v>57874207.999999993</v>
      </c>
      <c r="L33" s="71">
        <v>94935</v>
      </c>
      <c r="M33" s="71">
        <v>119295974</v>
      </c>
      <c r="N33" s="71">
        <v>28700</v>
      </c>
      <c r="O33" s="71">
        <v>88456141</v>
      </c>
      <c r="P33" s="71">
        <v>0</v>
      </c>
      <c r="Q33" s="71">
        <v>0</v>
      </c>
      <c r="R33" s="71">
        <v>12</v>
      </c>
      <c r="S33" s="71">
        <v>99569.999999999985</v>
      </c>
      <c r="T33" s="71">
        <v>0</v>
      </c>
      <c r="U33" s="71">
        <v>0</v>
      </c>
      <c r="V33" s="71">
        <v>0</v>
      </c>
      <c r="W33" s="71">
        <v>0</v>
      </c>
      <c r="X33" s="71">
        <v>0</v>
      </c>
      <c r="Y33" s="71">
        <v>0</v>
      </c>
      <c r="Z33" s="71">
        <v>265725893.03564</v>
      </c>
      <c r="AA33" s="71">
        <v>70277966</v>
      </c>
      <c r="AB33" s="71">
        <v>373419518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1648</v>
      </c>
      <c r="B34" s="70">
        <v>26</v>
      </c>
      <c r="C34" s="70">
        <v>18</v>
      </c>
      <c r="D34" s="70">
        <v>26</v>
      </c>
      <c r="E34" s="70">
        <v>2024</v>
      </c>
      <c r="F34" s="70" t="s">
        <v>1554</v>
      </c>
      <c r="G34" s="1073" t="s">
        <v>1645</v>
      </c>
      <c r="H34" s="70" t="s">
        <v>1646</v>
      </c>
      <c r="I34" s="1066"/>
      <c r="J34" s="73">
        <v>46641</v>
      </c>
      <c r="K34" s="71">
        <v>63488633</v>
      </c>
      <c r="L34" s="71">
        <v>149560</v>
      </c>
      <c r="M34" s="71">
        <v>203171873</v>
      </c>
      <c r="N34" s="71">
        <v>65099.999999999993</v>
      </c>
      <c r="O34" s="71">
        <v>177916360</v>
      </c>
      <c r="P34" s="71">
        <v>0</v>
      </c>
      <c r="Q34" s="71">
        <v>0</v>
      </c>
      <c r="R34" s="71">
        <v>0</v>
      </c>
      <c r="S34" s="71">
        <v>0</v>
      </c>
      <c r="T34" s="71">
        <v>0</v>
      </c>
      <c r="U34" s="71">
        <v>0</v>
      </c>
      <c r="V34" s="71">
        <v>0</v>
      </c>
      <c r="W34" s="71">
        <v>0</v>
      </c>
      <c r="X34" s="71">
        <v>0</v>
      </c>
      <c r="Y34" s="71">
        <v>0</v>
      </c>
      <c r="Z34" s="71">
        <v>444576866</v>
      </c>
      <c r="AA34" s="71">
        <v>69669232</v>
      </c>
      <c r="AB34" s="71">
        <v>374967676</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1656</v>
      </c>
      <c r="B35" s="70">
        <v>27</v>
      </c>
      <c r="C35" s="70">
        <v>18</v>
      </c>
      <c r="D35" s="70">
        <v>27</v>
      </c>
      <c r="E35" s="70">
        <v>2024</v>
      </c>
      <c r="F35" s="70" t="s">
        <v>1554</v>
      </c>
      <c r="G35" s="1073" t="s">
        <v>1653</v>
      </c>
      <c r="H35" s="70" t="s">
        <v>1654</v>
      </c>
      <c r="I35" s="1066"/>
      <c r="J35" s="73">
        <v>87201</v>
      </c>
      <c r="K35" s="71">
        <v>120708621</v>
      </c>
      <c r="L35" s="71">
        <v>487076</v>
      </c>
      <c r="M35" s="71">
        <v>671964152</v>
      </c>
      <c r="N35" s="71">
        <v>66400</v>
      </c>
      <c r="O35" s="71">
        <v>141394860</v>
      </c>
      <c r="P35" s="71">
        <v>375</v>
      </c>
      <c r="Q35" s="71">
        <v>2147172.9999999995</v>
      </c>
      <c r="R35" s="71">
        <v>0</v>
      </c>
      <c r="S35" s="71">
        <v>0</v>
      </c>
      <c r="T35" s="71">
        <v>0</v>
      </c>
      <c r="U35" s="71">
        <v>0</v>
      </c>
      <c r="V35" s="71">
        <v>1</v>
      </c>
      <c r="W35" s="71">
        <v>0</v>
      </c>
      <c r="X35" s="71">
        <v>0</v>
      </c>
      <c r="Y35" s="71">
        <v>5887</v>
      </c>
      <c r="Z35" s="71">
        <v>936220693</v>
      </c>
      <c r="AA35" s="71">
        <v>180145521</v>
      </c>
      <c r="AB35" s="71">
        <v>742668228</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1652</v>
      </c>
      <c r="B36" s="70">
        <v>28</v>
      </c>
      <c r="C36" s="70">
        <v>18</v>
      </c>
      <c r="D36" s="70">
        <v>28</v>
      </c>
      <c r="E36" s="70">
        <v>2024</v>
      </c>
      <c r="F36" s="70" t="s">
        <v>1554</v>
      </c>
      <c r="G36" s="1073" t="s">
        <v>1649</v>
      </c>
      <c r="H36" s="70" t="s">
        <v>1650</v>
      </c>
      <c r="I36" s="1066"/>
      <c r="J36" s="73">
        <v>36799</v>
      </c>
      <c r="K36" s="71">
        <v>43511648</v>
      </c>
      <c r="L36" s="71">
        <v>48808</v>
      </c>
      <c r="M36" s="71">
        <v>57826200</v>
      </c>
      <c r="N36" s="71">
        <v>2700</v>
      </c>
      <c r="O36" s="71">
        <v>9066433.0000000019</v>
      </c>
      <c r="P36" s="71">
        <v>0</v>
      </c>
      <c r="Q36" s="71">
        <v>0</v>
      </c>
      <c r="R36" s="71">
        <v>0</v>
      </c>
      <c r="S36" s="71">
        <v>0</v>
      </c>
      <c r="T36" s="71">
        <v>0</v>
      </c>
      <c r="U36" s="71">
        <v>0</v>
      </c>
      <c r="V36" s="71">
        <v>0</v>
      </c>
      <c r="W36" s="71">
        <v>0</v>
      </c>
      <c r="X36" s="71">
        <v>0</v>
      </c>
      <c r="Y36" s="71">
        <v>0</v>
      </c>
      <c r="Z36" s="71">
        <v>110404281.00000001</v>
      </c>
      <c r="AA36" s="71">
        <v>95527919</v>
      </c>
      <c r="AB36" s="71">
        <v>556238312</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2388</v>
      </c>
      <c r="B37" s="70">
        <v>29</v>
      </c>
      <c r="C37" s="70">
        <v>18</v>
      </c>
      <c r="D37" s="70">
        <v>29</v>
      </c>
      <c r="E37" s="70">
        <v>2024</v>
      </c>
      <c r="F37" s="70" t="s">
        <v>1554</v>
      </c>
      <c r="G37" s="1073" t="s">
        <v>2385</v>
      </c>
      <c r="H37" s="70" t="s">
        <v>2386</v>
      </c>
      <c r="I37" s="1066"/>
      <c r="J37" s="73">
        <v>57209</v>
      </c>
      <c r="K37" s="71">
        <v>78393326</v>
      </c>
      <c r="L37" s="71">
        <v>146143</v>
      </c>
      <c r="M37" s="71">
        <v>199775665</v>
      </c>
      <c r="N37" s="71">
        <v>7300</v>
      </c>
      <c r="O37" s="71">
        <v>16652403.999999996</v>
      </c>
      <c r="P37" s="71">
        <v>0</v>
      </c>
      <c r="Q37" s="71">
        <v>0</v>
      </c>
      <c r="R37" s="71">
        <v>0</v>
      </c>
      <c r="S37" s="71">
        <v>0</v>
      </c>
      <c r="T37" s="71">
        <v>0</v>
      </c>
      <c r="U37" s="71">
        <v>0</v>
      </c>
      <c r="V37" s="71">
        <v>0</v>
      </c>
      <c r="W37" s="71">
        <v>0</v>
      </c>
      <c r="X37" s="71">
        <v>0</v>
      </c>
      <c r="Y37" s="71">
        <v>0</v>
      </c>
      <c r="Z37" s="71">
        <v>294821395</v>
      </c>
      <c r="AA37" s="71">
        <v>162115479</v>
      </c>
      <c r="AB37" s="71">
        <v>777175695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2380</v>
      </c>
      <c r="B38" s="70">
        <v>30</v>
      </c>
      <c r="C38" s="70">
        <v>18</v>
      </c>
      <c r="D38" s="70">
        <v>30</v>
      </c>
      <c r="E38" s="70">
        <v>2024</v>
      </c>
      <c r="F38" s="70" t="s">
        <v>1554</v>
      </c>
      <c r="G38" s="1073" t="s">
        <v>2377</v>
      </c>
      <c r="H38" s="70" t="s">
        <v>2378</v>
      </c>
      <c r="I38" s="1066"/>
      <c r="J38" s="73">
        <v>33626</v>
      </c>
      <c r="K38" s="71">
        <v>47078442</v>
      </c>
      <c r="L38" s="71">
        <v>58198</v>
      </c>
      <c r="M38" s="71">
        <v>81243405</v>
      </c>
      <c r="N38" s="71">
        <v>9800</v>
      </c>
      <c r="O38" s="71">
        <v>24997076</v>
      </c>
      <c r="P38" s="71">
        <v>0</v>
      </c>
      <c r="Q38" s="71">
        <v>0</v>
      </c>
      <c r="R38" s="71">
        <v>0</v>
      </c>
      <c r="S38" s="71">
        <v>0</v>
      </c>
      <c r="T38" s="71">
        <v>0</v>
      </c>
      <c r="U38" s="71">
        <v>0</v>
      </c>
      <c r="V38" s="71">
        <v>0</v>
      </c>
      <c r="W38" s="71">
        <v>0</v>
      </c>
      <c r="X38" s="71">
        <v>0</v>
      </c>
      <c r="Y38" s="71">
        <v>0</v>
      </c>
      <c r="Z38" s="71">
        <v>153318922.99999997</v>
      </c>
      <c r="AA38" s="71">
        <v>41324465</v>
      </c>
      <c r="AB38" s="71">
        <v>287429657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1636</v>
      </c>
      <c r="B39" s="70">
        <v>31</v>
      </c>
      <c r="C39" s="70">
        <v>18</v>
      </c>
      <c r="D39" s="70">
        <v>31</v>
      </c>
      <c r="E39" s="70">
        <v>2024</v>
      </c>
      <c r="F39" s="70" t="s">
        <v>1554</v>
      </c>
      <c r="G39" s="1073" t="s">
        <v>1633</v>
      </c>
      <c r="H39" s="70" t="s">
        <v>1634</v>
      </c>
      <c r="I39" s="1066"/>
      <c r="J39" s="73">
        <v>1342078</v>
      </c>
      <c r="K39" s="71">
        <v>1853296801</v>
      </c>
      <c r="L39" s="71">
        <v>394502</v>
      </c>
      <c r="M39" s="71">
        <v>543249112</v>
      </c>
      <c r="N39" s="71">
        <v>84500</v>
      </c>
      <c r="O39" s="71">
        <v>194760962.99999997</v>
      </c>
      <c r="P39" s="71">
        <v>0</v>
      </c>
      <c r="Q39" s="71">
        <v>0</v>
      </c>
      <c r="R39" s="71">
        <v>0</v>
      </c>
      <c r="S39" s="71">
        <v>0</v>
      </c>
      <c r="T39" s="71">
        <v>0</v>
      </c>
      <c r="U39" s="71">
        <v>0</v>
      </c>
      <c r="V39" s="71">
        <v>0</v>
      </c>
      <c r="W39" s="71">
        <v>0</v>
      </c>
      <c r="X39" s="71">
        <v>0</v>
      </c>
      <c r="Y39" s="71">
        <v>0</v>
      </c>
      <c r="Z39" s="71">
        <v>2591306876</v>
      </c>
      <c r="AA39" s="71">
        <v>3744846665</v>
      </c>
      <c r="AB39" s="71">
        <v>12636380154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2320</v>
      </c>
      <c r="B190" s="70">
        <v>182</v>
      </c>
      <c r="C190" s="70">
        <v>16</v>
      </c>
      <c r="D190" s="70">
        <v>2</v>
      </c>
      <c r="E190" s="70">
        <v>2022</v>
      </c>
      <c r="F190" s="70" t="s">
        <v>161</v>
      </c>
      <c r="G190" s="1073" t="s">
        <v>2318</v>
      </c>
      <c r="H190" s="70" t="s">
        <v>2319</v>
      </c>
      <c r="I190" s="1066"/>
      <c r="J190" s="73"/>
      <c r="K190" s="71"/>
      <c r="L190" s="71"/>
      <c r="M190" s="71"/>
      <c r="N190" s="71"/>
      <c r="O190" s="71"/>
      <c r="P190" s="71"/>
      <c r="Q190" s="71"/>
      <c r="R190" s="71"/>
      <c r="S190" s="71"/>
      <c r="T190" s="71"/>
      <c r="U190" s="71"/>
      <c r="V190" s="71"/>
      <c r="W190" s="71"/>
      <c r="X190" s="71"/>
      <c r="Y190" s="71"/>
      <c r="Z190" s="71"/>
      <c r="AA190" s="71"/>
      <c r="AB190" s="71"/>
      <c r="AC190" s="72"/>
      <c r="AD190" s="71">
        <v>30781825.956507873</v>
      </c>
      <c r="AE190" s="71">
        <v>1686804.0800705939</v>
      </c>
      <c r="AF190" s="71">
        <v>3370292.3544414775</v>
      </c>
      <c r="AG190" s="71">
        <v>44575611.040367924</v>
      </c>
      <c r="AH190" s="71">
        <v>59512636.560749009</v>
      </c>
      <c r="AI190" s="71">
        <v>0</v>
      </c>
      <c r="AJ190" s="71">
        <v>0</v>
      </c>
      <c r="AK190" s="71">
        <v>3310952.9558928502</v>
      </c>
      <c r="AL190" s="71">
        <v>0</v>
      </c>
      <c r="AM190" s="71">
        <v>0</v>
      </c>
      <c r="AN190" s="71">
        <v>143238122.94802976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2316</v>
      </c>
      <c r="B191" s="70">
        <v>183</v>
      </c>
      <c r="C191" s="70">
        <v>16</v>
      </c>
      <c r="D191" s="70">
        <v>3</v>
      </c>
      <c r="E191" s="70">
        <v>2022</v>
      </c>
      <c r="F191" s="70" t="s">
        <v>161</v>
      </c>
      <c r="G191" s="1073" t="s">
        <v>2314</v>
      </c>
      <c r="H191" s="70" t="s">
        <v>2315</v>
      </c>
      <c r="I191" s="1066"/>
      <c r="J191" s="73"/>
      <c r="K191" s="71"/>
      <c r="L191" s="71"/>
      <c r="M191" s="71"/>
      <c r="N191" s="71"/>
      <c r="O191" s="71"/>
      <c r="P191" s="71"/>
      <c r="Q191" s="71"/>
      <c r="R191" s="71"/>
      <c r="S191" s="71"/>
      <c r="T191" s="71"/>
      <c r="U191" s="71"/>
      <c r="V191" s="71"/>
      <c r="W191" s="71"/>
      <c r="X191" s="71"/>
      <c r="Y191" s="71"/>
      <c r="Z191" s="71"/>
      <c r="AA191" s="71"/>
      <c r="AB191" s="71"/>
      <c r="AC191" s="72"/>
      <c r="AD191" s="71">
        <v>528550311.05755448</v>
      </c>
      <c r="AE191" s="71">
        <v>1599555.5931703909</v>
      </c>
      <c r="AF191" s="71">
        <v>5186070.0182684753</v>
      </c>
      <c r="AG191" s="71">
        <v>44142261.778689027</v>
      </c>
      <c r="AH191" s="71">
        <v>65288994.115363084</v>
      </c>
      <c r="AI191" s="71">
        <v>0</v>
      </c>
      <c r="AJ191" s="71">
        <v>0</v>
      </c>
      <c r="AK191" s="71">
        <v>3384942.8955881274</v>
      </c>
      <c r="AL191" s="71">
        <v>0</v>
      </c>
      <c r="AM191" s="71">
        <v>0</v>
      </c>
      <c r="AN191" s="71">
        <v>648152135.45863366</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2331</v>
      </c>
      <c r="B192" s="70">
        <v>184</v>
      </c>
      <c r="C192" s="70">
        <v>16</v>
      </c>
      <c r="D192" s="70">
        <v>4</v>
      </c>
      <c r="E192" s="70">
        <v>2022</v>
      </c>
      <c r="F192" s="70" t="s">
        <v>161</v>
      </c>
      <c r="G192" s="1073" t="s">
        <v>2329</v>
      </c>
      <c r="H192" s="70" t="s">
        <v>2330</v>
      </c>
      <c r="I192" s="1066"/>
      <c r="J192" s="73"/>
      <c r="K192" s="71"/>
      <c r="L192" s="71"/>
      <c r="M192" s="71"/>
      <c r="N192" s="71"/>
      <c r="O192" s="71"/>
      <c r="P192" s="71"/>
      <c r="Q192" s="71"/>
      <c r="R192" s="71"/>
      <c r="S192" s="71"/>
      <c r="T192" s="71"/>
      <c r="U192" s="71"/>
      <c r="V192" s="71"/>
      <c r="W192" s="71"/>
      <c r="X192" s="71"/>
      <c r="Y192" s="71"/>
      <c r="Z192" s="71"/>
      <c r="AA192" s="71"/>
      <c r="AB192" s="71"/>
      <c r="AC192" s="72"/>
      <c r="AD192" s="71">
        <v>19466636.888049684</v>
      </c>
      <c r="AE192" s="71">
        <v>448487.83617121965</v>
      </c>
      <c r="AF192" s="71">
        <v>1724335.6232026163</v>
      </c>
      <c r="AG192" s="71">
        <v>9557428.9219592959</v>
      </c>
      <c r="AH192" s="71">
        <v>18777339.746001955</v>
      </c>
      <c r="AI192" s="71">
        <v>0</v>
      </c>
      <c r="AJ192" s="71">
        <v>0</v>
      </c>
      <c r="AK192" s="71">
        <v>1022042.5352323197</v>
      </c>
      <c r="AL192" s="71">
        <v>0</v>
      </c>
      <c r="AM192" s="71">
        <v>0</v>
      </c>
      <c r="AN192" s="71">
        <v>50996271.550617091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2399</v>
      </c>
      <c r="B193" s="70">
        <v>185</v>
      </c>
      <c r="C193" s="70">
        <v>16</v>
      </c>
      <c r="D193" s="70">
        <v>5</v>
      </c>
      <c r="E193" s="70">
        <v>2022</v>
      </c>
      <c r="F193" s="70" t="s">
        <v>161</v>
      </c>
      <c r="G193" s="1073" t="s">
        <v>2397</v>
      </c>
      <c r="H193" s="70" t="s">
        <v>2398</v>
      </c>
      <c r="I193" s="1066"/>
      <c r="J193" s="73"/>
      <c r="K193" s="71"/>
      <c r="L193" s="71"/>
      <c r="M193" s="71"/>
      <c r="N193" s="71"/>
      <c r="O193" s="71"/>
      <c r="P193" s="71"/>
      <c r="Q193" s="71"/>
      <c r="R193" s="71"/>
      <c r="S193" s="71"/>
      <c r="T193" s="71"/>
      <c r="U193" s="71"/>
      <c r="V193" s="71"/>
      <c r="W193" s="71"/>
      <c r="X193" s="71"/>
      <c r="Y193" s="71"/>
      <c r="Z193" s="71"/>
      <c r="AA193" s="71"/>
      <c r="AB193" s="71"/>
      <c r="AC193" s="72"/>
      <c r="AD193" s="71">
        <v>25719819.662115924</v>
      </c>
      <c r="AE193" s="71">
        <v>1148006.4065816202</v>
      </c>
      <c r="AF193" s="71">
        <v>522525.94642503525</v>
      </c>
      <c r="AG193" s="71">
        <v>79184189.062121168</v>
      </c>
      <c r="AH193" s="71">
        <v>135284856.24774536</v>
      </c>
      <c r="AI193" s="71">
        <v>0</v>
      </c>
      <c r="AJ193" s="71">
        <v>0</v>
      </c>
      <c r="AK193" s="71">
        <v>7000636.2662817696</v>
      </c>
      <c r="AL193" s="71">
        <v>0</v>
      </c>
      <c r="AM193" s="71">
        <v>0</v>
      </c>
      <c r="AN193" s="71">
        <v>248860033.59127089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2347</v>
      </c>
      <c r="B194" s="70">
        <v>186</v>
      </c>
      <c r="C194" s="70">
        <v>16</v>
      </c>
      <c r="D194" s="70">
        <v>6</v>
      </c>
      <c r="E194" s="70">
        <v>2022</v>
      </c>
      <c r="F194" s="70" t="s">
        <v>161</v>
      </c>
      <c r="G194" s="1073" t="s">
        <v>2345</v>
      </c>
      <c r="H194" s="70" t="s">
        <v>2346</v>
      </c>
      <c r="I194" s="1066"/>
      <c r="J194" s="73"/>
      <c r="K194" s="71"/>
      <c r="L194" s="71"/>
      <c r="M194" s="71"/>
      <c r="N194" s="71"/>
      <c r="O194" s="71"/>
      <c r="P194" s="71"/>
      <c r="Q194" s="71"/>
      <c r="R194" s="71"/>
      <c r="S194" s="71"/>
      <c r="T194" s="71"/>
      <c r="U194" s="71"/>
      <c r="V194" s="71"/>
      <c r="W194" s="71"/>
      <c r="X194" s="71"/>
      <c r="Y194" s="71"/>
      <c r="Z194" s="71"/>
      <c r="AA194" s="71"/>
      <c r="AB194" s="71"/>
      <c r="AC194" s="72"/>
      <c r="AD194" s="71">
        <v>226958763.33116114</v>
      </c>
      <c r="AE194" s="71">
        <v>1521491.1575228407</v>
      </c>
      <c r="AF194" s="71">
        <v>718473.17633442348</v>
      </c>
      <c r="AG194" s="71">
        <v>96381624.830392018</v>
      </c>
      <c r="AH194" s="71">
        <v>122818618.8251549</v>
      </c>
      <c r="AI194" s="71">
        <v>0</v>
      </c>
      <c r="AJ194" s="71">
        <v>0</v>
      </c>
      <c r="AK194" s="71">
        <v>6186488.6750449073</v>
      </c>
      <c r="AL194" s="71">
        <v>0</v>
      </c>
      <c r="AM194" s="71">
        <v>0</v>
      </c>
      <c r="AN194" s="71">
        <v>454585459.99561024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2335</v>
      </c>
      <c r="B195" s="70">
        <v>187</v>
      </c>
      <c r="C195" s="70">
        <v>16</v>
      </c>
      <c r="D195" s="70">
        <v>7</v>
      </c>
      <c r="E195" s="70">
        <v>2022</v>
      </c>
      <c r="F195" s="70" t="s">
        <v>161</v>
      </c>
      <c r="G195" s="1073" t="s">
        <v>2333</v>
      </c>
      <c r="H195" s="70" t="s">
        <v>2334</v>
      </c>
      <c r="I195" s="1066"/>
      <c r="J195" s="73"/>
      <c r="K195" s="71"/>
      <c r="L195" s="71"/>
      <c r="M195" s="71"/>
      <c r="N195" s="71"/>
      <c r="O195" s="71"/>
      <c r="P195" s="71"/>
      <c r="Q195" s="71"/>
      <c r="R195" s="71"/>
      <c r="S195" s="71"/>
      <c r="T195" s="71"/>
      <c r="U195" s="71"/>
      <c r="V195" s="71"/>
      <c r="W195" s="71"/>
      <c r="X195" s="71"/>
      <c r="Y195" s="71"/>
      <c r="Z195" s="71"/>
      <c r="AA195" s="71"/>
      <c r="AB195" s="71"/>
      <c r="AC195" s="72"/>
      <c r="AD195" s="71">
        <v>50145748.43354556</v>
      </c>
      <c r="AE195" s="71">
        <v>733193.42500346142</v>
      </c>
      <c r="AF195" s="71">
        <v>2873892.7053376939</v>
      </c>
      <c r="AG195" s="71">
        <v>26707374.360183153</v>
      </c>
      <c r="AH195" s="71">
        <v>39944320.177567497</v>
      </c>
      <c r="AI195" s="71">
        <v>0</v>
      </c>
      <c r="AJ195" s="71">
        <v>0</v>
      </c>
      <c r="AK195" s="71">
        <v>2055060.8904892441</v>
      </c>
      <c r="AL195" s="71">
        <v>0</v>
      </c>
      <c r="AM195" s="71">
        <v>0</v>
      </c>
      <c r="AN195" s="71">
        <v>122459589.99212661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2375</v>
      </c>
      <c r="B196" s="70">
        <v>188</v>
      </c>
      <c r="C196" s="70">
        <v>16</v>
      </c>
      <c r="D196" s="70">
        <v>8</v>
      </c>
      <c r="E196" s="70">
        <v>2022</v>
      </c>
      <c r="F196" s="70" t="s">
        <v>161</v>
      </c>
      <c r="G196" s="1073" t="s">
        <v>2373</v>
      </c>
      <c r="H196" s="70" t="s">
        <v>2374</v>
      </c>
      <c r="I196" s="1066"/>
      <c r="J196" s="73"/>
      <c r="K196" s="71"/>
      <c r="L196" s="71"/>
      <c r="M196" s="71"/>
      <c r="N196" s="71"/>
      <c r="O196" s="71"/>
      <c r="P196" s="71"/>
      <c r="Q196" s="71"/>
      <c r="R196" s="71"/>
      <c r="S196" s="71"/>
      <c r="T196" s="71"/>
      <c r="U196" s="71"/>
      <c r="V196" s="71"/>
      <c r="W196" s="71"/>
      <c r="X196" s="71"/>
      <c r="Y196" s="71"/>
      <c r="Z196" s="71"/>
      <c r="AA196" s="71"/>
      <c r="AB196" s="71"/>
      <c r="AC196" s="72"/>
      <c r="AD196" s="71">
        <v>22129733.203351721</v>
      </c>
      <c r="AE196" s="71">
        <v>502061.46847836184</v>
      </c>
      <c r="AF196" s="71">
        <v>862167.81160130817</v>
      </c>
      <c r="AG196" s="71">
        <v>26897335.680371165</v>
      </c>
      <c r="AH196" s="71">
        <v>41448289.839810312</v>
      </c>
      <c r="AI196" s="71">
        <v>0</v>
      </c>
      <c r="AJ196" s="71">
        <v>0</v>
      </c>
      <c r="AK196" s="71">
        <v>2028460.6678413781</v>
      </c>
      <c r="AL196" s="71">
        <v>0</v>
      </c>
      <c r="AM196" s="71">
        <v>0</v>
      </c>
      <c r="AN196" s="71">
        <v>93868048.671454251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2383</v>
      </c>
      <c r="B197" s="70">
        <v>189</v>
      </c>
      <c r="C197" s="70">
        <v>16</v>
      </c>
      <c r="D197" s="70">
        <v>9</v>
      </c>
      <c r="E197" s="70">
        <v>2022</v>
      </c>
      <c r="F197" s="70" t="s">
        <v>161</v>
      </c>
      <c r="G197" s="1073" t="s">
        <v>2381</v>
      </c>
      <c r="H197" s="70" t="s">
        <v>2382</v>
      </c>
      <c r="I197" s="1066"/>
      <c r="J197" s="73"/>
      <c r="K197" s="71"/>
      <c r="L197" s="71"/>
      <c r="M197" s="71"/>
      <c r="N197" s="71"/>
      <c r="O197" s="71"/>
      <c r="P197" s="71"/>
      <c r="Q197" s="71"/>
      <c r="R197" s="71"/>
      <c r="S197" s="71"/>
      <c r="T197" s="71"/>
      <c r="U197" s="71"/>
      <c r="V197" s="71"/>
      <c r="W197" s="71"/>
      <c r="X197" s="71"/>
      <c r="Y197" s="71"/>
      <c r="Z197" s="71"/>
      <c r="AA197" s="71"/>
      <c r="AB197" s="71"/>
      <c r="AC197" s="72"/>
      <c r="AD197" s="71">
        <v>0</v>
      </c>
      <c r="AE197" s="71">
        <v>81125.786065101172</v>
      </c>
      <c r="AF197" s="71">
        <v>117568.33794563294</v>
      </c>
      <c r="AG197" s="71">
        <v>1145704.2123839406</v>
      </c>
      <c r="AH197" s="71">
        <v>1414845.5341099072</v>
      </c>
      <c r="AI197" s="71">
        <v>0</v>
      </c>
      <c r="AJ197" s="71">
        <v>0</v>
      </c>
      <c r="AK197" s="71">
        <v>52167.426940474688</v>
      </c>
      <c r="AL197" s="71">
        <v>0</v>
      </c>
      <c r="AM197" s="71">
        <v>0</v>
      </c>
      <c r="AN197" s="71">
        <v>2811411.2974450565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2403</v>
      </c>
      <c r="B198" s="70">
        <v>190</v>
      </c>
      <c r="C198" s="70">
        <v>16</v>
      </c>
      <c r="D198" s="70">
        <v>10</v>
      </c>
      <c r="E198" s="70">
        <v>2022</v>
      </c>
      <c r="F198" s="70" t="s">
        <v>161</v>
      </c>
      <c r="G198" s="1073" t="s">
        <v>2401</v>
      </c>
      <c r="H198" s="70" t="s">
        <v>2402</v>
      </c>
      <c r="I198" s="1066"/>
      <c r="J198" s="73"/>
      <c r="K198" s="71"/>
      <c r="L198" s="71"/>
      <c r="M198" s="71"/>
      <c r="N198" s="71"/>
      <c r="O198" s="71"/>
      <c r="P198" s="71"/>
      <c r="Q198" s="71"/>
      <c r="R198" s="71"/>
      <c r="S198" s="71"/>
      <c r="T198" s="71"/>
      <c r="U198" s="71"/>
      <c r="V198" s="71"/>
      <c r="W198" s="71"/>
      <c r="X198" s="71"/>
      <c r="Y198" s="71"/>
      <c r="Z198" s="71"/>
      <c r="AA198" s="71"/>
      <c r="AB198" s="71"/>
      <c r="AC198" s="72"/>
      <c r="AD198" s="71">
        <v>96991341.700270727</v>
      </c>
      <c r="AE198" s="71">
        <v>1674558.6784003901</v>
      </c>
      <c r="AF198" s="71">
        <v>6322563.9517429266</v>
      </c>
      <c r="AG198" s="71">
        <v>92327137.902629167</v>
      </c>
      <c r="AH198" s="71">
        <v>149539146.49100223</v>
      </c>
      <c r="AI198" s="71">
        <v>0</v>
      </c>
      <c r="AJ198" s="71">
        <v>0</v>
      </c>
      <c r="AK198" s="71">
        <v>7745184.2458331985</v>
      </c>
      <c r="AL198" s="71">
        <v>0</v>
      </c>
      <c r="AM198" s="71">
        <v>0</v>
      </c>
      <c r="AN198" s="71">
        <v>354599932.96987861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2327</v>
      </c>
      <c r="B199" s="70">
        <v>191</v>
      </c>
      <c r="C199" s="70">
        <v>16</v>
      </c>
      <c r="D199" s="70">
        <v>11</v>
      </c>
      <c r="E199" s="70">
        <v>2022</v>
      </c>
      <c r="F199" s="70" t="s">
        <v>161</v>
      </c>
      <c r="G199" s="1073" t="s">
        <v>2325</v>
      </c>
      <c r="H199" s="70" t="s">
        <v>2326</v>
      </c>
      <c r="I199" s="1066"/>
      <c r="J199" s="73"/>
      <c r="K199" s="71"/>
      <c r="L199" s="71"/>
      <c r="M199" s="71"/>
      <c r="N199" s="71"/>
      <c r="O199" s="71"/>
      <c r="P199" s="71"/>
      <c r="Q199" s="71"/>
      <c r="R199" s="71"/>
      <c r="S199" s="71"/>
      <c r="T199" s="71"/>
      <c r="U199" s="71"/>
      <c r="V199" s="71"/>
      <c r="W199" s="71"/>
      <c r="X199" s="71"/>
      <c r="Y199" s="71"/>
      <c r="Z199" s="71"/>
      <c r="AA199" s="71"/>
      <c r="AB199" s="71"/>
      <c r="AC199" s="72"/>
      <c r="AD199" s="71">
        <v>6341994.2844845038</v>
      </c>
      <c r="AE199" s="71">
        <v>427058.38324836269</v>
      </c>
      <c r="AF199" s="71">
        <v>404957.60847940238</v>
      </c>
      <c r="AG199" s="71">
        <v>13516935.189628148</v>
      </c>
      <c r="AH199" s="71">
        <v>22715512.157874808</v>
      </c>
      <c r="AI199" s="71">
        <v>0</v>
      </c>
      <c r="AJ199" s="71">
        <v>0</v>
      </c>
      <c r="AK199" s="71">
        <v>1045672.8301088219</v>
      </c>
      <c r="AL199" s="71">
        <v>0</v>
      </c>
      <c r="AM199" s="71">
        <v>0</v>
      </c>
      <c r="AN199" s="71">
        <v>44452130.453824043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2371</v>
      </c>
      <c r="B200" s="70">
        <v>192</v>
      </c>
      <c r="C200" s="70">
        <v>16</v>
      </c>
      <c r="D200" s="70">
        <v>12</v>
      </c>
      <c r="E200" s="70">
        <v>2022</v>
      </c>
      <c r="F200" s="70" t="s">
        <v>161</v>
      </c>
      <c r="G200" s="1073" t="s">
        <v>2369</v>
      </c>
      <c r="H200" s="70" t="s">
        <v>2370</v>
      </c>
      <c r="I200" s="1066"/>
      <c r="J200" s="73"/>
      <c r="K200" s="71"/>
      <c r="L200" s="71"/>
      <c r="M200" s="71"/>
      <c r="N200" s="71"/>
      <c r="O200" s="71"/>
      <c r="P200" s="71"/>
      <c r="Q200" s="71"/>
      <c r="R200" s="71"/>
      <c r="S200" s="71"/>
      <c r="T200" s="71"/>
      <c r="U200" s="71"/>
      <c r="V200" s="71"/>
      <c r="W200" s="71"/>
      <c r="X200" s="71"/>
      <c r="Y200" s="71"/>
      <c r="Z200" s="71"/>
      <c r="AA200" s="71"/>
      <c r="AB200" s="71"/>
      <c r="AC200" s="72"/>
      <c r="AD200" s="71">
        <v>2573223.1572247334</v>
      </c>
      <c r="AE200" s="71">
        <v>514306.87014856591</v>
      </c>
      <c r="AF200" s="71">
        <v>2886955.8539983202</v>
      </c>
      <c r="AG200" s="71">
        <v>29883290.182076462</v>
      </c>
      <c r="AH200" s="71">
        <v>45631553.604048662</v>
      </c>
      <c r="AI200" s="71">
        <v>0</v>
      </c>
      <c r="AJ200" s="71">
        <v>0</v>
      </c>
      <c r="AK200" s="71">
        <v>1900108.1372007055</v>
      </c>
      <c r="AL200" s="71">
        <v>0</v>
      </c>
      <c r="AM200" s="71">
        <v>0</v>
      </c>
      <c r="AN200" s="71">
        <v>83389437.804697439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2359</v>
      </c>
      <c r="B201" s="70">
        <v>193</v>
      </c>
      <c r="C201" s="70">
        <v>16</v>
      </c>
      <c r="D201" s="70">
        <v>13</v>
      </c>
      <c r="E201" s="70">
        <v>2022</v>
      </c>
      <c r="F201" s="70" t="s">
        <v>161</v>
      </c>
      <c r="G201" s="1073" t="s">
        <v>2357</v>
      </c>
      <c r="H201" s="70" t="s">
        <v>2358</v>
      </c>
      <c r="I201" s="1066"/>
      <c r="J201" s="73"/>
      <c r="K201" s="71"/>
      <c r="L201" s="71"/>
      <c r="M201" s="71"/>
      <c r="N201" s="71"/>
      <c r="O201" s="71"/>
      <c r="P201" s="71"/>
      <c r="Q201" s="71"/>
      <c r="R201" s="71"/>
      <c r="S201" s="71"/>
      <c r="T201" s="71"/>
      <c r="U201" s="71"/>
      <c r="V201" s="71"/>
      <c r="W201" s="71"/>
      <c r="X201" s="71"/>
      <c r="Y201" s="71"/>
      <c r="Z201" s="71"/>
      <c r="AA201" s="71"/>
      <c r="AB201" s="71"/>
      <c r="AC201" s="72"/>
      <c r="AD201" s="71">
        <v>677510.74982083868</v>
      </c>
      <c r="AE201" s="71">
        <v>143883.46962489639</v>
      </c>
      <c r="AF201" s="71">
        <v>1097304.4874925741</v>
      </c>
      <c r="AG201" s="71">
        <v>5247681.4701938005</v>
      </c>
      <c r="AH201" s="71">
        <v>9642116.6123789344</v>
      </c>
      <c r="AI201" s="71">
        <v>0</v>
      </c>
      <c r="AJ201" s="71">
        <v>0</v>
      </c>
      <c r="AK201" s="71">
        <v>495848.81052332377</v>
      </c>
      <c r="AL201" s="71">
        <v>0</v>
      </c>
      <c r="AM201" s="71">
        <v>0</v>
      </c>
      <c r="AN201" s="71">
        <v>17304345.600034367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2339</v>
      </c>
      <c r="B202" s="70">
        <v>194</v>
      </c>
      <c r="C202" s="70">
        <v>16</v>
      </c>
      <c r="D202" s="70">
        <v>14</v>
      </c>
      <c r="E202" s="70">
        <v>2022</v>
      </c>
      <c r="F202" s="70" t="s">
        <v>161</v>
      </c>
      <c r="G202" s="1073" t="s">
        <v>2337</v>
      </c>
      <c r="H202" s="70" t="s">
        <v>2338</v>
      </c>
      <c r="I202" s="1066"/>
      <c r="J202" s="73"/>
      <c r="K202" s="71"/>
      <c r="L202" s="71"/>
      <c r="M202" s="71"/>
      <c r="N202" s="71"/>
      <c r="O202" s="71"/>
      <c r="P202" s="71"/>
      <c r="Q202" s="71"/>
      <c r="R202" s="71"/>
      <c r="S202" s="71"/>
      <c r="T202" s="71"/>
      <c r="U202" s="71"/>
      <c r="V202" s="71"/>
      <c r="W202" s="71"/>
      <c r="X202" s="71"/>
      <c r="Y202" s="71"/>
      <c r="Z202" s="71"/>
      <c r="AA202" s="71"/>
      <c r="AB202" s="71"/>
      <c r="AC202" s="72"/>
      <c r="AD202" s="71">
        <v>723224.04902180238</v>
      </c>
      <c r="AE202" s="71">
        <v>180619.67463550824</v>
      </c>
      <c r="AF202" s="71">
        <v>156757.78392751058</v>
      </c>
      <c r="AG202" s="71">
        <v>12288122.899661953</v>
      </c>
      <c r="AH202" s="71">
        <v>8656180.944908645</v>
      </c>
      <c r="AI202" s="71">
        <v>0</v>
      </c>
      <c r="AJ202" s="71">
        <v>0</v>
      </c>
      <c r="AK202" s="71">
        <v>352775.76832023973</v>
      </c>
      <c r="AL202" s="71">
        <v>0</v>
      </c>
      <c r="AM202" s="71">
        <v>0</v>
      </c>
      <c r="AN202" s="71">
        <v>22357681.120475657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2343</v>
      </c>
      <c r="B203" s="70">
        <v>195</v>
      </c>
      <c r="C203" s="70">
        <v>16</v>
      </c>
      <c r="D203" s="70">
        <v>15</v>
      </c>
      <c r="E203" s="70">
        <v>2022</v>
      </c>
      <c r="F203" s="70" t="s">
        <v>161</v>
      </c>
      <c r="G203" s="1073" t="s">
        <v>2341</v>
      </c>
      <c r="H203" s="70" t="s">
        <v>2342</v>
      </c>
      <c r="I203" s="1066"/>
      <c r="J203" s="73"/>
      <c r="K203" s="71"/>
      <c r="L203" s="71"/>
      <c r="M203" s="71"/>
      <c r="N203" s="71"/>
      <c r="O203" s="71"/>
      <c r="P203" s="71"/>
      <c r="Q203" s="71"/>
      <c r="R203" s="71"/>
      <c r="S203" s="71"/>
      <c r="T203" s="71"/>
      <c r="U203" s="71"/>
      <c r="V203" s="71"/>
      <c r="W203" s="71"/>
      <c r="X203" s="71"/>
      <c r="Y203" s="71"/>
      <c r="Z203" s="71"/>
      <c r="AA203" s="71"/>
      <c r="AB203" s="71"/>
      <c r="AC203" s="72"/>
      <c r="AD203" s="71">
        <v>429928.2707467674</v>
      </c>
      <c r="AE203" s="71">
        <v>134699.41837224344</v>
      </c>
      <c r="AF203" s="71">
        <v>822978.36561943055</v>
      </c>
      <c r="AG203" s="71">
        <v>4012932.8889717292</v>
      </c>
      <c r="AH203" s="71">
        <v>7692526.309471583</v>
      </c>
      <c r="AI203" s="71">
        <v>0</v>
      </c>
      <c r="AJ203" s="71">
        <v>0</v>
      </c>
      <c r="AK203" s="71">
        <v>315845.36211980466</v>
      </c>
      <c r="AL203" s="71">
        <v>0</v>
      </c>
      <c r="AM203" s="71">
        <v>0</v>
      </c>
      <c r="AN203" s="71">
        <v>13408910.615301559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2395</v>
      </c>
      <c r="B204" s="70">
        <v>196</v>
      </c>
      <c r="C204" s="70">
        <v>16</v>
      </c>
      <c r="D204" s="70">
        <v>16</v>
      </c>
      <c r="E204" s="70">
        <v>2022</v>
      </c>
      <c r="F204" s="70" t="s">
        <v>161</v>
      </c>
      <c r="G204" s="1073" t="s">
        <v>2393</v>
      </c>
      <c r="H204" s="70" t="s">
        <v>2394</v>
      </c>
      <c r="I204" s="1066"/>
      <c r="J204" s="73"/>
      <c r="K204" s="71"/>
      <c r="L204" s="71"/>
      <c r="M204" s="71"/>
      <c r="N204" s="71"/>
      <c r="O204" s="71"/>
      <c r="P204" s="71"/>
      <c r="Q204" s="71"/>
      <c r="R204" s="71"/>
      <c r="S204" s="71"/>
      <c r="T204" s="71"/>
      <c r="U204" s="71"/>
      <c r="V204" s="71"/>
      <c r="W204" s="71"/>
      <c r="X204" s="71"/>
      <c r="Y204" s="71"/>
      <c r="Z204" s="71"/>
      <c r="AA204" s="71"/>
      <c r="AB204" s="71"/>
      <c r="AC204" s="72"/>
      <c r="AD204" s="71">
        <v>34206443.698884971</v>
      </c>
      <c r="AE204" s="71">
        <v>1071472.6461428457</v>
      </c>
      <c r="AF204" s="71">
        <v>1097304.4874925741</v>
      </c>
      <c r="AG204" s="71">
        <v>67792446.142096385</v>
      </c>
      <c r="AH204" s="71">
        <v>60442869.648136228</v>
      </c>
      <c r="AI204" s="71">
        <v>0</v>
      </c>
      <c r="AJ204" s="71">
        <v>0</v>
      </c>
      <c r="AK204" s="71">
        <v>2847127.7143824911</v>
      </c>
      <c r="AL204" s="71">
        <v>0</v>
      </c>
      <c r="AM204" s="71">
        <v>0</v>
      </c>
      <c r="AN204" s="71">
        <v>167457664.33713549</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1990</v>
      </c>
      <c r="B205" s="70">
        <v>197</v>
      </c>
      <c r="C205" s="70">
        <v>16</v>
      </c>
      <c r="D205" s="70">
        <v>17</v>
      </c>
      <c r="E205" s="70">
        <v>2022</v>
      </c>
      <c r="F205" s="70" t="s">
        <v>161</v>
      </c>
      <c r="G205" s="1073" t="s">
        <v>1971</v>
      </c>
      <c r="H205" s="70" t="s">
        <v>1972</v>
      </c>
      <c r="I205" s="1066"/>
      <c r="J205" s="73"/>
      <c r="K205" s="71"/>
      <c r="L205" s="71"/>
      <c r="M205" s="71"/>
      <c r="N205" s="71"/>
      <c r="O205" s="71"/>
      <c r="P205" s="71"/>
      <c r="Q205" s="71"/>
      <c r="R205" s="71"/>
      <c r="S205" s="71"/>
      <c r="T205" s="71"/>
      <c r="U205" s="71"/>
      <c r="V205" s="71"/>
      <c r="W205" s="71"/>
      <c r="X205" s="71"/>
      <c r="Y205" s="71"/>
      <c r="Z205" s="71"/>
      <c r="AA205" s="71"/>
      <c r="AB205" s="71"/>
      <c r="AC205" s="72"/>
      <c r="AD205" s="71">
        <v>5870685.1737335855</v>
      </c>
      <c r="AE205" s="71">
        <v>690334.51915774774</v>
      </c>
      <c r="AF205" s="71">
        <v>1436946.352668847</v>
      </c>
      <c r="AG205" s="71">
        <v>53189169.652643047</v>
      </c>
      <c r="AH205" s="71">
        <v>61824293.634196304</v>
      </c>
      <c r="AI205" s="71">
        <v>0</v>
      </c>
      <c r="AJ205" s="71">
        <v>0</v>
      </c>
      <c r="AK205" s="71">
        <v>2642331.8254528055</v>
      </c>
      <c r="AL205" s="71">
        <v>0</v>
      </c>
      <c r="AM205" s="71">
        <v>0</v>
      </c>
      <c r="AN205" s="71">
        <v>125653761.15785234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2312</v>
      </c>
      <c r="B206" s="70">
        <v>198</v>
      </c>
      <c r="C206" s="70">
        <v>16</v>
      </c>
      <c r="D206" s="70">
        <v>18</v>
      </c>
      <c r="E206" s="70">
        <v>2022</v>
      </c>
      <c r="F206" s="70" t="s">
        <v>161</v>
      </c>
      <c r="G206" s="1073" t="s">
        <v>2310</v>
      </c>
      <c r="H206" s="70" t="s">
        <v>2311</v>
      </c>
      <c r="I206" s="1066"/>
      <c r="J206" s="73"/>
      <c r="K206" s="71"/>
      <c r="L206" s="71"/>
      <c r="M206" s="71"/>
      <c r="N206" s="71"/>
      <c r="O206" s="71"/>
      <c r="P206" s="71"/>
      <c r="Q206" s="71"/>
      <c r="R206" s="71"/>
      <c r="S206" s="71"/>
      <c r="T206" s="71"/>
      <c r="U206" s="71"/>
      <c r="V206" s="71"/>
      <c r="W206" s="71"/>
      <c r="X206" s="71"/>
      <c r="Y206" s="71"/>
      <c r="Z206" s="71"/>
      <c r="AA206" s="71"/>
      <c r="AB206" s="71"/>
      <c r="AC206" s="72"/>
      <c r="AD206" s="71">
        <v>6165253.3679529093</v>
      </c>
      <c r="AE206" s="71">
        <v>1864362.4042885511</v>
      </c>
      <c r="AF206" s="71">
        <v>1123430.7848138257</v>
      </c>
      <c r="AG206" s="71">
        <v>76566284.618280143</v>
      </c>
      <c r="AH206" s="71">
        <v>80991551.440779731</v>
      </c>
      <c r="AI206" s="71">
        <v>0</v>
      </c>
      <c r="AJ206" s="71">
        <v>0</v>
      </c>
      <c r="AK206" s="71">
        <v>3476623.2746171793</v>
      </c>
      <c r="AL206" s="71">
        <v>0</v>
      </c>
      <c r="AM206" s="71">
        <v>0</v>
      </c>
      <c r="AN206" s="71">
        <v>170187505.89073232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2363</v>
      </c>
      <c r="B207" s="70">
        <v>199</v>
      </c>
      <c r="C207" s="70">
        <v>16</v>
      </c>
      <c r="D207" s="70">
        <v>19</v>
      </c>
      <c r="E207" s="70">
        <v>2022</v>
      </c>
      <c r="F207" s="70" t="s">
        <v>161</v>
      </c>
      <c r="G207" s="1073" t="s">
        <v>2361</v>
      </c>
      <c r="H207" s="70" t="s">
        <v>2362</v>
      </c>
      <c r="I207" s="1066"/>
      <c r="J207" s="73"/>
      <c r="K207" s="71"/>
      <c r="L207" s="71"/>
      <c r="M207" s="71"/>
      <c r="N207" s="71"/>
      <c r="O207" s="71"/>
      <c r="P207" s="71"/>
      <c r="Q207" s="71"/>
      <c r="R207" s="71"/>
      <c r="S207" s="71"/>
      <c r="T207" s="71"/>
      <c r="U207" s="71"/>
      <c r="V207" s="71"/>
      <c r="W207" s="71"/>
      <c r="X207" s="71"/>
      <c r="Y207" s="71"/>
      <c r="Z207" s="71"/>
      <c r="AA207" s="71"/>
      <c r="AB207" s="71"/>
      <c r="AC207" s="72"/>
      <c r="AD207" s="71">
        <v>2900819.5223660651</v>
      </c>
      <c r="AE207" s="71">
        <v>322972.46905162919</v>
      </c>
      <c r="AF207" s="71">
        <v>248199.82455189177</v>
      </c>
      <c r="AG207" s="71">
        <v>6387449.3913218658</v>
      </c>
      <c r="AH207" s="71">
        <v>11313194.014870951</v>
      </c>
      <c r="AI207" s="71">
        <v>0</v>
      </c>
      <c r="AJ207" s="71">
        <v>0</v>
      </c>
      <c r="AK207" s="71">
        <v>472476.77023563581</v>
      </c>
      <c r="AL207" s="71">
        <v>0</v>
      </c>
      <c r="AM207" s="71">
        <v>0</v>
      </c>
      <c r="AN207" s="71">
        <v>21645111.992398039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2355</v>
      </c>
      <c r="B208" s="70">
        <v>200</v>
      </c>
      <c r="C208" s="70">
        <v>16</v>
      </c>
      <c r="D208" s="70">
        <v>20</v>
      </c>
      <c r="E208" s="70">
        <v>2022</v>
      </c>
      <c r="F208" s="70" t="s">
        <v>161</v>
      </c>
      <c r="G208" s="1073" t="s">
        <v>2353</v>
      </c>
      <c r="H208" s="70" t="s">
        <v>2354</v>
      </c>
      <c r="I208" s="1066"/>
      <c r="J208" s="73"/>
      <c r="K208" s="71"/>
      <c r="L208" s="71"/>
      <c r="M208" s="71"/>
      <c r="N208" s="71"/>
      <c r="O208" s="71"/>
      <c r="P208" s="71"/>
      <c r="Q208" s="71"/>
      <c r="R208" s="71"/>
      <c r="S208" s="71"/>
      <c r="T208" s="71"/>
      <c r="U208" s="71"/>
      <c r="V208" s="71"/>
      <c r="W208" s="71"/>
      <c r="X208" s="71"/>
      <c r="Y208" s="71"/>
      <c r="Z208" s="71"/>
      <c r="AA208" s="71"/>
      <c r="AB208" s="71"/>
      <c r="AC208" s="72"/>
      <c r="AD208" s="71">
        <v>283139.86941908312</v>
      </c>
      <c r="AE208" s="71">
        <v>82656.461273876659</v>
      </c>
      <c r="AF208" s="71">
        <v>770725.77097692701</v>
      </c>
      <c r="AG208" s="71">
        <v>3870461.8988307216</v>
      </c>
      <c r="AH208" s="71">
        <v>8678461.9769418724</v>
      </c>
      <c r="AI208" s="71">
        <v>0</v>
      </c>
      <c r="AJ208" s="71">
        <v>0</v>
      </c>
      <c r="AK208" s="71">
        <v>373307.00813097105</v>
      </c>
      <c r="AL208" s="71">
        <v>0</v>
      </c>
      <c r="AM208" s="71">
        <v>0</v>
      </c>
      <c r="AN208" s="71">
        <v>14058752.985573452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2351</v>
      </c>
      <c r="B209" s="70">
        <v>201</v>
      </c>
      <c r="C209" s="70">
        <v>16</v>
      </c>
      <c r="D209" s="70">
        <v>21</v>
      </c>
      <c r="E209" s="70">
        <v>2022</v>
      </c>
      <c r="F209" s="70" t="s">
        <v>161</v>
      </c>
      <c r="G209" s="1073" t="s">
        <v>2349</v>
      </c>
      <c r="H209" s="70" t="s">
        <v>2350</v>
      </c>
      <c r="I209" s="1066"/>
      <c r="J209" s="73"/>
      <c r="K209" s="71"/>
      <c r="L209" s="71"/>
      <c r="M209" s="71"/>
      <c r="N209" s="71"/>
      <c r="O209" s="71"/>
      <c r="P209" s="71"/>
      <c r="Q209" s="71"/>
      <c r="R209" s="71"/>
      <c r="S209" s="71"/>
      <c r="T209" s="71"/>
      <c r="U209" s="71"/>
      <c r="V209" s="71"/>
      <c r="W209" s="71"/>
      <c r="X209" s="71"/>
      <c r="Y209" s="71"/>
      <c r="Z209" s="71"/>
      <c r="AA209" s="71"/>
      <c r="AB209" s="71"/>
      <c r="AC209" s="72"/>
      <c r="AD209" s="71">
        <v>37220289.665774733</v>
      </c>
      <c r="AE209" s="71">
        <v>3572595.9372820021</v>
      </c>
      <c r="AF209" s="71">
        <v>6832026.7495073359</v>
      </c>
      <c r="AG209" s="71">
        <v>168495691.00676563</v>
      </c>
      <c r="AH209" s="71">
        <v>194725079.45438635</v>
      </c>
      <c r="AI209" s="71">
        <v>0</v>
      </c>
      <c r="AJ209" s="71">
        <v>0</v>
      </c>
      <c r="AK209" s="71">
        <v>9002238.4568864685</v>
      </c>
      <c r="AL209" s="71">
        <v>0</v>
      </c>
      <c r="AM209" s="71">
        <v>0</v>
      </c>
      <c r="AN209" s="71">
        <v>419847921.27060252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2367</v>
      </c>
      <c r="B210" s="70">
        <v>202</v>
      </c>
      <c r="C210" s="70">
        <v>16</v>
      </c>
      <c r="D210" s="70">
        <v>22</v>
      </c>
      <c r="E210" s="70">
        <v>2022</v>
      </c>
      <c r="F210" s="70" t="s">
        <v>161</v>
      </c>
      <c r="G210" s="1073" t="s">
        <v>2365</v>
      </c>
      <c r="H210" s="70" t="s">
        <v>2366</v>
      </c>
      <c r="I210" s="1066"/>
      <c r="J210" s="73"/>
      <c r="K210" s="71"/>
      <c r="L210" s="71"/>
      <c r="M210" s="71"/>
      <c r="N210" s="71"/>
      <c r="O210" s="71"/>
      <c r="P210" s="71"/>
      <c r="Q210" s="71"/>
      <c r="R210" s="71"/>
      <c r="S210" s="71"/>
      <c r="T210" s="71"/>
      <c r="U210" s="71"/>
      <c r="V210" s="71"/>
      <c r="W210" s="71"/>
      <c r="X210" s="71"/>
      <c r="Y210" s="71"/>
      <c r="Z210" s="71"/>
      <c r="AA210" s="71"/>
      <c r="AB210" s="71"/>
      <c r="AC210" s="72"/>
      <c r="AD210" s="71">
        <v>1194259.9416251739</v>
      </c>
      <c r="AE210" s="71">
        <v>499000.1180608109</v>
      </c>
      <c r="AF210" s="71">
        <v>679283.73035254586</v>
      </c>
      <c r="AG210" s="71">
        <v>33142314.081552021</v>
      </c>
      <c r="AH210" s="71">
        <v>41849348.416408397</v>
      </c>
      <c r="AI210" s="71">
        <v>0</v>
      </c>
      <c r="AJ210" s="71">
        <v>0</v>
      </c>
      <c r="AK210" s="71">
        <v>1812430.7042982739</v>
      </c>
      <c r="AL210" s="71">
        <v>0</v>
      </c>
      <c r="AM210" s="71">
        <v>0</v>
      </c>
      <c r="AN210" s="71">
        <v>79176636.992297217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2407</v>
      </c>
      <c r="B211" s="70">
        <v>203</v>
      </c>
      <c r="C211" s="70">
        <v>16</v>
      </c>
      <c r="D211" s="70">
        <v>23</v>
      </c>
      <c r="E211" s="70">
        <v>2022</v>
      </c>
      <c r="F211" s="70" t="s">
        <v>161</v>
      </c>
      <c r="G211" s="1073" t="s">
        <v>2405</v>
      </c>
      <c r="H211" s="70" t="s">
        <v>2406</v>
      </c>
      <c r="I211" s="1066"/>
      <c r="J211" s="73"/>
      <c r="K211" s="71"/>
      <c r="L211" s="71"/>
      <c r="M211" s="71"/>
      <c r="N211" s="71"/>
      <c r="O211" s="71"/>
      <c r="P211" s="71"/>
      <c r="Q211" s="71"/>
      <c r="R211" s="71"/>
      <c r="S211" s="71"/>
      <c r="T211" s="71"/>
      <c r="U211" s="71"/>
      <c r="V211" s="71"/>
      <c r="W211" s="71"/>
      <c r="X211" s="71"/>
      <c r="Y211" s="71"/>
      <c r="Z211" s="71"/>
      <c r="AA211" s="71"/>
      <c r="AB211" s="71"/>
      <c r="AC211" s="72"/>
      <c r="AD211" s="71">
        <v>36127221.919768088</v>
      </c>
      <c r="AE211" s="71">
        <v>1114331.5519885593</v>
      </c>
      <c r="AF211" s="71">
        <v>1293251.7174019625</v>
      </c>
      <c r="AG211" s="71">
        <v>102911545.21185489</v>
      </c>
      <c r="AH211" s="71">
        <v>153076260.32627702</v>
      </c>
      <c r="AI211" s="71">
        <v>0</v>
      </c>
      <c r="AJ211" s="71">
        <v>0</v>
      </c>
      <c r="AK211" s="71">
        <v>7785730.2162770331</v>
      </c>
      <c r="AL211" s="71">
        <v>0</v>
      </c>
      <c r="AM211" s="71">
        <v>0</v>
      </c>
      <c r="AN211" s="71">
        <v>302308340.94356751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2391</v>
      </c>
      <c r="B212" s="70">
        <v>204</v>
      </c>
      <c r="C212" s="70">
        <v>16</v>
      </c>
      <c r="D212" s="70">
        <v>24</v>
      </c>
      <c r="E212" s="70">
        <v>2022</v>
      </c>
      <c r="F212" s="70" t="s">
        <v>161</v>
      </c>
      <c r="G212" s="1073" t="s">
        <v>2389</v>
      </c>
      <c r="H212" s="70" t="s">
        <v>2390</v>
      </c>
      <c r="I212" s="1066"/>
      <c r="J212" s="73"/>
      <c r="K212" s="71"/>
      <c r="L212" s="71"/>
      <c r="M212" s="71"/>
      <c r="N212" s="71"/>
      <c r="O212" s="71"/>
      <c r="P212" s="71"/>
      <c r="Q212" s="71"/>
      <c r="R212" s="71"/>
      <c r="S212" s="71"/>
      <c r="T212" s="71"/>
      <c r="U212" s="71"/>
      <c r="V212" s="71"/>
      <c r="W212" s="71"/>
      <c r="X212" s="71"/>
      <c r="Y212" s="71"/>
      <c r="Z212" s="71"/>
      <c r="AA212" s="71"/>
      <c r="AB212" s="71"/>
      <c r="AC212" s="72"/>
      <c r="AD212" s="71">
        <v>17401529.229166809</v>
      </c>
      <c r="AE212" s="71">
        <v>825033.93752999115</v>
      </c>
      <c r="AF212" s="71">
        <v>2756324.3673920608</v>
      </c>
      <c r="AG212" s="71">
        <v>10774368.629413741</v>
      </c>
      <c r="AH212" s="71">
        <v>23551050.859120816</v>
      </c>
      <c r="AI212" s="71">
        <v>0</v>
      </c>
      <c r="AJ212" s="71">
        <v>0</v>
      </c>
      <c r="AK212" s="71">
        <v>1208631.4756506016</v>
      </c>
      <c r="AL212" s="71">
        <v>0</v>
      </c>
      <c r="AM212" s="71">
        <v>0</v>
      </c>
      <c r="AN212" s="71">
        <v>56516938.498274021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2323</v>
      </c>
      <c r="B213" s="70">
        <v>205</v>
      </c>
      <c r="C213" s="70">
        <v>16</v>
      </c>
      <c r="D213" s="70">
        <v>25</v>
      </c>
      <c r="E213" s="70">
        <v>2022</v>
      </c>
      <c r="F213" s="70" t="s">
        <v>161</v>
      </c>
      <c r="G213" s="1073" t="s">
        <v>2322</v>
      </c>
      <c r="H213" s="70" t="s">
        <v>1631</v>
      </c>
      <c r="I213" s="1066"/>
      <c r="J213" s="73"/>
      <c r="K213" s="71"/>
      <c r="L213" s="71"/>
      <c r="M213" s="71"/>
      <c r="N213" s="71"/>
      <c r="O213" s="71"/>
      <c r="P213" s="71"/>
      <c r="Q213" s="71"/>
      <c r="R213" s="71"/>
      <c r="S213" s="71"/>
      <c r="T213" s="71"/>
      <c r="U213" s="71"/>
      <c r="V213" s="71"/>
      <c r="W213" s="71"/>
      <c r="X213" s="71"/>
      <c r="Y213" s="71"/>
      <c r="Z213" s="71"/>
      <c r="AA213" s="71"/>
      <c r="AB213" s="71"/>
      <c r="AC213" s="72"/>
      <c r="AD213" s="71">
        <v>2926572.2843305422</v>
      </c>
      <c r="AE213" s="71">
        <v>263276.13590938493</v>
      </c>
      <c r="AF213" s="71">
        <v>587841.6897281647</v>
      </c>
      <c r="AG213" s="71">
        <v>9236869.1941420287</v>
      </c>
      <c r="AH213" s="71">
        <v>18276016.525254354</v>
      </c>
      <c r="AI213" s="71">
        <v>0</v>
      </c>
      <c r="AJ213" s="71">
        <v>0</v>
      </c>
      <c r="AK213" s="71">
        <v>1027724.1361862328</v>
      </c>
      <c r="AL213" s="71">
        <v>0</v>
      </c>
      <c r="AM213" s="71">
        <v>0</v>
      </c>
      <c r="AN213" s="71">
        <v>32318299.965550706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1647</v>
      </c>
      <c r="B214" s="70">
        <v>206</v>
      </c>
      <c r="C214" s="70">
        <v>16</v>
      </c>
      <c r="D214" s="70">
        <v>26</v>
      </c>
      <c r="E214" s="70">
        <v>2022</v>
      </c>
      <c r="F214" s="70" t="s">
        <v>161</v>
      </c>
      <c r="G214" s="1073" t="s">
        <v>1645</v>
      </c>
      <c r="H214" s="70" t="s">
        <v>1646</v>
      </c>
      <c r="I214" s="1066"/>
      <c r="J214" s="73"/>
      <c r="K214" s="71"/>
      <c r="L214" s="71"/>
      <c r="M214" s="71"/>
      <c r="N214" s="71"/>
      <c r="O214" s="71"/>
      <c r="P214" s="71"/>
      <c r="Q214" s="71"/>
      <c r="R214" s="71"/>
      <c r="S214" s="71"/>
      <c r="T214" s="71"/>
      <c r="U214" s="71"/>
      <c r="V214" s="71"/>
      <c r="W214" s="71"/>
      <c r="X214" s="71"/>
      <c r="Y214" s="71"/>
      <c r="Z214" s="71"/>
      <c r="AA214" s="71"/>
      <c r="AB214" s="71"/>
      <c r="AC214" s="72"/>
      <c r="AD214" s="71">
        <v>7565613.4676217726</v>
      </c>
      <c r="AE214" s="71">
        <v>312257.74259020074</v>
      </c>
      <c r="AF214" s="71">
        <v>966673.00088631525</v>
      </c>
      <c r="AG214" s="71">
        <v>8613558.612275118</v>
      </c>
      <c r="AH214" s="71">
        <v>15830673.259607701</v>
      </c>
      <c r="AI214" s="71">
        <v>0</v>
      </c>
      <c r="AJ214" s="71">
        <v>0</v>
      </c>
      <c r="AK214" s="71">
        <v>860116.90804579679</v>
      </c>
      <c r="AL214" s="71">
        <v>0</v>
      </c>
      <c r="AM214" s="71">
        <v>0</v>
      </c>
      <c r="AN214" s="71">
        <v>34148892.991026908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1655</v>
      </c>
      <c r="B215" s="70">
        <v>207</v>
      </c>
      <c r="C215" s="70">
        <v>16</v>
      </c>
      <c r="D215" s="70">
        <v>27</v>
      </c>
      <c r="E215" s="70">
        <v>2022</v>
      </c>
      <c r="F215" s="70" t="s">
        <v>161</v>
      </c>
      <c r="G215" s="1073" t="s">
        <v>1653</v>
      </c>
      <c r="H215" s="70" t="s">
        <v>1654</v>
      </c>
      <c r="I215" s="1066"/>
      <c r="J215" s="73"/>
      <c r="K215" s="71"/>
      <c r="L215" s="71"/>
      <c r="M215" s="71"/>
      <c r="N215" s="71"/>
      <c r="O215" s="71"/>
      <c r="P215" s="71"/>
      <c r="Q215" s="71"/>
      <c r="R215" s="71"/>
      <c r="S215" s="71"/>
      <c r="T215" s="71"/>
      <c r="U215" s="71"/>
      <c r="V215" s="71"/>
      <c r="W215" s="71"/>
      <c r="X215" s="71"/>
      <c r="Y215" s="71"/>
      <c r="Z215" s="71"/>
      <c r="AA215" s="71"/>
      <c r="AB215" s="71"/>
      <c r="AC215" s="72"/>
      <c r="AD215" s="71">
        <v>25536287.323059596</v>
      </c>
      <c r="AE215" s="71">
        <v>684211.81832264562</v>
      </c>
      <c r="AF215" s="71">
        <v>796852.06829817884</v>
      </c>
      <c r="AG215" s="71">
        <v>17399269.670970622</v>
      </c>
      <c r="AH215" s="71">
        <v>26625833.279706128</v>
      </c>
      <c r="AI215" s="71">
        <v>0</v>
      </c>
      <c r="AJ215" s="71">
        <v>0</v>
      </c>
      <c r="AK215" s="71">
        <v>1547978.0053525013</v>
      </c>
      <c r="AL215" s="71">
        <v>0</v>
      </c>
      <c r="AM215" s="71">
        <v>0</v>
      </c>
      <c r="AN215" s="71">
        <v>72590432.165709674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1651</v>
      </c>
      <c r="B216" s="70">
        <v>208</v>
      </c>
      <c r="C216" s="70">
        <v>16</v>
      </c>
      <c r="D216" s="70">
        <v>28</v>
      </c>
      <c r="E216" s="70">
        <v>2022</v>
      </c>
      <c r="F216" s="70" t="s">
        <v>161</v>
      </c>
      <c r="G216" s="1073" t="s">
        <v>1649</v>
      </c>
      <c r="H216" s="70" t="s">
        <v>1650</v>
      </c>
      <c r="I216" s="1066"/>
      <c r="J216" s="73"/>
      <c r="K216" s="71"/>
      <c r="L216" s="71"/>
      <c r="M216" s="71"/>
      <c r="N216" s="71"/>
      <c r="O216" s="71"/>
      <c r="P216" s="71"/>
      <c r="Q216" s="71"/>
      <c r="R216" s="71"/>
      <c r="S216" s="71"/>
      <c r="T216" s="71"/>
      <c r="U216" s="71"/>
      <c r="V216" s="71"/>
      <c r="W216" s="71"/>
      <c r="X216" s="71"/>
      <c r="Y216" s="71"/>
      <c r="Z216" s="71"/>
      <c r="AA216" s="71"/>
      <c r="AB216" s="71"/>
      <c r="AC216" s="72"/>
      <c r="AD216" s="71">
        <v>1540325.8535406655</v>
      </c>
      <c r="AE216" s="71">
        <v>261745.4607006094</v>
      </c>
      <c r="AF216" s="71">
        <v>496399.64910378354</v>
      </c>
      <c r="AG216" s="71">
        <v>10804050.085693119</v>
      </c>
      <c r="AH216" s="71">
        <v>17056130.021435179</v>
      </c>
      <c r="AI216" s="71">
        <v>0</v>
      </c>
      <c r="AJ216" s="71">
        <v>0</v>
      </c>
      <c r="AK216" s="71">
        <v>855468.32544714061</v>
      </c>
      <c r="AL216" s="71">
        <v>0</v>
      </c>
      <c r="AM216" s="71">
        <v>0</v>
      </c>
      <c r="AN216" s="71">
        <v>31014119.3959205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2387</v>
      </c>
      <c r="B217" s="70">
        <v>209</v>
      </c>
      <c r="C217" s="70">
        <v>16</v>
      </c>
      <c r="D217" s="70">
        <v>29</v>
      </c>
      <c r="E217" s="70">
        <v>2022</v>
      </c>
      <c r="F217" s="70" t="s">
        <v>161</v>
      </c>
      <c r="G217" s="1073" t="s">
        <v>2385</v>
      </c>
      <c r="H217" s="70" t="s">
        <v>2386</v>
      </c>
      <c r="I217" s="1066"/>
      <c r="J217" s="73"/>
      <c r="K217" s="71"/>
      <c r="L217" s="71"/>
      <c r="M217" s="71"/>
      <c r="N217" s="71"/>
      <c r="O217" s="71"/>
      <c r="P217" s="71"/>
      <c r="Q217" s="71"/>
      <c r="R217" s="71"/>
      <c r="S217" s="71"/>
      <c r="T217" s="71"/>
      <c r="U217" s="71"/>
      <c r="V217" s="71"/>
      <c r="W217" s="71"/>
      <c r="X217" s="71"/>
      <c r="Y217" s="71"/>
      <c r="Z217" s="71"/>
      <c r="AA217" s="71"/>
      <c r="AB217" s="71"/>
      <c r="AC217" s="72"/>
      <c r="AD217" s="71">
        <v>8127880.8028073953</v>
      </c>
      <c r="AE217" s="71">
        <v>531144.29744509631</v>
      </c>
      <c r="AF217" s="71">
        <v>509462.79776440939</v>
      </c>
      <c r="AG217" s="71">
        <v>25074894.264817435</v>
      </c>
      <c r="AH217" s="71">
        <v>29667194.152241599</v>
      </c>
      <c r="AI217" s="71">
        <v>0</v>
      </c>
      <c r="AJ217" s="71">
        <v>0</v>
      </c>
      <c r="AK217" s="71">
        <v>1442610.1331162951</v>
      </c>
      <c r="AL217" s="71">
        <v>0</v>
      </c>
      <c r="AM217" s="71">
        <v>0</v>
      </c>
      <c r="AN217" s="71">
        <v>65353186.448192231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2379</v>
      </c>
      <c r="B218" s="70">
        <v>210</v>
      </c>
      <c r="C218" s="70">
        <v>16</v>
      </c>
      <c r="D218" s="70">
        <v>30</v>
      </c>
      <c r="E218" s="70">
        <v>2022</v>
      </c>
      <c r="F218" s="70" t="s">
        <v>161</v>
      </c>
      <c r="G218" s="1073" t="s">
        <v>2377</v>
      </c>
      <c r="H218" s="70" t="s">
        <v>2378</v>
      </c>
      <c r="I218" s="1066"/>
      <c r="J218" s="73"/>
      <c r="K218" s="71"/>
      <c r="L218" s="71"/>
      <c r="M218" s="71"/>
      <c r="N218" s="71"/>
      <c r="O218" s="71"/>
      <c r="P218" s="71"/>
      <c r="Q218" s="71"/>
      <c r="R218" s="71"/>
      <c r="S218" s="71"/>
      <c r="T218" s="71"/>
      <c r="U218" s="71"/>
      <c r="V218" s="71"/>
      <c r="W218" s="71"/>
      <c r="X218" s="71"/>
      <c r="Y218" s="71"/>
      <c r="Z218" s="71"/>
      <c r="AA218" s="71"/>
      <c r="AB218" s="71"/>
      <c r="AC218" s="72"/>
      <c r="AD218" s="71">
        <v>12017742.213059882</v>
      </c>
      <c r="AE218" s="71">
        <v>278582.88799713983</v>
      </c>
      <c r="AF218" s="71">
        <v>169820.93258813646</v>
      </c>
      <c r="AG218" s="71">
        <v>7871522.2052907003</v>
      </c>
      <c r="AH218" s="71">
        <v>14772324.238029424</v>
      </c>
      <c r="AI218" s="71">
        <v>0</v>
      </c>
      <c r="AJ218" s="71">
        <v>0</v>
      </c>
      <c r="AK218" s="71">
        <v>682050.36905838433</v>
      </c>
      <c r="AL218" s="71">
        <v>0</v>
      </c>
      <c r="AM218" s="71">
        <v>0</v>
      </c>
      <c r="AN218" s="71">
        <v>35792042.846023664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1635</v>
      </c>
      <c r="B219" s="70">
        <v>211</v>
      </c>
      <c r="C219" s="70">
        <v>16</v>
      </c>
      <c r="D219" s="70">
        <v>31</v>
      </c>
      <c r="E219" s="70">
        <v>2022</v>
      </c>
      <c r="F219" s="70" t="s">
        <v>161</v>
      </c>
      <c r="G219" s="1073" t="s">
        <v>1633</v>
      </c>
      <c r="H219" s="70" t="s">
        <v>1634</v>
      </c>
      <c r="I219" s="1066"/>
      <c r="J219" s="73"/>
      <c r="K219" s="71"/>
      <c r="L219" s="71"/>
      <c r="M219" s="71"/>
      <c r="N219" s="71"/>
      <c r="O219" s="71"/>
      <c r="P219" s="71"/>
      <c r="Q219" s="71"/>
      <c r="R219" s="71"/>
      <c r="S219" s="71"/>
      <c r="T219" s="71"/>
      <c r="U219" s="71"/>
      <c r="V219" s="71"/>
      <c r="W219" s="71"/>
      <c r="X219" s="71"/>
      <c r="Y219" s="71"/>
      <c r="Z219" s="71"/>
      <c r="AA219" s="71"/>
      <c r="AB219" s="71"/>
      <c r="AC219" s="72"/>
      <c r="AD219" s="71">
        <v>1159375222.1656551</v>
      </c>
      <c r="AE219" s="71">
        <v>15181236.720635345</v>
      </c>
      <c r="AF219" s="71">
        <v>2364429.907573285</v>
      </c>
      <c r="AG219" s="71">
        <v>880559763.44026852</v>
      </c>
      <c r="AH219" s="71">
        <v>983195100.53020287</v>
      </c>
      <c r="AI219" s="71">
        <v>0</v>
      </c>
      <c r="AJ219" s="71">
        <v>0</v>
      </c>
      <c r="AK219" s="71">
        <v>46441147.942696735</v>
      </c>
      <c r="AL219" s="71">
        <v>0</v>
      </c>
      <c r="AM219" s="71">
        <v>0</v>
      </c>
      <c r="AN219" s="71">
        <v>3087116900.7070317</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1971</v>
      </c>
      <c r="H6" s="77" t="s">
        <v>1972</v>
      </c>
      <c r="I6" s="77" t="s">
        <v>2410</v>
      </c>
      <c r="J6" s="77" t="s">
        <v>2411</v>
      </c>
      <c r="K6" s="1080">
        <v>32</v>
      </c>
      <c r="L6" s="1081">
        <v>33</v>
      </c>
      <c r="M6" s="1044"/>
      <c r="N6" s="988">
        <v>1</v>
      </c>
      <c r="O6" s="77" t="s">
        <v>1658</v>
      </c>
      <c r="P6" s="77" t="s">
        <v>1659</v>
      </c>
      <c r="Q6" s="77" t="s">
        <v>1501</v>
      </c>
      <c r="R6" s="16"/>
      <c r="S6" s="77">
        <v>1</v>
      </c>
      <c r="T6" s="77" t="s">
        <v>1971</v>
      </c>
      <c r="U6" s="77" t="s">
        <v>1972</v>
      </c>
      <c r="V6" s="77" t="s">
        <v>1501</v>
      </c>
      <c r="W6" s="16"/>
      <c r="X6" s="77">
        <v>1</v>
      </c>
      <c r="Y6" s="692" t="s">
        <v>1658</v>
      </c>
      <c r="Z6" s="77" t="s">
        <v>1659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1681</v>
      </c>
      <c r="P7" s="77" t="s">
        <v>1682</v>
      </c>
      <c r="Q7" s="77" t="s">
        <v>1501</v>
      </c>
      <c r="R7" s="16"/>
      <c r="S7" s="77">
        <v>2</v>
      </c>
      <c r="T7" s="76" t="s">
        <v>795</v>
      </c>
      <c r="U7" s="77" t="s">
        <v>1503</v>
      </c>
      <c r="V7" s="77" t="s">
        <v>1503</v>
      </c>
      <c r="W7" s="16"/>
      <c r="X7" s="77">
        <v>2</v>
      </c>
      <c r="Y7" s="692" t="s">
        <v>1681</v>
      </c>
      <c r="Z7" s="77" t="s">
        <v>1682</v>
      </c>
      <c r="AA7" s="77" t="s">
        <v>1501</v>
      </c>
      <c r="AB7" s="16"/>
      <c r="AC7" s="77">
        <v>2</v>
      </c>
      <c r="AD7" s="77" t="s">
        <v>2318</v>
      </c>
      <c r="AE7" s="77" t="s">
        <v>2319</v>
      </c>
      <c r="AF7" s="77" t="s">
        <v>1501</v>
      </c>
    </row>
    <row r="8" spans="1:32" ht="12">
      <c r="A8" s="16"/>
      <c r="B8" s="16"/>
      <c r="C8" s="16"/>
      <c r="D8" s="16"/>
      <c r="F8" s="16"/>
      <c r="G8" s="16"/>
      <c r="H8" s="16"/>
      <c r="I8" s="16"/>
      <c r="J8" s="16"/>
      <c r="K8" s="1044"/>
      <c r="L8" s="1044"/>
      <c r="M8" s="1044"/>
      <c r="N8" s="988">
        <v>3</v>
      </c>
      <c r="O8" s="77" t="s">
        <v>1704</v>
      </c>
      <c r="P8" s="77" t="s">
        <v>1705</v>
      </c>
      <c r="Q8" s="77" t="s">
        <v>1501</v>
      </c>
      <c r="R8" s="16"/>
      <c r="S8" s="16"/>
      <c r="T8" s="16"/>
      <c r="U8" s="16"/>
      <c r="V8" s="16"/>
      <c r="W8" s="16"/>
      <c r="X8" s="77">
        <v>3</v>
      </c>
      <c r="Y8" s="692" t="s">
        <v>1704</v>
      </c>
      <c r="Z8" s="77" t="s">
        <v>1705</v>
      </c>
      <c r="AA8" s="77" t="s">
        <v>1501</v>
      </c>
      <c r="AB8" s="16"/>
      <c r="AC8" s="77">
        <v>3</v>
      </c>
      <c r="AD8" s="77" t="s">
        <v>2314</v>
      </c>
      <c r="AE8" s="77" t="s">
        <v>2315</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1727</v>
      </c>
      <c r="P9" s="77" t="s">
        <v>1728</v>
      </c>
      <c r="Q9" s="77" t="s">
        <v>1501</v>
      </c>
      <c r="R9" s="16"/>
      <c r="S9" s="16"/>
      <c r="T9" s="16"/>
      <c r="U9" s="16"/>
      <c r="V9" s="16"/>
      <c r="W9" s="16"/>
      <c r="X9" s="77">
        <v>4</v>
      </c>
      <c r="Y9" s="692" t="s">
        <v>1727</v>
      </c>
      <c r="Z9" s="77" t="s">
        <v>1728</v>
      </c>
      <c r="AA9" s="77" t="s">
        <v>1501</v>
      </c>
      <c r="AB9" s="16"/>
      <c r="AC9" s="77">
        <v>4</v>
      </c>
      <c r="AD9" s="77" t="s">
        <v>2329</v>
      </c>
      <c r="AE9" s="77" t="s">
        <v>2330</v>
      </c>
      <c r="AF9" s="77" t="s">
        <v>1501</v>
      </c>
    </row>
    <row r="10" spans="1:32" ht="12">
      <c r="A10" s="16"/>
      <c r="B10" s="16"/>
      <c r="C10" s="16"/>
      <c r="D10" s="16"/>
      <c r="F10" s="75" t="s">
        <v>1501</v>
      </c>
      <c r="G10" s="76" t="s">
        <v>1971</v>
      </c>
      <c r="H10" s="77" t="s">
        <v>1972</v>
      </c>
      <c r="I10" s="77" t="s">
        <v>2410</v>
      </c>
      <c r="J10" s="77" t="s">
        <v>2411</v>
      </c>
      <c r="K10" s="1079">
        <v>32</v>
      </c>
      <c r="L10" s="1045">
        <v>33</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2397</v>
      </c>
      <c r="AE10" s="77" t="s">
        <v>2398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2345</v>
      </c>
      <c r="AE11" s="77" t="s">
        <v>2346</v>
      </c>
      <c r="AF11" s="77" t="s">
        <v>1501</v>
      </c>
    </row>
    <row r="12" spans="1:32" ht="12">
      <c r="A12" s="16"/>
      <c r="B12" s="16"/>
      <c r="C12" s="16"/>
      <c r="D12" s="16"/>
      <c r="F12" s="75" t="s">
        <v>1505</v>
      </c>
      <c r="G12" s="76" t="s">
        <v>1971</v>
      </c>
      <c r="H12" s="77"/>
      <c r="I12" s="77" t="s">
        <v>1971</v>
      </c>
      <c r="J12" s="77"/>
      <c r="K12" s="1079" t="s">
        <v>1544</v>
      </c>
      <c r="L12" s="1045"/>
      <c r="M12" s="1044"/>
      <c r="N12" s="988">
        <v>7</v>
      </c>
      <c r="O12" s="77" t="s">
        <v>1796</v>
      </c>
      <c r="P12" s="77" t="s">
        <v>1797</v>
      </c>
      <c r="Q12" s="77" t="s">
        <v>1501</v>
      </c>
      <c r="R12" s="16"/>
      <c r="S12" s="16"/>
      <c r="T12" s="16"/>
      <c r="U12" s="16"/>
      <c r="V12" s="16"/>
      <c r="W12" s="16"/>
      <c r="X12" s="77">
        <v>7</v>
      </c>
      <c r="Y12" s="692" t="s">
        <v>1796</v>
      </c>
      <c r="Z12" s="77" t="s">
        <v>1797</v>
      </c>
      <c r="AA12" s="77" t="s">
        <v>1501</v>
      </c>
      <c r="AB12" s="16"/>
      <c r="AC12" s="77">
        <v>7</v>
      </c>
      <c r="AD12" s="77" t="s">
        <v>2333</v>
      </c>
      <c r="AE12" s="77" t="s">
        <v>2334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1819</v>
      </c>
      <c r="P13" s="77" t="s">
        <v>1650</v>
      </c>
      <c r="Q13" s="77" t="s">
        <v>1501</v>
      </c>
      <c r="R13" s="16"/>
      <c r="S13" s="16"/>
      <c r="T13" s="16"/>
      <c r="U13" s="16"/>
      <c r="V13" s="16"/>
      <c r="W13" s="16"/>
      <c r="X13" s="77">
        <v>8</v>
      </c>
      <c r="Y13" s="692" t="s">
        <v>1819</v>
      </c>
      <c r="Z13" s="77" t="s">
        <v>1650</v>
      </c>
      <c r="AA13" s="77" t="s">
        <v>1501</v>
      </c>
      <c r="AB13" s="16"/>
      <c r="AC13" s="77">
        <v>8</v>
      </c>
      <c r="AD13" s="77" t="s">
        <v>2373</v>
      </c>
      <c r="AE13" s="77" t="s">
        <v>2374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2381</v>
      </c>
      <c r="AE14" s="77" t="s">
        <v>2382</v>
      </c>
      <c r="AF14" s="77" t="s">
        <v>1501</v>
      </c>
    </row>
    <row r="15" spans="1:32" ht="12">
      <c r="A15" s="16"/>
      <c r="B15" s="16"/>
      <c r="C15" s="16"/>
      <c r="D15" s="16"/>
      <c r="E15" s="16"/>
      <c r="F15" s="16"/>
      <c r="G15" s="16"/>
      <c r="H15" s="16"/>
      <c r="I15" s="16"/>
      <c r="J15" s="16"/>
      <c r="K15" s="1044"/>
      <c r="L15" s="1044"/>
      <c r="M15" s="1044"/>
      <c r="N15" s="988">
        <v>10</v>
      </c>
      <c r="O15" s="77" t="s">
        <v>1629</v>
      </c>
      <c r="P15" s="77" t="s">
        <v>1630</v>
      </c>
      <c r="Q15" s="77" t="s">
        <v>1501</v>
      </c>
      <c r="R15" s="16"/>
      <c r="S15" s="16"/>
      <c r="T15" s="16"/>
      <c r="U15" s="16"/>
      <c r="V15" s="16"/>
      <c r="W15" s="16"/>
      <c r="X15" s="77">
        <v>10</v>
      </c>
      <c r="Y15" s="692" t="s">
        <v>1629</v>
      </c>
      <c r="Z15" s="77" t="s">
        <v>1630</v>
      </c>
      <c r="AA15" s="77" t="s">
        <v>1501</v>
      </c>
      <c r="AB15" s="16"/>
      <c r="AC15" s="77">
        <v>10</v>
      </c>
      <c r="AD15" s="77" t="s">
        <v>2401</v>
      </c>
      <c r="AE15" s="77" t="s">
        <v>2402</v>
      </c>
      <c r="AF15" s="77" t="s">
        <v>1501</v>
      </c>
    </row>
    <row r="16" spans="1:32" ht="12">
      <c r="A16" s="16"/>
      <c r="B16" s="16"/>
      <c r="C16" s="16"/>
      <c r="D16" s="16"/>
      <c r="E16" s="16"/>
      <c r="F16" s="16"/>
      <c r="G16" s="16"/>
      <c r="H16" s="16"/>
      <c r="I16" s="16"/>
      <c r="J16" s="16"/>
      <c r="K16" s="1044"/>
      <c r="L16" s="1044"/>
      <c r="M16" s="1044"/>
      <c r="N16" s="988">
        <v>11</v>
      </c>
      <c r="O16" s="77" t="s">
        <v>1883</v>
      </c>
      <c r="P16" s="77" t="s">
        <v>1884</v>
      </c>
      <c r="Q16" s="77" t="s">
        <v>1501</v>
      </c>
      <c r="R16" s="16"/>
      <c r="S16" s="16"/>
      <c r="T16" s="16"/>
      <c r="U16" s="16"/>
      <c r="V16" s="16"/>
      <c r="W16" s="16"/>
      <c r="X16" s="77">
        <v>11</v>
      </c>
      <c r="Y16" s="692" t="s">
        <v>1883</v>
      </c>
      <c r="Z16" s="77" t="s">
        <v>1884</v>
      </c>
      <c r="AA16" s="77" t="s">
        <v>1501</v>
      </c>
      <c r="AB16" s="16"/>
      <c r="AC16" s="77">
        <v>11</v>
      </c>
      <c r="AD16" s="77" t="s">
        <v>2325</v>
      </c>
      <c r="AE16" s="77" t="s">
        <v>2326</v>
      </c>
      <c r="AF16" s="77" t="s">
        <v>1501</v>
      </c>
    </row>
    <row r="17" spans="1:32" ht="12">
      <c r="A17" s="16"/>
      <c r="B17" s="16"/>
      <c r="C17" s="16"/>
      <c r="D17" s="16"/>
      <c r="E17" s="16"/>
      <c r="F17" s="16"/>
      <c r="G17" s="16"/>
      <c r="H17" s="16"/>
      <c r="I17" s="16"/>
      <c r="J17" s="16"/>
      <c r="K17" s="1044"/>
      <c r="L17" s="1044"/>
      <c r="M17" s="1044"/>
      <c r="N17" s="988">
        <v>12</v>
      </c>
      <c r="O17" s="77" t="s">
        <v>1906</v>
      </c>
      <c r="P17" s="77" t="s">
        <v>1907</v>
      </c>
      <c r="Q17" s="77" t="s">
        <v>1501</v>
      </c>
      <c r="R17" s="16"/>
      <c r="S17" s="16"/>
      <c r="T17" s="16"/>
      <c r="U17" s="16"/>
      <c r="V17" s="16"/>
      <c r="W17" s="16"/>
      <c r="X17" s="77">
        <v>12</v>
      </c>
      <c r="Y17" s="692" t="s">
        <v>1906</v>
      </c>
      <c r="Z17" s="77" t="s">
        <v>1907</v>
      </c>
      <c r="AA17" s="77" t="s">
        <v>1501</v>
      </c>
      <c r="AB17" s="16"/>
      <c r="AC17" s="77">
        <v>12</v>
      </c>
      <c r="AD17" s="77" t="s">
        <v>2369</v>
      </c>
      <c r="AE17" s="77" t="s">
        <v>2370</v>
      </c>
      <c r="AF17" s="77" t="s">
        <v>1501</v>
      </c>
    </row>
    <row r="18" spans="1:32" ht="12">
      <c r="A18" s="16"/>
      <c r="B18" s="16"/>
      <c r="C18" s="16"/>
      <c r="D18" s="16"/>
      <c r="E18" s="16"/>
      <c r="F18" s="16"/>
      <c r="G18" s="16"/>
      <c r="H18" s="16"/>
      <c r="I18" s="16"/>
      <c r="J18" s="16"/>
      <c r="K18" s="1044"/>
      <c r="L18" s="1044"/>
      <c r="M18" s="1044"/>
      <c r="N18" s="988">
        <v>13</v>
      </c>
      <c r="O18" s="77" t="s">
        <v>1642</v>
      </c>
      <c r="P18" s="77" t="s">
        <v>1643</v>
      </c>
      <c r="Q18" s="77" t="s">
        <v>1501</v>
      </c>
      <c r="R18" s="16"/>
      <c r="S18" s="16"/>
      <c r="T18" s="16"/>
      <c r="U18" s="16"/>
      <c r="V18" s="16"/>
      <c r="W18" s="16"/>
      <c r="X18" s="77">
        <v>13</v>
      </c>
      <c r="Y18" s="692" t="s">
        <v>1642</v>
      </c>
      <c r="Z18" s="77" t="s">
        <v>1643</v>
      </c>
      <c r="AA18" s="77" t="s">
        <v>1501</v>
      </c>
      <c r="AB18" s="16"/>
      <c r="AC18" s="77">
        <v>13</v>
      </c>
      <c r="AD18" s="77" t="s">
        <v>2357</v>
      </c>
      <c r="AE18" s="77" t="s">
        <v>2358</v>
      </c>
      <c r="AF18" s="77" t="s">
        <v>1501</v>
      </c>
    </row>
    <row r="19" spans="1:32" ht="12">
      <c r="A19" s="16"/>
      <c r="B19" s="16"/>
      <c r="C19" s="16"/>
      <c r="D19" s="16"/>
      <c r="E19" s="16"/>
      <c r="F19" s="16"/>
      <c r="G19" s="16"/>
      <c r="H19" s="16"/>
      <c r="I19" s="16"/>
      <c r="J19" s="16"/>
      <c r="K19" s="1044"/>
      <c r="L19" s="1044"/>
      <c r="M19" s="1044"/>
      <c r="N19" s="988">
        <v>14</v>
      </c>
      <c r="O19" s="77" t="s">
        <v>1948</v>
      </c>
      <c r="P19" s="77" t="s">
        <v>1949</v>
      </c>
      <c r="Q19" s="77" t="s">
        <v>1501</v>
      </c>
      <c r="R19" s="16"/>
      <c r="S19" s="16"/>
      <c r="T19" s="16"/>
      <c r="U19" s="16"/>
      <c r="V19" s="16"/>
      <c r="W19" s="16"/>
      <c r="X19" s="77">
        <v>14</v>
      </c>
      <c r="Y19" s="692" t="s">
        <v>1948</v>
      </c>
      <c r="Z19" s="77" t="s">
        <v>1949</v>
      </c>
      <c r="AA19" s="77" t="s">
        <v>1501</v>
      </c>
      <c r="AB19" s="16"/>
      <c r="AC19" s="77">
        <v>14</v>
      </c>
      <c r="AD19" s="77" t="s">
        <v>2337</v>
      </c>
      <c r="AE19" s="77" t="s">
        <v>2338</v>
      </c>
      <c r="AF19" s="77" t="s">
        <v>1501</v>
      </c>
    </row>
    <row r="20" spans="1:32" ht="12">
      <c r="A20" s="16"/>
      <c r="B20" s="16"/>
      <c r="C20" s="16"/>
      <c r="D20" s="16"/>
      <c r="E20" s="16"/>
      <c r="F20" s="16"/>
      <c r="G20" s="16"/>
      <c r="H20" s="16"/>
      <c r="I20" s="16"/>
      <c r="J20" s="16"/>
      <c r="K20" s="1044"/>
      <c r="L20" s="1044"/>
      <c r="M20" s="1044"/>
      <c r="N20" s="988">
        <v>15</v>
      </c>
      <c r="O20" s="77" t="s">
        <v>1971</v>
      </c>
      <c r="P20" s="77" t="s">
        <v>1972</v>
      </c>
      <c r="Q20" s="77" t="s">
        <v>1501</v>
      </c>
      <c r="R20" s="16"/>
      <c r="S20" s="16"/>
      <c r="T20" s="16"/>
      <c r="U20" s="16"/>
      <c r="V20" s="16"/>
      <c r="W20" s="16"/>
      <c r="X20" s="77">
        <v>15</v>
      </c>
      <c r="Y20" s="692" t="s">
        <v>1971</v>
      </c>
      <c r="Z20" s="77" t="s">
        <v>1972</v>
      </c>
      <c r="AA20" s="77" t="s">
        <v>1501</v>
      </c>
      <c r="AB20" s="16"/>
      <c r="AC20" s="77">
        <v>15</v>
      </c>
      <c r="AD20" s="77" t="s">
        <v>2341</v>
      </c>
      <c r="AE20" s="77" t="s">
        <v>2342</v>
      </c>
      <c r="AF20" s="77" t="s">
        <v>1501</v>
      </c>
    </row>
    <row r="21" spans="1:32" ht="12">
      <c r="A21" s="16"/>
      <c r="B21" s="16"/>
      <c r="C21" s="16"/>
      <c r="D21" s="16"/>
      <c r="E21" s="16"/>
      <c r="F21" s="16"/>
      <c r="G21" s="16"/>
      <c r="H21" s="16"/>
      <c r="I21" s="16"/>
      <c r="J21" s="16"/>
      <c r="K21" s="1044"/>
      <c r="L21" s="1044"/>
      <c r="M21" s="1044"/>
      <c r="N21" s="988">
        <v>16</v>
      </c>
      <c r="O21" s="77" t="s">
        <v>1994</v>
      </c>
      <c r="P21" s="77" t="s">
        <v>1995</v>
      </c>
      <c r="Q21" s="77" t="s">
        <v>1501</v>
      </c>
      <c r="R21" s="16"/>
      <c r="S21" s="16"/>
      <c r="T21" s="16"/>
      <c r="U21" s="16"/>
      <c r="V21" s="16"/>
      <c r="W21" s="16"/>
      <c r="X21" s="77">
        <v>16</v>
      </c>
      <c r="Y21" s="692" t="s">
        <v>1994</v>
      </c>
      <c r="Z21" s="77" t="s">
        <v>1995</v>
      </c>
      <c r="AA21" s="77" t="s">
        <v>1501</v>
      </c>
      <c r="AB21" s="16"/>
      <c r="AC21" s="77">
        <v>16</v>
      </c>
      <c r="AD21" s="77" t="s">
        <v>2393</v>
      </c>
      <c r="AE21" s="77" t="s">
        <v>2394</v>
      </c>
      <c r="AF21" s="77" t="s">
        <v>1501</v>
      </c>
    </row>
    <row r="22" spans="1:32" ht="12">
      <c r="A22" s="16"/>
      <c r="B22" s="16"/>
      <c r="C22" s="16"/>
      <c r="D22" s="16"/>
      <c r="E22" s="16"/>
      <c r="F22" s="16"/>
      <c r="G22" s="16"/>
      <c r="H22" s="16"/>
      <c r="I22" s="16"/>
      <c r="J22" s="16"/>
      <c r="K22" s="1044"/>
      <c r="L22" s="1044"/>
      <c r="M22" s="1044"/>
      <c r="N22" s="988">
        <v>17</v>
      </c>
      <c r="O22" s="77" t="s">
        <v>1638</v>
      </c>
      <c r="P22" s="77" t="s">
        <v>1639</v>
      </c>
      <c r="Q22" s="77" t="s">
        <v>1501</v>
      </c>
      <c r="R22" s="16"/>
      <c r="S22" s="16"/>
      <c r="T22" s="16"/>
      <c r="U22" s="16"/>
      <c r="V22" s="16"/>
      <c r="W22" s="16"/>
      <c r="X22" s="77">
        <v>17</v>
      </c>
      <c r="Y22" s="692" t="s">
        <v>1638</v>
      </c>
      <c r="Z22" s="77" t="s">
        <v>1639</v>
      </c>
      <c r="AA22" s="77" t="s">
        <v>1501</v>
      </c>
      <c r="AB22" s="16"/>
      <c r="AC22" s="77">
        <v>17</v>
      </c>
      <c r="AD22" s="77" t="s">
        <v>1971</v>
      </c>
      <c r="AE22" s="77" t="s">
        <v>1972</v>
      </c>
      <c r="AF22" s="77" t="s">
        <v>1501</v>
      </c>
    </row>
    <row r="23" spans="1:32" ht="12">
      <c r="A23" s="16"/>
      <c r="B23" s="16"/>
      <c r="C23" s="16"/>
      <c r="D23" s="16"/>
      <c r="E23" s="16"/>
      <c r="F23" s="16"/>
      <c r="G23" s="16"/>
      <c r="H23" s="16"/>
      <c r="I23" s="16"/>
      <c r="J23" s="16"/>
      <c r="K23" s="1044"/>
      <c r="L23" s="1044"/>
      <c r="M23" s="1044"/>
      <c r="N23" s="988">
        <v>18</v>
      </c>
      <c r="O23" s="77" t="s">
        <v>2036</v>
      </c>
      <c r="P23" s="77" t="s">
        <v>2037</v>
      </c>
      <c r="Q23" s="77" t="s">
        <v>1501</v>
      </c>
      <c r="R23" s="16"/>
      <c r="S23" s="16"/>
      <c r="T23" s="16"/>
      <c r="U23" s="16"/>
      <c r="V23" s="16"/>
      <c r="W23" s="16"/>
      <c r="X23" s="77">
        <v>18</v>
      </c>
      <c r="Y23" s="692" t="s">
        <v>2036</v>
      </c>
      <c r="Z23" s="77" t="s">
        <v>2037</v>
      </c>
      <c r="AA23" s="77" t="s">
        <v>1501</v>
      </c>
      <c r="AB23" s="16"/>
      <c r="AC23" s="77">
        <v>18</v>
      </c>
      <c r="AD23" s="77" t="s">
        <v>2310</v>
      </c>
      <c r="AE23" s="77" t="s">
        <v>2311</v>
      </c>
      <c r="AF23" s="77" t="s">
        <v>1501</v>
      </c>
    </row>
    <row r="24" spans="1:32" ht="12">
      <c r="A24" s="16"/>
      <c r="B24" s="16"/>
      <c r="C24" s="16"/>
      <c r="D24" s="16"/>
      <c r="E24" s="16"/>
      <c r="F24" s="16"/>
      <c r="G24" s="16"/>
      <c r="H24" s="16"/>
      <c r="I24" s="16"/>
      <c r="J24" s="16"/>
      <c r="K24" s="1044"/>
      <c r="L24" s="1044"/>
      <c r="M24" s="1044"/>
      <c r="N24" s="988">
        <v>19</v>
      </c>
      <c r="O24" s="77" t="s">
        <v>2059</v>
      </c>
      <c r="P24" s="77" t="s">
        <v>2060</v>
      </c>
      <c r="Q24" s="77" t="s">
        <v>1501</v>
      </c>
      <c r="R24" s="16"/>
      <c r="S24" s="16"/>
      <c r="T24" s="16"/>
      <c r="U24" s="16"/>
      <c r="V24" s="16"/>
      <c r="W24" s="16"/>
      <c r="X24" s="77">
        <v>19</v>
      </c>
      <c r="Y24" s="692" t="s">
        <v>2059</v>
      </c>
      <c r="Z24" s="77" t="s">
        <v>2060</v>
      </c>
      <c r="AA24" s="77" t="s">
        <v>1501</v>
      </c>
      <c r="AB24" s="16"/>
      <c r="AC24" s="77">
        <v>19</v>
      </c>
      <c r="AD24" s="77" t="s">
        <v>2361</v>
      </c>
      <c r="AE24" s="77" t="s">
        <v>2362</v>
      </c>
      <c r="AF24" s="77" t="s">
        <v>1501</v>
      </c>
    </row>
    <row r="25" spans="1:32" ht="12">
      <c r="A25" s="16"/>
      <c r="B25" s="16"/>
      <c r="C25" s="16"/>
      <c r="D25" s="16"/>
      <c r="E25" s="16"/>
      <c r="F25" s="16"/>
      <c r="G25" s="16"/>
      <c r="H25" s="16"/>
      <c r="I25" s="16"/>
      <c r="J25" s="16"/>
      <c r="K25" s="1044"/>
      <c r="L25" s="1044"/>
      <c r="M25" s="1044"/>
      <c r="N25" s="988">
        <v>20</v>
      </c>
      <c r="O25" s="77" t="s">
        <v>2082</v>
      </c>
      <c r="P25" s="77" t="s">
        <v>2083</v>
      </c>
      <c r="Q25" s="77" t="s">
        <v>1501</v>
      </c>
      <c r="R25" s="16"/>
      <c r="S25" s="16"/>
      <c r="T25" s="16"/>
      <c r="U25" s="16"/>
      <c r="V25" s="16"/>
      <c r="W25" s="16"/>
      <c r="X25" s="77">
        <v>20</v>
      </c>
      <c r="Y25" s="692" t="s">
        <v>2082</v>
      </c>
      <c r="Z25" s="77" t="s">
        <v>2083</v>
      </c>
      <c r="AA25" s="77" t="s">
        <v>1501</v>
      </c>
      <c r="AB25" s="16"/>
      <c r="AC25" s="77">
        <v>20</v>
      </c>
      <c r="AD25" s="77" t="s">
        <v>2353</v>
      </c>
      <c r="AE25" s="77" t="s">
        <v>2354</v>
      </c>
      <c r="AF25" s="77" t="s">
        <v>1501</v>
      </c>
    </row>
    <row r="26" spans="1:32" ht="12">
      <c r="A26" s="16"/>
      <c r="B26" s="16"/>
      <c r="C26" s="16"/>
      <c r="D26" s="16"/>
      <c r="E26" s="16"/>
      <c r="F26" s="16"/>
      <c r="G26" s="16"/>
      <c r="H26" s="16"/>
      <c r="I26" s="16"/>
      <c r="J26" s="16"/>
      <c r="K26" s="1044"/>
      <c r="L26" s="1044"/>
      <c r="M26" s="1044"/>
      <c r="N26" s="988">
        <v>21</v>
      </c>
      <c r="O26" s="77" t="s">
        <v>2105</v>
      </c>
      <c r="P26" s="77" t="s">
        <v>2106</v>
      </c>
      <c r="Q26" s="77" t="s">
        <v>1501</v>
      </c>
      <c r="R26" s="16"/>
      <c r="S26" s="16"/>
      <c r="T26" s="16"/>
      <c r="U26" s="16"/>
      <c r="V26" s="16"/>
      <c r="W26" s="16"/>
      <c r="X26" s="77">
        <v>21</v>
      </c>
      <c r="Y26" s="692" t="s">
        <v>2105</v>
      </c>
      <c r="Z26" s="77" t="s">
        <v>2106</v>
      </c>
      <c r="AA26" s="77" t="s">
        <v>1501</v>
      </c>
      <c r="AB26" s="16"/>
      <c r="AC26" s="77">
        <v>21</v>
      </c>
      <c r="AD26" s="77" t="s">
        <v>2349</v>
      </c>
      <c r="AE26" s="77" t="s">
        <v>2350</v>
      </c>
      <c r="AF26" s="77" t="s">
        <v>1501</v>
      </c>
    </row>
    <row r="27" spans="1:32" ht="12">
      <c r="A27" s="16"/>
      <c r="B27" s="16"/>
      <c r="C27" s="16"/>
      <c r="D27" s="16"/>
      <c r="E27" s="16"/>
      <c r="F27" s="16"/>
      <c r="G27" s="16"/>
      <c r="H27" s="16"/>
      <c r="I27" s="16"/>
      <c r="J27" s="16"/>
      <c r="K27" s="1044"/>
      <c r="L27" s="1044"/>
      <c r="M27" s="1044"/>
      <c r="N27" s="988">
        <v>22</v>
      </c>
      <c r="O27" s="77" t="s">
        <v>2128</v>
      </c>
      <c r="P27" s="77" t="s">
        <v>2129</v>
      </c>
      <c r="Q27" s="77" t="s">
        <v>1501</v>
      </c>
      <c r="R27" s="16"/>
      <c r="S27" s="16"/>
      <c r="T27" s="16"/>
      <c r="U27" s="16"/>
      <c r="V27" s="16"/>
      <c r="W27" s="16"/>
      <c r="X27" s="77">
        <v>22</v>
      </c>
      <c r="Y27" s="692" t="s">
        <v>2128</v>
      </c>
      <c r="Z27" s="77" t="s">
        <v>2129</v>
      </c>
      <c r="AA27" s="77" t="s">
        <v>1501</v>
      </c>
      <c r="AB27" s="16"/>
      <c r="AC27" s="77">
        <v>22</v>
      </c>
      <c r="AD27" s="77" t="s">
        <v>2365</v>
      </c>
      <c r="AE27" s="77" t="s">
        <v>2366</v>
      </c>
      <c r="AF27" s="77" t="s">
        <v>1501</v>
      </c>
    </row>
    <row r="28" spans="1:32" ht="12">
      <c r="A28" s="16"/>
      <c r="B28" s="16"/>
      <c r="C28" s="16"/>
      <c r="D28" s="16"/>
      <c r="E28" s="16"/>
      <c r="F28" s="16"/>
      <c r="G28" s="16"/>
      <c r="H28" s="16"/>
      <c r="I28" s="16"/>
      <c r="J28" s="16"/>
      <c r="K28" s="1044"/>
      <c r="L28" s="1044"/>
      <c r="M28" s="1044"/>
      <c r="N28" s="988">
        <v>23</v>
      </c>
      <c r="O28" s="77" t="s">
        <v>2151</v>
      </c>
      <c r="P28" s="77" t="s">
        <v>2152</v>
      </c>
      <c r="Q28" s="77" t="s">
        <v>1501</v>
      </c>
      <c r="R28" s="16"/>
      <c r="S28" s="16"/>
      <c r="T28" s="16"/>
      <c r="U28" s="16"/>
      <c r="V28" s="16"/>
      <c r="W28" s="16"/>
      <c r="X28" s="77">
        <v>23</v>
      </c>
      <c r="Y28" s="692" t="s">
        <v>2151</v>
      </c>
      <c r="Z28" s="77" t="s">
        <v>2152</v>
      </c>
      <c r="AA28" s="77" t="s">
        <v>1501</v>
      </c>
      <c r="AB28" s="16"/>
      <c r="AC28" s="77">
        <v>23</v>
      </c>
      <c r="AD28" s="77" t="s">
        <v>2405</v>
      </c>
      <c r="AE28" s="77" t="s">
        <v>2406</v>
      </c>
      <c r="AF28" s="77" t="s">
        <v>1501</v>
      </c>
    </row>
    <row r="29" spans="1:32" ht="12">
      <c r="A29" s="16"/>
      <c r="B29" s="16"/>
      <c r="C29" s="16"/>
      <c r="D29" s="16"/>
      <c r="E29" s="16"/>
      <c r="F29" s="16"/>
      <c r="G29" s="16"/>
      <c r="H29" s="16"/>
      <c r="I29" s="16"/>
      <c r="J29" s="16"/>
      <c r="K29" s="1044"/>
      <c r="L29" s="1044"/>
      <c r="M29" s="1044"/>
      <c r="N29" s="988">
        <v>24</v>
      </c>
      <c r="O29" s="77" t="s">
        <v>2174</v>
      </c>
      <c r="P29" s="77" t="s">
        <v>2175</v>
      </c>
      <c r="Q29" s="77" t="s">
        <v>1501</v>
      </c>
      <c r="R29" s="16"/>
      <c r="S29" s="16"/>
      <c r="T29" s="16"/>
      <c r="U29" s="16"/>
      <c r="V29" s="16"/>
      <c r="W29" s="16"/>
      <c r="X29" s="77">
        <v>24</v>
      </c>
      <c r="Y29" s="692" t="s">
        <v>2174</v>
      </c>
      <c r="Z29" s="77" t="s">
        <v>2175</v>
      </c>
      <c r="AA29" s="77" t="s">
        <v>1501</v>
      </c>
      <c r="AB29" s="16"/>
      <c r="AC29" s="77">
        <v>24</v>
      </c>
      <c r="AD29" s="77" t="s">
        <v>2389</v>
      </c>
      <c r="AE29" s="77" t="s">
        <v>2390</v>
      </c>
      <c r="AF29" s="77" t="s">
        <v>1501</v>
      </c>
    </row>
    <row r="30" spans="1:32" ht="12">
      <c r="A30" s="16"/>
      <c r="B30" s="16"/>
      <c r="C30" s="16"/>
      <c r="D30" s="16"/>
      <c r="E30" s="16"/>
      <c r="F30" s="16"/>
      <c r="G30" s="16"/>
      <c r="H30" s="16"/>
      <c r="I30" s="16"/>
      <c r="J30" s="16"/>
      <c r="K30" s="1044"/>
      <c r="L30" s="1044"/>
      <c r="M30" s="1044"/>
      <c r="N30" s="988">
        <v>25</v>
      </c>
      <c r="O30" s="77" t="s">
        <v>2197</v>
      </c>
      <c r="P30" s="77" t="s">
        <v>2198</v>
      </c>
      <c r="Q30" s="77" t="s">
        <v>1501</v>
      </c>
      <c r="R30" s="16"/>
      <c r="S30" s="16"/>
      <c r="T30" s="16"/>
      <c r="U30" s="16"/>
      <c r="V30" s="16"/>
      <c r="W30" s="16"/>
      <c r="X30" s="77">
        <v>25</v>
      </c>
      <c r="Y30" s="692" t="s">
        <v>2197</v>
      </c>
      <c r="Z30" s="77" t="s">
        <v>2198</v>
      </c>
      <c r="AA30" s="77" t="s">
        <v>1501</v>
      </c>
      <c r="AB30" s="16"/>
      <c r="AC30" s="77">
        <v>25</v>
      </c>
      <c r="AD30" s="77" t="s">
        <v>2322</v>
      </c>
      <c r="AE30" s="77" t="s">
        <v>1631</v>
      </c>
      <c r="AF30" s="77" t="s">
        <v>1501</v>
      </c>
    </row>
    <row r="31" spans="1:32" ht="12">
      <c r="A31" s="16"/>
      <c r="B31" s="16"/>
      <c r="C31" s="16"/>
      <c r="D31" s="16"/>
      <c r="E31" s="16"/>
      <c r="F31" s="16"/>
      <c r="G31" s="16"/>
      <c r="H31" s="16"/>
      <c r="I31" s="16"/>
      <c r="J31" s="16"/>
      <c r="K31" s="1044"/>
      <c r="L31" s="1044"/>
      <c r="M31" s="1044"/>
      <c r="N31" s="988">
        <v>26</v>
      </c>
      <c r="O31" s="77" t="s">
        <v>2220</v>
      </c>
      <c r="P31" s="77" t="s">
        <v>2221</v>
      </c>
      <c r="Q31" s="77" t="s">
        <v>1501</v>
      </c>
      <c r="R31" s="16"/>
      <c r="S31" s="16"/>
      <c r="T31" s="16"/>
      <c r="U31" s="16"/>
      <c r="V31" s="16"/>
      <c r="W31" s="16"/>
      <c r="X31" s="77">
        <v>26</v>
      </c>
      <c r="Y31" s="692" t="s">
        <v>2220</v>
      </c>
      <c r="Z31" s="77" t="s">
        <v>2221</v>
      </c>
      <c r="AA31" s="77" t="s">
        <v>1501</v>
      </c>
      <c r="AB31" s="16"/>
      <c r="AC31" s="77">
        <v>26</v>
      </c>
      <c r="AD31" s="77" t="s">
        <v>1645</v>
      </c>
      <c r="AE31" s="77" t="s">
        <v>1646</v>
      </c>
      <c r="AF31" s="77" t="s">
        <v>1501</v>
      </c>
    </row>
    <row r="32" spans="1:32" ht="12">
      <c r="A32" s="16"/>
      <c r="B32" s="16"/>
      <c r="C32" s="16"/>
      <c r="D32" s="16"/>
      <c r="E32" s="16"/>
      <c r="F32" s="16"/>
      <c r="G32" s="16"/>
      <c r="H32" s="16"/>
      <c r="I32" s="16"/>
      <c r="J32" s="16"/>
      <c r="K32" s="1044"/>
      <c r="L32" s="1044"/>
      <c r="M32" s="1044"/>
      <c r="N32" s="988">
        <v>27</v>
      </c>
      <c r="O32" s="77" t="s">
        <v>2243</v>
      </c>
      <c r="P32" s="77" t="s">
        <v>2244</v>
      </c>
      <c r="Q32" s="77" t="s">
        <v>1501</v>
      </c>
      <c r="R32" s="16"/>
      <c r="S32" s="16"/>
      <c r="T32" s="16"/>
      <c r="U32" s="16"/>
      <c r="V32" s="16"/>
      <c r="W32" s="16"/>
      <c r="X32" s="77">
        <v>27</v>
      </c>
      <c r="Y32" s="692" t="s">
        <v>2243</v>
      </c>
      <c r="Z32" s="77" t="s">
        <v>2244</v>
      </c>
      <c r="AA32" s="77" t="s">
        <v>1501</v>
      </c>
      <c r="AB32" s="16"/>
      <c r="AC32" s="77">
        <v>27</v>
      </c>
      <c r="AD32" s="77" t="s">
        <v>1653</v>
      </c>
      <c r="AE32" s="77" t="s">
        <v>1654</v>
      </c>
      <c r="AF32" s="77" t="s">
        <v>1501</v>
      </c>
    </row>
    <row r="33" spans="1:32" ht="12">
      <c r="A33" s="16"/>
      <c r="B33" s="16"/>
      <c r="C33" s="16"/>
      <c r="D33" s="16"/>
      <c r="E33" s="16"/>
      <c r="F33" s="16"/>
      <c r="G33" s="16"/>
      <c r="H33" s="16"/>
      <c r="I33" s="16"/>
      <c r="J33" s="16"/>
      <c r="K33" s="1044"/>
      <c r="L33" s="1044"/>
      <c r="M33" s="1044"/>
      <c r="N33" s="988">
        <v>28</v>
      </c>
      <c r="O33" s="77" t="s">
        <v>2266</v>
      </c>
      <c r="P33" s="77" t="s">
        <v>2267</v>
      </c>
      <c r="Q33" s="77" t="s">
        <v>1501</v>
      </c>
      <c r="R33" s="16"/>
      <c r="S33" s="16"/>
      <c r="T33" s="16"/>
      <c r="U33" s="16"/>
      <c r="V33" s="16"/>
      <c r="W33" s="16"/>
      <c r="X33" s="77">
        <v>28</v>
      </c>
      <c r="Y33" s="692" t="s">
        <v>2266</v>
      </c>
      <c r="Z33" s="77" t="s">
        <v>2267</v>
      </c>
      <c r="AA33" s="77" t="s">
        <v>1501</v>
      </c>
      <c r="AB33" s="16"/>
      <c r="AC33" s="77">
        <v>28</v>
      </c>
      <c r="AD33" s="77" t="s">
        <v>1649</v>
      </c>
      <c r="AE33" s="77" t="s">
        <v>1650</v>
      </c>
      <c r="AF33" s="77" t="s">
        <v>1501</v>
      </c>
    </row>
    <row r="34" spans="1:32" ht="12">
      <c r="A34" s="16"/>
      <c r="B34" s="16"/>
      <c r="C34" s="16"/>
      <c r="D34" s="16"/>
      <c r="E34" s="16"/>
      <c r="F34" s="16"/>
      <c r="G34" s="16"/>
      <c r="H34" s="16"/>
      <c r="I34" s="16"/>
      <c r="J34" s="16"/>
      <c r="K34" s="1044"/>
      <c r="L34" s="1044"/>
      <c r="M34" s="1044"/>
      <c r="N34" s="988">
        <v>29</v>
      </c>
      <c r="O34" s="77" t="s">
        <v>2289</v>
      </c>
      <c r="P34" s="77" t="s">
        <v>1646</v>
      </c>
      <c r="Q34" s="77" t="s">
        <v>1501</v>
      </c>
      <c r="R34" s="16"/>
      <c r="S34" s="16"/>
      <c r="T34" s="16"/>
      <c r="U34" s="16"/>
      <c r="V34" s="16"/>
      <c r="W34" s="16"/>
      <c r="X34" s="77">
        <v>29</v>
      </c>
      <c r="Y34" s="692" t="s">
        <v>2289</v>
      </c>
      <c r="Z34" s="77" t="s">
        <v>1646</v>
      </c>
      <c r="AA34" s="77" t="s">
        <v>1501</v>
      </c>
      <c r="AB34" s="16"/>
      <c r="AC34" s="77">
        <v>29</v>
      </c>
      <c r="AD34" s="77" t="s">
        <v>2385</v>
      </c>
      <c r="AE34" s="77" t="s">
        <v>2386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2377</v>
      </c>
      <c r="AE35" s="77" t="s">
        <v>2378</v>
      </c>
      <c r="AF35" s="77" t="s">
        <v>1501</v>
      </c>
    </row>
    <row r="36" spans="1:32" ht="12">
      <c r="A36" s="16"/>
      <c r="B36" s="16"/>
      <c r="C36" s="16"/>
      <c r="D36" s="16"/>
      <c r="E36" s="16"/>
      <c r="F36" s="16"/>
      <c r="G36" s="16"/>
      <c r="H36" s="16"/>
      <c r="I36" s="16"/>
      <c r="J36" s="16"/>
      <c r="K36" s="1044"/>
      <c r="L36" s="1044"/>
      <c r="M36" s="1044"/>
      <c r="N36" s="988">
        <v>31</v>
      </c>
      <c r="O36" s="77" t="s">
        <v>2410</v>
      </c>
      <c r="P36" s="77" t="s">
        <v>2411</v>
      </c>
      <c r="Q36" s="77" t="s">
        <v>1508</v>
      </c>
      <c r="R36" s="16"/>
      <c r="S36" s="16"/>
      <c r="T36" s="16"/>
      <c r="U36" s="16"/>
      <c r="V36" s="16"/>
      <c r="W36" s="16"/>
      <c r="X36" s="77">
        <v>31</v>
      </c>
      <c r="Y36" s="692">
        <v>0</v>
      </c>
      <c r="Z36" s="77">
        <v>0</v>
      </c>
      <c r="AA36" s="77">
        <v>0</v>
      </c>
      <c r="AB36" s="16"/>
      <c r="AC36" s="77">
        <v>31</v>
      </c>
      <c r="AD36" s="77" t="s">
        <v>1633</v>
      </c>
      <c r="AE36" s="77" t="s">
        <v>1634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30</v>
      </c>
      <c r="I4" s="70" t="str">
        <f>HLOOKUP(I3,比較地域マスタ!$E$5:$L$6,2,0)</f>
        <v>和歌山県</v>
      </c>
      <c r="J4" s="70" t="str">
        <f>HLOOKUP(J3,比較地域マスタ!$E$5:$L$6,2,0)</f>
        <v>白浜町</v>
      </c>
      <c r="K4" s="70" t="str">
        <f>HLOOKUP(K3,比較地域マスタ!$E$5:$L$6,2,0)</f>
        <v>30401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42.728582706387513</v>
      </c>
      <c r="BB5" s="29"/>
      <c r="BC5" s="17"/>
      <c r="BD5" s="1005">
        <f>SUM(BC6:BC8)</f>
        <v>29.143007226121121</v>
      </c>
      <c r="BE5" s="29"/>
      <c r="BF5" s="17"/>
      <c r="BG5" s="1005">
        <f>AK35</f>
        <v>24.898614611682866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29.35325504868247</v>
      </c>
      <c r="BA6" s="17"/>
      <c r="BB6" s="29"/>
      <c r="BC6" s="1005">
        <f>O32</f>
        <v>25.474961616102149</v>
      </c>
      <c r="BD6" s="17"/>
      <c r="BE6" s="29"/>
      <c r="BF6" s="1005">
        <f>AK36</f>
        <v>19.025163590782963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1.4605580011702359</v>
      </c>
      <c r="BA7" s="17"/>
      <c r="BB7" s="29"/>
      <c r="BC7" s="1005">
        <f>O33</f>
        <v>1.1857509618779629</v>
      </c>
      <c r="BD7" s="17"/>
      <c r="BE7" s="29"/>
      <c r="BF7" s="1005">
        <f t="shared" ref="BF7:BF8" si="0">AK37</f>
        <v>0.85865908398013113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11.91476965653481</v>
      </c>
      <c r="BA8" s="17"/>
      <c r="BB8" s="29"/>
      <c r="BC8" s="1005">
        <f>O34</f>
        <v>2.4822946481410089</v>
      </c>
      <c r="BD8" s="17"/>
      <c r="BE8" s="29"/>
      <c r="BF8" s="1005">
        <f t="shared" si="0"/>
        <v>5.0147919369197718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176.02707620396401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39.513918218073989</v>
      </c>
      <c r="BA9" s="1005">
        <f>AZ9</f>
        <v>39.513918218073989</v>
      </c>
      <c r="BB9" s="29"/>
      <c r="BC9" s="1005">
        <f>O35</f>
        <v>54.889469055389718</v>
      </c>
      <c r="BD9" s="1005">
        <f>BC9</f>
        <v>54.889469055389718</v>
      </c>
      <c r="BE9" s="29"/>
      <c r="BF9" s="1005">
        <f>AK39</f>
        <v>28.517732320323187</v>
      </c>
      <c r="BG9" s="1005">
        <f>AK39</f>
        <v>28.517732320323187</v>
      </c>
      <c r="BH9" s="29"/>
    </row>
    <row r="10" spans="1:62" ht="17.100000000000001" customHeight="1" thickBot="1">
      <c r="B10" s="323"/>
      <c r="C10" s="324"/>
      <c r="D10" s="326"/>
      <c r="E10" s="326"/>
      <c r="F10" s="326"/>
      <c r="G10" s="325"/>
      <c r="H10" s="325"/>
      <c r="I10" s="326"/>
      <c r="J10" s="327"/>
      <c r="K10" s="334"/>
      <c r="L10" s="246" t="s">
        <v>114</v>
      </c>
      <c r="M10" s="246"/>
      <c r="N10" s="563"/>
      <c r="O10" s="906">
        <f>SUM(O11:O13)</f>
        <v>42.728582706387513</v>
      </c>
      <c r="P10" s="453">
        <f t="shared" ref="P10:P22" si="1">O10/$O$9</f>
        <v>0.24273869468170656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38.367803042338373</v>
      </c>
      <c r="BA10" s="1005">
        <f>AZ10</f>
        <v>38.367803042338373</v>
      </c>
      <c r="BB10" s="29"/>
      <c r="BC10" s="1005">
        <f>O36</f>
        <v>45.826506502826447</v>
      </c>
      <c r="BD10" s="1005">
        <f>BC10</f>
        <v>45.826506502826447</v>
      </c>
      <c r="BE10" s="29"/>
      <c r="BF10" s="1005">
        <f>AK40</f>
        <v>30.107478203172196</v>
      </c>
      <c r="BG10" s="1005">
        <f>AK40</f>
        <v>30.107478203172196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29.35325504868247</v>
      </c>
      <c r="P11" s="454">
        <f t="shared" si="1"/>
        <v>0.16675420441949859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52.225430273164143</v>
      </c>
      <c r="BB11" s="29"/>
      <c r="BC11" s="1005"/>
      <c r="BD11" s="1005">
        <f>SUM(BC12:BC14)</f>
        <v>47.019894257814322</v>
      </c>
      <c r="BE11" s="29"/>
      <c r="BF11" s="17"/>
      <c r="BG11" s="1005">
        <f>AK41</f>
        <v>37.65494696233494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1.4605580011702359</v>
      </c>
      <c r="P12" s="454">
        <f t="shared" si="1"/>
        <v>8.297348525393192E-3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50.497764189412869</v>
      </c>
      <c r="BA12" s="17"/>
      <c r="BB12" s="29"/>
      <c r="BC12" s="1005">
        <f>O38</f>
        <v>44.358503801172617</v>
      </c>
      <c r="BD12" s="17"/>
      <c r="BE12" s="29"/>
      <c r="BF12" s="1005">
        <f>AK42</f>
        <v>36.421298187329597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11.91476965653481</v>
      </c>
      <c r="P13" s="454">
        <f t="shared" si="1"/>
        <v>6.7687141736814796E-2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1.4355651608886</v>
      </c>
      <c r="BA13" s="17"/>
      <c r="BB13" s="29"/>
      <c r="BC13" s="1005">
        <f>O41</f>
        <v>1.7662442900897599</v>
      </c>
      <c r="BD13" s="17"/>
      <c r="BE13" s="29"/>
      <c r="BF13" s="1005">
        <f>AK45</f>
        <v>1.2046535872224653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39.513918218073989</v>
      </c>
      <c r="P14" s="453">
        <f t="shared" si="1"/>
        <v>0.22447636505811691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0.29210092286267092</v>
      </c>
      <c r="BA14" s="17"/>
      <c r="BB14" s="29"/>
      <c r="BC14" s="1005">
        <f>O42</f>
        <v>0.89514616655194523</v>
      </c>
      <c r="BD14" s="17"/>
      <c r="BE14" s="29"/>
      <c r="BF14" s="1005">
        <f t="shared" ref="BF14" si="2">AK46</f>
        <v>2.8995187782876623E-2</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38.367803042338373</v>
      </c>
      <c r="P15" s="453">
        <f t="shared" si="1"/>
        <v>0.21796534868238843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3.1913419639999998</v>
      </c>
      <c r="BA15" s="1005">
        <f>AZ15</f>
        <v>3.1913419639999998</v>
      </c>
      <c r="BB15" s="29"/>
      <c r="BC15" s="1005">
        <f>O43</f>
        <v>4.8767706367999999</v>
      </c>
      <c r="BD15" s="1005">
        <f>BC15</f>
        <v>4.8767706367999999</v>
      </c>
      <c r="BE15" s="29"/>
      <c r="BF15" s="1005">
        <f>AK47</f>
        <v>3.2888689859200002</v>
      </c>
      <c r="BG15" s="1005">
        <f>AK47</f>
        <v>3.2888689859200002</v>
      </c>
      <c r="BH15" s="29"/>
    </row>
    <row r="16" spans="1:62" ht="17.100000000000001" customHeight="1" thickBot="1">
      <c r="B16" s="323"/>
      <c r="C16" s="324"/>
      <c r="D16" s="326"/>
      <c r="E16" s="326"/>
      <c r="F16" s="326"/>
      <c r="G16" s="325"/>
      <c r="H16" s="325"/>
      <c r="I16" s="326"/>
      <c r="J16" s="327"/>
      <c r="K16" s="335"/>
      <c r="L16" s="246" t="s">
        <v>128</v>
      </c>
      <c r="M16" s="344"/>
      <c r="N16" s="345"/>
      <c r="O16" s="906">
        <f>SUM(O18:O21)</f>
        <v>52.225430273164143</v>
      </c>
      <c r="P16" s="453">
        <f t="shared" si="1"/>
        <v>0.29668975591374425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50.497764189412869</v>
      </c>
      <c r="P17" s="454">
        <f t="shared" si="1"/>
        <v>0.28687498127220323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24.781179009325861</v>
      </c>
      <c r="P18" s="454">
        <f t="shared" si="1"/>
        <v>0.14078049549952024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25.716585180087009</v>
      </c>
      <c r="P19" s="454">
        <f t="shared" si="1"/>
        <v>0.146094485772683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1.4355651608886</v>
      </c>
      <c r="P20" s="454">
        <f t="shared" si="1"/>
        <v>8.1553655940134959E-3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0.29210092286267092</v>
      </c>
      <c r="P21" s="454">
        <f t="shared" si="1"/>
        <v>1.6594090475275018E-3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3.1913419639999998</v>
      </c>
      <c r="P22" s="612">
        <f t="shared" si="1"/>
        <v>1.8129835664043897E-2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29.819535695000653</v>
      </c>
      <c r="AZ22" s="1005">
        <f t="shared" si="3"/>
        <v>34.658957874491456</v>
      </c>
      <c r="BA22" s="1005">
        <f t="shared" si="3"/>
        <v>31.114251820372573</v>
      </c>
      <c r="BB22" s="1005">
        <f t="shared" si="3"/>
        <v>31.90402276749705</v>
      </c>
      <c r="BC22" s="1005">
        <f t="shared" si="3"/>
        <v>29.143007226121121</v>
      </c>
      <c r="BD22" s="1005">
        <f t="shared" si="3"/>
        <v>35.279406502822972</v>
      </c>
      <c r="BE22" s="1005">
        <f t="shared" si="3"/>
        <v>41.190478655410352</v>
      </c>
      <c r="BF22" s="1005">
        <f t="shared" si="3"/>
        <v>40.903701162533487</v>
      </c>
      <c r="BG22" s="1005">
        <f t="shared" si="3"/>
        <v>38.109648413094234</v>
      </c>
      <c r="BH22" s="1005">
        <f t="shared" si="3"/>
        <v>31.610185604305112</v>
      </c>
      <c r="BI22" s="1005">
        <f t="shared" si="3"/>
        <v>34.079832960151002</v>
      </c>
      <c r="BJ22" s="1005">
        <f t="shared" si="3"/>
        <v>30.906381129202835</v>
      </c>
      <c r="BK22" s="1005">
        <f t="shared" si="3"/>
        <v>25.365235725507056</v>
      </c>
      <c r="BL22" s="1005">
        <f t="shared" si="3"/>
        <v>24.898614611682866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35.605912598491209</v>
      </c>
      <c r="AZ23" s="1005">
        <f t="shared" ref="AZ23:BL23" si="4">Y39</f>
        <v>38.897130171252194</v>
      </c>
      <c r="BA23" s="1005">
        <f t="shared" si="4"/>
        <v>51.054486308770393</v>
      </c>
      <c r="BB23" s="1005">
        <f t="shared" si="4"/>
        <v>53.370706520330977</v>
      </c>
      <c r="BC23" s="1005">
        <f t="shared" si="4"/>
        <v>54.889469055389718</v>
      </c>
      <c r="BD23" s="1005">
        <f t="shared" si="4"/>
        <v>52.134379926615438</v>
      </c>
      <c r="BE23" s="1005">
        <f t="shared" si="4"/>
        <v>43.362417873068622</v>
      </c>
      <c r="BF23" s="1005">
        <f t="shared" si="4"/>
        <v>44.541121102569711</v>
      </c>
      <c r="BG23" s="1005">
        <f t="shared" si="4"/>
        <v>32.523928701765513</v>
      </c>
      <c r="BH23" s="1005">
        <f t="shared" si="4"/>
        <v>28.422320485079766</v>
      </c>
      <c r="BI23" s="1005">
        <f t="shared" si="4"/>
        <v>27.432683011863158</v>
      </c>
      <c r="BJ23" s="1005">
        <f t="shared" si="4"/>
        <v>25.722620533180272</v>
      </c>
      <c r="BK23" s="1005">
        <f t="shared" si="4"/>
        <v>25.091723511688478</v>
      </c>
      <c r="BL23" s="1005">
        <f t="shared" si="4"/>
        <v>28.517732320323187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32.394510134177153</v>
      </c>
      <c r="AZ24" s="1005">
        <f t="shared" ref="AZ24:BL24" si="5">Y40</f>
        <v>34.767742225274702</v>
      </c>
      <c r="BA24" s="1005">
        <f t="shared" si="5"/>
        <v>44.705292056712757</v>
      </c>
      <c r="BB24" s="1005">
        <f t="shared" si="5"/>
        <v>48.642546944854217</v>
      </c>
      <c r="BC24" s="1005">
        <f t="shared" si="5"/>
        <v>45.826506502826447</v>
      </c>
      <c r="BD24" s="1005">
        <f t="shared" si="5"/>
        <v>46.736018552424007</v>
      </c>
      <c r="BE24" s="1005">
        <f t="shared" si="5"/>
        <v>39.667424141781908</v>
      </c>
      <c r="BF24" s="1005">
        <f t="shared" si="5"/>
        <v>40.089263297736572</v>
      </c>
      <c r="BG24" s="1005">
        <f t="shared" si="5"/>
        <v>35.457930668499017</v>
      </c>
      <c r="BH24" s="1005">
        <f t="shared" si="5"/>
        <v>26.933733567169181</v>
      </c>
      <c r="BI24" s="1005">
        <f t="shared" si="5"/>
        <v>26.762102837274245</v>
      </c>
      <c r="BJ24" s="1005">
        <f t="shared" si="5"/>
        <v>23.626557525356517</v>
      </c>
      <c r="BK24" s="1005">
        <f t="shared" si="5"/>
        <v>23.261835488124266</v>
      </c>
      <c r="BL24" s="1005">
        <f t="shared" si="5"/>
        <v>30.107478203172196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48.354353516192319</v>
      </c>
      <c r="AZ25" s="1005">
        <f t="shared" ref="AZ25:BL25" si="6">Y41</f>
        <v>48.291547188800863</v>
      </c>
      <c r="BA25" s="1005">
        <f t="shared" si="6"/>
        <v>47.292286649358438</v>
      </c>
      <c r="BB25" s="1005">
        <f t="shared" si="6"/>
        <v>47.341389997737537</v>
      </c>
      <c r="BC25" s="1005">
        <f t="shared" si="6"/>
        <v>47.019894257814322</v>
      </c>
      <c r="BD25" s="1005">
        <f t="shared" si="6"/>
        <v>46.235676264925267</v>
      </c>
      <c r="BE25" s="1005">
        <f t="shared" si="6"/>
        <v>44.665822049128636</v>
      </c>
      <c r="BF25" s="1005">
        <f t="shared" si="6"/>
        <v>43.482528588675336</v>
      </c>
      <c r="BG25" s="1005">
        <f t="shared" si="6"/>
        <v>42.67376431378343</v>
      </c>
      <c r="BH25" s="1005">
        <f t="shared" si="6"/>
        <v>41.804265150170799</v>
      </c>
      <c r="BI25" s="1005">
        <f t="shared" si="6"/>
        <v>40.865826849879319</v>
      </c>
      <c r="BJ25" s="1005">
        <f t="shared" si="6"/>
        <v>37.238542630884268</v>
      </c>
      <c r="BK25" s="1005">
        <f t="shared" si="6"/>
        <v>36.955525523287712</v>
      </c>
      <c r="BL25" s="1005">
        <f t="shared" si="6"/>
        <v>37.65494696233494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4.48614773144</v>
      </c>
      <c r="AZ26" s="1005">
        <f t="shared" si="7"/>
        <v>4.4845062582999997</v>
      </c>
      <c r="BA26" s="1005">
        <f t="shared" si="7"/>
        <v>4.2363745034000004</v>
      </c>
      <c r="BB26" s="1005">
        <f t="shared" si="7"/>
        <v>3.9380961088800008</v>
      </c>
      <c r="BC26" s="1005">
        <f t="shared" si="7"/>
        <v>4.8767706367999999</v>
      </c>
      <c r="BD26" s="1005">
        <f t="shared" si="7"/>
        <v>4.4261641531999993</v>
      </c>
      <c r="BE26" s="1005">
        <f t="shared" si="7"/>
        <v>4.4746570168999993</v>
      </c>
      <c r="BF26" s="1005">
        <f t="shared" si="7"/>
        <v>4.070803777500001</v>
      </c>
      <c r="BG26" s="1005">
        <f t="shared" si="7"/>
        <v>4.8419664746500013</v>
      </c>
      <c r="BH26" s="1005">
        <f t="shared" si="7"/>
        <v>4.1406274910000009</v>
      </c>
      <c r="BI26" s="1005">
        <f t="shared" si="7"/>
        <v>4.4974740790000007</v>
      </c>
      <c r="BJ26" s="1005">
        <f t="shared" si="7"/>
        <v>3.5910245951999999</v>
      </c>
      <c r="BK26" s="1005">
        <f t="shared" si="7"/>
        <v>4.6372588774399999</v>
      </c>
      <c r="BL26" s="1005">
        <f t="shared" si="7"/>
        <v>3.2888689859200002</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150.66045967530133</v>
      </c>
      <c r="AZ27" s="1005">
        <f t="shared" si="8"/>
        <v>161.09988371811923</v>
      </c>
      <c r="BA27" s="1005">
        <f t="shared" si="8"/>
        <v>178.40269133861415</v>
      </c>
      <c r="BB27" s="1005">
        <f t="shared" si="8"/>
        <v>185.19676233929977</v>
      </c>
      <c r="BC27" s="1005">
        <f t="shared" si="8"/>
        <v>181.75564767895159</v>
      </c>
      <c r="BD27" s="1005">
        <f t="shared" si="8"/>
        <v>184.8116453999877</v>
      </c>
      <c r="BE27" s="1005">
        <f t="shared" si="8"/>
        <v>173.36079973628952</v>
      </c>
      <c r="BF27" s="1005">
        <f t="shared" si="8"/>
        <v>173.08741792901512</v>
      </c>
      <c r="BG27" s="1005">
        <f t="shared" si="8"/>
        <v>153.60723857179221</v>
      </c>
      <c r="BH27" s="1005">
        <f t="shared" si="8"/>
        <v>132.91113229772486</v>
      </c>
      <c r="BI27" s="1005">
        <f t="shared" si="8"/>
        <v>133.63791973816771</v>
      </c>
      <c r="BJ27" s="1005">
        <f t="shared" si="8"/>
        <v>121.08512641382389</v>
      </c>
      <c r="BK27" s="1005">
        <f t="shared" si="8"/>
        <v>115.3115791260475</v>
      </c>
      <c r="BL27" s="1005">
        <f t="shared" si="8"/>
        <v>124.46764108343319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181.75564767895159</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29.143007226121121</v>
      </c>
      <c r="P31" s="453">
        <f t="shared" ref="P31:P43" si="9">O31/$O$30</f>
        <v>0.16034168730535717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25.474961616102149</v>
      </c>
      <c r="P32" s="454">
        <f t="shared" si="9"/>
        <v>0.14016049537619019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1.1857509618779629</v>
      </c>
      <c r="P33" s="454">
        <f t="shared" si="9"/>
        <v>6.5238740970098618E-3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2.4822946481410089</v>
      </c>
      <c r="P34" s="454">
        <f t="shared" si="9"/>
        <v>1.3657317832157101E-2</v>
      </c>
      <c r="Q34" s="328"/>
      <c r="R34" s="13"/>
      <c r="S34" s="323"/>
      <c r="T34" s="563" t="s">
        <v>112</v>
      </c>
      <c r="U34" s="332"/>
      <c r="V34" s="332"/>
      <c r="W34" s="332"/>
      <c r="X34" s="893">
        <f>X35+X39+X40+X41+X47</f>
        <v>150.66045967530133</v>
      </c>
      <c r="Y34" s="894">
        <f t="shared" ref="Y34:AK34" si="10">Y35+Y39+Y40+Y41+Y47</f>
        <v>161.09988371811923</v>
      </c>
      <c r="Z34" s="894">
        <f t="shared" si="10"/>
        <v>178.40269133861415</v>
      </c>
      <c r="AA34" s="894">
        <f t="shared" si="10"/>
        <v>185.19676233929977</v>
      </c>
      <c r="AB34" s="894">
        <f t="shared" si="10"/>
        <v>181.75564767895159</v>
      </c>
      <c r="AC34" s="894">
        <f t="shared" si="10"/>
        <v>184.8116453999877</v>
      </c>
      <c r="AD34" s="894">
        <f t="shared" si="10"/>
        <v>173.36079973628952</v>
      </c>
      <c r="AE34" s="894">
        <f t="shared" si="10"/>
        <v>173.08741792901512</v>
      </c>
      <c r="AF34" s="894">
        <f t="shared" si="10"/>
        <v>153.60723857179221</v>
      </c>
      <c r="AG34" s="894">
        <f t="shared" si="10"/>
        <v>132.91113229772486</v>
      </c>
      <c r="AH34" s="894">
        <f t="shared" si="10"/>
        <v>133.63791973816771</v>
      </c>
      <c r="AI34" s="894">
        <f t="shared" si="10"/>
        <v>121.08512641382389</v>
      </c>
      <c r="AJ34" s="894">
        <f t="shared" si="10"/>
        <v>115.3115791260475</v>
      </c>
      <c r="AK34" s="895">
        <f t="shared" si="10"/>
        <v>124.46764108343319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54.889469055389718</v>
      </c>
      <c r="P35" s="453">
        <f t="shared" si="9"/>
        <v>0.30199594761613702</v>
      </c>
      <c r="Q35" s="328"/>
      <c r="R35" s="13"/>
      <c r="S35" s="323"/>
      <c r="T35" s="334"/>
      <c r="U35" s="246" t="s">
        <v>114</v>
      </c>
      <c r="V35" s="344"/>
      <c r="W35" s="344"/>
      <c r="X35" s="896">
        <f>SUM(X36:X38)</f>
        <v>29.819535695000653</v>
      </c>
      <c r="Y35" s="897">
        <f t="shared" ref="Y35:AK35" si="11">SUM(Y36:Y38)</f>
        <v>34.658957874491456</v>
      </c>
      <c r="Z35" s="897">
        <f t="shared" si="11"/>
        <v>31.114251820372573</v>
      </c>
      <c r="AA35" s="897">
        <f t="shared" si="11"/>
        <v>31.90402276749705</v>
      </c>
      <c r="AB35" s="897">
        <f t="shared" si="11"/>
        <v>29.143007226121121</v>
      </c>
      <c r="AC35" s="897">
        <f t="shared" si="11"/>
        <v>35.279406502822972</v>
      </c>
      <c r="AD35" s="897">
        <f t="shared" si="11"/>
        <v>41.190478655410352</v>
      </c>
      <c r="AE35" s="897">
        <f t="shared" si="11"/>
        <v>40.903701162533487</v>
      </c>
      <c r="AF35" s="897">
        <f t="shared" si="11"/>
        <v>38.109648413094234</v>
      </c>
      <c r="AG35" s="897">
        <f t="shared" si="11"/>
        <v>31.610185604305112</v>
      </c>
      <c r="AH35" s="897">
        <f t="shared" si="11"/>
        <v>34.079832960151002</v>
      </c>
      <c r="AI35" s="897">
        <f t="shared" si="11"/>
        <v>30.906381129202835</v>
      </c>
      <c r="AJ35" s="897">
        <f t="shared" si="11"/>
        <v>25.365235725507056</v>
      </c>
      <c r="AK35" s="898">
        <f t="shared" si="11"/>
        <v>24.898614611682866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45.826506502826447</v>
      </c>
      <c r="P36" s="453">
        <f t="shared" si="9"/>
        <v>0.2521325036555298</v>
      </c>
      <c r="Q36" s="328"/>
      <c r="R36" s="13"/>
      <c r="S36" s="356" t="s">
        <v>184</v>
      </c>
      <c r="T36" s="335"/>
      <c r="U36" s="346"/>
      <c r="V36" s="336" t="s">
        <v>184</v>
      </c>
      <c r="W36" s="357"/>
      <c r="X36" s="899">
        <f>VLOOKUP(年度マスタ!$K$4&amp;"_"&amp;X$33,データシート1!$A:$BT,MATCH("aa_"&amp;$S36,データシート1!$A$1:$BT$1,0),0)</f>
        <v>23.94768473257956</v>
      </c>
      <c r="Y36" s="900">
        <f>VLOOKUP(年度マスタ!$K$4&amp;"_"&amp;Y$33,データシート1!$A:$BT,MATCH("aa_"&amp;$S36,データシート1!$A$1:$BT$1,0),0)</f>
        <v>28.822188014811911</v>
      </c>
      <c r="Z36" s="900">
        <f>VLOOKUP(年度マスタ!$K$4&amp;"_"&amp;Z$33,データシート1!$A:$BT,MATCH("aa_"&amp;$S36,データシート1!$A$1:$BT$1,0),0)</f>
        <v>27.135450596367011</v>
      </c>
      <c r="AA36" s="900">
        <f>VLOOKUP(年度マスタ!$K$4&amp;"_"&amp;AA$33,データシート1!$A:$BT,MATCH("aa_"&amp;$S36,データシート1!$A$1:$BT$1,0),0)</f>
        <v>27.885093359572689</v>
      </c>
      <c r="AB36" s="900">
        <f>VLOOKUP(年度マスタ!$K$4&amp;"_"&amp;AB$33,データシート1!$A:$BT,MATCH("aa_"&amp;$S36,データシート1!$A$1:$BT$1,0),0)</f>
        <v>25.474961616102149</v>
      </c>
      <c r="AC36" s="900">
        <f>VLOOKUP(年度マスタ!$K$4&amp;"_"&amp;AC$33,データシート1!$A:$BT,MATCH("aa_"&amp;$S36,データシート1!$A$1:$BT$1,0),0)</f>
        <v>28.239761983030348</v>
      </c>
      <c r="AD36" s="900">
        <f>VLOOKUP(年度マスタ!$K$4&amp;"_"&amp;AD$33,データシート1!$A:$BT,MATCH("aa_"&amp;$S36,データシート1!$A$1:$BT$1,0),0)</f>
        <v>33.392714008682418</v>
      </c>
      <c r="AE36" s="900">
        <f>VLOOKUP(年度マスタ!$K$4&amp;"_"&amp;AE$33,データシート1!$A:$BT,MATCH("aa_"&amp;$S36,データシート1!$A$1:$BT$1,0),0)</f>
        <v>30.454048826573441</v>
      </c>
      <c r="AF36" s="900">
        <f>VLOOKUP(年度マスタ!$K$4&amp;"_"&amp;AF$33,データシート1!$A:$BT,MATCH("aa_"&amp;$S36,データシート1!$A$1:$BT$1,0),0)</f>
        <v>28.40301558620159</v>
      </c>
      <c r="AG36" s="900">
        <f>VLOOKUP(年度マスタ!$K$4&amp;"_"&amp;AG$33,データシート1!$A:$BT,MATCH("aa_"&amp;$S36,データシート1!$A$1:$BT$1,0),0)</f>
        <v>22.813910274116267</v>
      </c>
      <c r="AH36" s="900">
        <f>VLOOKUP(年度マスタ!$K$4&amp;"_"&amp;AH$33,データシート1!$A:$BT,MATCH("aa_"&amp;$S36,データシート1!$A$1:$BT$1,0),0)</f>
        <v>25.2900730749814</v>
      </c>
      <c r="AI36" s="900">
        <f>VLOOKUP(年度マスタ!$K$4&amp;"_"&amp;AI$33,データシート1!$A:$BT,MATCH("aa_"&amp;$S36,データシート1!$A$1:$BT$1,0),0)</f>
        <v>23.063982284316829</v>
      </c>
      <c r="AJ36" s="900">
        <f>VLOOKUP(年度マスタ!$K$4&amp;"_"&amp;AJ$33,データシート1!$A:$BT,MATCH("aa_"&amp;$S36,データシート1!$A$1:$BT$1,0),0)</f>
        <v>18.864592215086301</v>
      </c>
      <c r="AK36" s="901">
        <f>VLOOKUP(年度マスタ!$K$4&amp;"_"&amp;AK$33,データシート1!$A:$BT,MATCH("aa_"&amp;$S36,データシート1!$A$1:$BT$1,0),0)</f>
        <v>19.025163590782963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47.019894257814322</v>
      </c>
      <c r="P37" s="453">
        <f t="shared" si="9"/>
        <v>0.25869839456581306</v>
      </c>
      <c r="Q37" s="328"/>
      <c r="R37" s="13"/>
      <c r="S37" s="356" t="s">
        <v>187</v>
      </c>
      <c r="T37" s="335"/>
      <c r="U37" s="346"/>
      <c r="V37" s="336" t="s">
        <v>194</v>
      </c>
      <c r="W37" s="357"/>
      <c r="X37" s="899">
        <f>VLOOKUP(年度マスタ!$K$4&amp;"_"&amp;X$33,データシート1!$A:$BT,MATCH("aa_"&amp;$S37,データシート1!$A$1:$BT$1,0),0)</f>
        <v>0.8011257828873859</v>
      </c>
      <c r="Y37" s="900">
        <f>VLOOKUP(年度マスタ!$K$4&amp;"_"&amp;Y$33,データシート1!$A:$BT,MATCH("aa_"&amp;$S37,データシート1!$A$1:$BT$1,0),0)</f>
        <v>0.8895283103543139</v>
      </c>
      <c r="Z37" s="900">
        <f>VLOOKUP(年度マスタ!$K$4&amp;"_"&amp;Z$33,データシート1!$A:$BT,MATCH("aa_"&amp;$S37,データシート1!$A$1:$BT$1,0),0)</f>
        <v>1.2813487174578659</v>
      </c>
      <c r="AA37" s="900">
        <f>VLOOKUP(年度マスタ!$K$4&amp;"_"&amp;AA$33,データシート1!$A:$BT,MATCH("aa_"&amp;$S37,データシート1!$A$1:$BT$1,0),0)</f>
        <v>1.2409992373076171</v>
      </c>
      <c r="AB37" s="900">
        <f>VLOOKUP(年度マスタ!$K$4&amp;"_"&amp;AB$33,データシート1!$A:$BT,MATCH("aa_"&amp;$S37,データシート1!$A$1:$BT$1,0),0)</f>
        <v>1.1857509618779629</v>
      </c>
      <c r="AC37" s="900">
        <f>VLOOKUP(年度マスタ!$K$4&amp;"_"&amp;AC$33,データシート1!$A:$BT,MATCH("aa_"&amp;$S37,データシート1!$A$1:$BT$1,0),0)</f>
        <v>1.2153421058714879</v>
      </c>
      <c r="AD37" s="900">
        <f>VLOOKUP(年度マスタ!$K$4&amp;"_"&amp;AD$33,データシート1!$A:$BT,MATCH("aa_"&amp;$S37,データシート1!$A$1:$BT$1,0),0)</f>
        <v>1.099568111689232</v>
      </c>
      <c r="AE37" s="900">
        <f>VLOOKUP(年度マスタ!$K$4&amp;"_"&amp;AE$33,データシート1!$A:$BT,MATCH("aa_"&amp;$S37,データシート1!$A$1:$BT$1,0),0)</f>
        <v>1.1160571896961999</v>
      </c>
      <c r="AF37" s="900">
        <f>VLOOKUP(年度マスタ!$K$4&amp;"_"&amp;AF$33,データシート1!$A:$BT,MATCH("aa_"&amp;$S37,データシート1!$A$1:$BT$1,0),0)</f>
        <v>1.0588355564589218</v>
      </c>
      <c r="AG37" s="900">
        <f>VLOOKUP(年度マスタ!$K$4&amp;"_"&amp;AG$33,データシート1!$A:$BT,MATCH("aa_"&amp;$S37,データシート1!$A$1:$BT$1,0),0)</f>
        <v>0.95117259922724617</v>
      </c>
      <c r="AH37" s="900">
        <f>VLOOKUP(年度マスタ!$K$4&amp;"_"&amp;AH$33,データシート1!$A:$BT,MATCH("aa_"&amp;$S37,データシート1!$A$1:$BT$1,0),0)</f>
        <v>0.87150351842919627</v>
      </c>
      <c r="AI37" s="900">
        <f>VLOOKUP(年度マスタ!$K$4&amp;"_"&amp;AI$33,データシート1!$A:$BT,MATCH("aa_"&amp;$S37,データシート1!$A$1:$BT$1,0),0)</f>
        <v>0.89508770585539299</v>
      </c>
      <c r="AJ37" s="900">
        <f>VLOOKUP(年度マスタ!$K$4&amp;"_"&amp;AJ$33,データシート1!$A:$BT,MATCH("aa_"&amp;$S37,データシート1!$A$1:$BT$1,0),0)</f>
        <v>0.91886707410746438</v>
      </c>
      <c r="AK37" s="901">
        <f>VLOOKUP(年度マスタ!$K$4&amp;"_"&amp;AK$33,データシート1!$A:$BT,MATCH("aa_"&amp;$S37,データシート1!$A$1:$BT$1,0),0)</f>
        <v>0.85865908398013113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44.358503801172617</v>
      </c>
      <c r="P38" s="454">
        <f t="shared" si="9"/>
        <v>0.24405571088237277</v>
      </c>
      <c r="Q38" s="328"/>
      <c r="R38" s="13"/>
      <c r="S38" s="356" t="s">
        <v>188</v>
      </c>
      <c r="T38" s="335"/>
      <c r="U38" s="348"/>
      <c r="V38" s="358" t="s">
        <v>197</v>
      </c>
      <c r="W38" s="358"/>
      <c r="X38" s="899">
        <f>VLOOKUP(年度マスタ!$K$4&amp;"_"&amp;X$33,データシート1!$A:$BT,MATCH("aa_"&amp;$S38,データシート1!$A$1:$BT$1,0),0)</f>
        <v>5.0707251795337074</v>
      </c>
      <c r="Y38" s="900">
        <f>VLOOKUP(年度マスタ!$K$4&amp;"_"&amp;Y$33,データシート1!$A:$BT,MATCH("aa_"&amp;$S38,データシート1!$A$1:$BT$1,0),0)</f>
        <v>4.9472415493252324</v>
      </c>
      <c r="Z38" s="900">
        <f>VLOOKUP(年度マスタ!$K$4&amp;"_"&amp;Z$33,データシート1!$A:$BT,MATCH("aa_"&amp;$S38,データシート1!$A$1:$BT$1,0),0)</f>
        <v>2.697452506547696</v>
      </c>
      <c r="AA38" s="900">
        <f>VLOOKUP(年度マスタ!$K$4&amp;"_"&amp;AA$33,データシート1!$A:$BT,MATCH("aa_"&amp;$S38,データシート1!$A$1:$BT$1,0),0)</f>
        <v>2.7779301706167461</v>
      </c>
      <c r="AB38" s="900">
        <f>VLOOKUP(年度マスタ!$K$4&amp;"_"&amp;AB$33,データシート1!$A:$BT,MATCH("aa_"&amp;$S38,データシート1!$A$1:$BT$1,0),0)</f>
        <v>2.4822946481410089</v>
      </c>
      <c r="AC38" s="900">
        <f>VLOOKUP(年度マスタ!$K$4&amp;"_"&amp;AC$33,データシート1!$A:$BT,MATCH("aa_"&amp;$S38,データシート1!$A$1:$BT$1,0),0)</f>
        <v>5.8243024139211377</v>
      </c>
      <c r="AD38" s="900">
        <f>VLOOKUP(年度マスタ!$K$4&amp;"_"&amp;AD$33,データシート1!$A:$BT,MATCH("aa_"&amp;$S38,データシート1!$A$1:$BT$1,0),0)</f>
        <v>6.6981965350387069</v>
      </c>
      <c r="AE38" s="900">
        <f>VLOOKUP(年度マスタ!$K$4&amp;"_"&amp;AE$33,データシート1!$A:$BT,MATCH("aa_"&amp;$S38,データシート1!$A$1:$BT$1,0),0)</f>
        <v>9.3335951462638462</v>
      </c>
      <c r="AF38" s="900">
        <f>VLOOKUP(年度マスタ!$K$4&amp;"_"&amp;AF$33,データシート1!$A:$BT,MATCH("aa_"&amp;$S38,データシート1!$A$1:$BT$1,0),0)</f>
        <v>8.6477972704337169</v>
      </c>
      <c r="AG38" s="900">
        <f>VLOOKUP(年度マスタ!$K$4&amp;"_"&amp;AG$33,データシート1!$A:$BT,MATCH("aa_"&amp;$S38,データシート1!$A$1:$BT$1,0),0)</f>
        <v>7.8451027309616004</v>
      </c>
      <c r="AH38" s="900">
        <f>VLOOKUP(年度マスタ!$K$4&amp;"_"&amp;AH$33,データシート1!$A:$BT,MATCH("aa_"&amp;$S38,データシート1!$A$1:$BT$1,0),0)</f>
        <v>7.9182563667404056</v>
      </c>
      <c r="AI38" s="900">
        <f>VLOOKUP(年度マスタ!$K$4&amp;"_"&amp;AI$33,データシート1!$A:$BT,MATCH("aa_"&amp;$S38,データシート1!$A$1:$BT$1,0),0)</f>
        <v>6.9473111390306119</v>
      </c>
      <c r="AJ38" s="900">
        <f>VLOOKUP(年度マスタ!$K$4&amp;"_"&amp;AJ$33,データシート1!$A:$BT,MATCH("aa_"&amp;$S38,データシート1!$A$1:$BT$1,0),0)</f>
        <v>5.5817764363132918</v>
      </c>
      <c r="AK38" s="901">
        <f>VLOOKUP(年度マスタ!$K$4&amp;"_"&amp;AK$33,データシート1!$A:$BT,MATCH("aa_"&amp;$S38,データシート1!$A$1:$BT$1,0),0)</f>
        <v>5.0147919369197718</v>
      </c>
      <c r="AL38" s="330"/>
      <c r="AW38" s="17" t="str">
        <f>年度マスタ!H4</f>
        <v>30</v>
      </c>
      <c r="AX38" s="17" t="s">
        <v>198</v>
      </c>
      <c r="AY38" s="17">
        <f>VLOOKUP($AW38&amp;"_"&amp;$AY$34,データシート1!$A:$BT,MATCH($AY$31&amp;"_"&amp;AY$36,データシート1!$A$1:$BT$1,0),0)</f>
        <v>7680.3086349944906</v>
      </c>
      <c r="AZ38" s="17">
        <f>VLOOKUP($AW38&amp;"_"&amp;$AY$34,データシート1!$A:$BT,MATCH($AY$31&amp;"_"&amp;AZ$36,データシート1!$A$1:$BT$1,0),0)</f>
        <v>47.702224720891763</v>
      </c>
      <c r="BA38" s="17">
        <f>VLOOKUP($AW38&amp;"_"&amp;$AY$34,データシート1!$A:$BT,MATCH($AY$31&amp;"_"&amp;BA$36,データシート1!$A$1:$BT$1,0),0)</f>
        <v>171.68824031308964</v>
      </c>
      <c r="BB38" s="17">
        <f>VLOOKUP($AW38&amp;"_"&amp;$AY$34,データシート1!$A:$BT,MATCH($AY$31&amp;"_"&amp;BB$36,データシート1!$A$1:$BT$1,0),0)</f>
        <v>1055.4552774187114</v>
      </c>
      <c r="BC38" s="17">
        <f>VLOOKUP($AW38&amp;"_"&amp;$AY$34,データシート1!$A:$BT,MATCH($AY$31&amp;"_"&amp;BC$36,データシート1!$A$1:$BT$1,0),0)</f>
        <v>1202.9699395225491</v>
      </c>
      <c r="BD38" s="17">
        <f>VLOOKUP($AW38&amp;"_"&amp;$AY$34,データシート1!$A:$BT,MATCH($AY$31&amp;"_"&amp;BD$36,データシート1!$A$1:$BT$1,0),0)</f>
        <v>797.86654562979447</v>
      </c>
      <c r="BE38" s="17">
        <f>VLOOKUP($AW38&amp;"_"&amp;$AY$34,データシート1!$A:$BT,MATCH($AY$31&amp;"_"&amp;BE$36,データシート1!$A$1:$BT$1,0),0)</f>
        <v>799.62405657420152</v>
      </c>
      <c r="BF38" s="17">
        <f>VLOOKUP($AW38&amp;"_"&amp;$AY$34,データシート1!$A:$BT,MATCH($AY$31&amp;"_"&amp;BF$36,データシート1!$A$1:$BT$1,0),0)</f>
        <v>54.423344432681688</v>
      </c>
      <c r="BG38" s="17">
        <f>VLOOKUP($AW38&amp;"_"&amp;$AY$34,データシート1!$A:$BT,MATCH($AY$31&amp;"_"&amp;BG$36,データシート1!$A$1:$BT$1,0),0)</f>
        <v>115.0676640118587</v>
      </c>
      <c r="BH38" s="17">
        <f>VLOOKUP($AW38&amp;"_"&amp;$AY$34,データシート1!$A:$BT,MATCH($AY$31&amp;"_"&amp;BH$36,データシート1!$A$1:$BT$1,0),0)</f>
        <v>123.14936634933163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23.048281318933263</v>
      </c>
      <c r="P39" s="454">
        <f t="shared" si="9"/>
        <v>0.12680916171389151</v>
      </c>
      <c r="Q39" s="328"/>
      <c r="R39" s="13"/>
      <c r="S39" s="356" t="s">
        <v>189</v>
      </c>
      <c r="T39" s="335"/>
      <c r="U39" s="343" t="s">
        <v>199</v>
      </c>
      <c r="V39" s="344"/>
      <c r="W39" s="344"/>
      <c r="X39" s="896">
        <f>VLOOKUP(年度マスタ!$K$4&amp;"_"&amp;X$33,データシート1!$A:$BT,MATCH("aa_"&amp;$S39,データシート1!$A$1:$BT$1,0),0)</f>
        <v>35.605912598491209</v>
      </c>
      <c r="Y39" s="897">
        <f>VLOOKUP(年度マスタ!$K$4&amp;"_"&amp;Y$33,データシート1!$A:$BT,MATCH("aa_"&amp;$S39,データシート1!$A$1:$BT$1,0),0)</f>
        <v>38.897130171252194</v>
      </c>
      <c r="Z39" s="897">
        <f>VLOOKUP(年度マスタ!$K$4&amp;"_"&amp;Z$33,データシート1!$A:$BT,MATCH("aa_"&amp;$S39,データシート1!$A$1:$BT$1,0),0)</f>
        <v>51.054486308770393</v>
      </c>
      <c r="AA39" s="897">
        <f>VLOOKUP(年度マスタ!$K$4&amp;"_"&amp;AA$33,データシート1!$A:$BT,MATCH("aa_"&amp;$S39,データシート1!$A$1:$BT$1,0),0)</f>
        <v>53.370706520330977</v>
      </c>
      <c r="AB39" s="897">
        <f>VLOOKUP(年度マスタ!$K$4&amp;"_"&amp;AB$33,データシート1!$A:$BT,MATCH("aa_"&amp;$S39,データシート1!$A$1:$BT$1,0),0)</f>
        <v>54.889469055389718</v>
      </c>
      <c r="AC39" s="897">
        <f>VLOOKUP(年度マスタ!$K$4&amp;"_"&amp;AC$33,データシート1!$A:$BT,MATCH("aa_"&amp;$S39,データシート1!$A$1:$BT$1,0),0)</f>
        <v>52.134379926615438</v>
      </c>
      <c r="AD39" s="897">
        <f>VLOOKUP(年度マスタ!$K$4&amp;"_"&amp;AD$33,データシート1!$A:$BT,MATCH("aa_"&amp;$S39,データシート1!$A$1:$BT$1,0),0)</f>
        <v>43.362417873068622</v>
      </c>
      <c r="AE39" s="897">
        <f>VLOOKUP(年度マスタ!$K$4&amp;"_"&amp;AE$33,データシート1!$A:$BT,MATCH("aa_"&amp;$S39,データシート1!$A$1:$BT$1,0),0)</f>
        <v>44.541121102569711</v>
      </c>
      <c r="AF39" s="897">
        <f>VLOOKUP(年度マスタ!$K$4&amp;"_"&amp;AF$33,データシート1!$A:$BT,MATCH("aa_"&amp;$S39,データシート1!$A$1:$BT$1,0),0)</f>
        <v>32.523928701765513</v>
      </c>
      <c r="AG39" s="897">
        <f>VLOOKUP(年度マスタ!$K$4&amp;"_"&amp;AG$33,データシート1!$A:$BT,MATCH("aa_"&amp;$S39,データシート1!$A$1:$BT$1,0),0)</f>
        <v>28.422320485079766</v>
      </c>
      <c r="AH39" s="897">
        <f>VLOOKUP(年度マスタ!$K$4&amp;"_"&amp;AH$33,データシート1!$A:$BT,MATCH("aa_"&amp;$S39,データシート1!$A$1:$BT$1,0),0)</f>
        <v>27.432683011863158</v>
      </c>
      <c r="AI39" s="897">
        <f>VLOOKUP(年度マスタ!$K$4&amp;"_"&amp;AI$33,データシート1!$A:$BT,MATCH("aa_"&amp;$S39,データシート1!$A$1:$BT$1,0),0)</f>
        <v>25.722620533180272</v>
      </c>
      <c r="AJ39" s="897">
        <f>VLOOKUP(年度マスタ!$K$4&amp;"_"&amp;AJ$33,データシート1!$A:$BT,MATCH("aa_"&amp;$S39,データシート1!$A$1:$BT$1,0),0)</f>
        <v>25.091723511688478</v>
      </c>
      <c r="AK39" s="898">
        <f>VLOOKUP(年度マスタ!$K$4&amp;"_"&amp;AK$33,データシート1!$A:$BT,MATCH("aa_"&amp;$S39,データシート1!$A$1:$BT$1,0),0)</f>
        <v>28.517732320323187</v>
      </c>
      <c r="AL39" s="330"/>
      <c r="AW39" s="17" t="str">
        <f>年度マスタ!K4</f>
        <v>30401</v>
      </c>
      <c r="AX39" s="17" t="s">
        <v>200</v>
      </c>
      <c r="AY39" s="17">
        <f>VLOOKUP($AW39&amp;"_"&amp;$AY$34,データシート1!$A:$BT,MATCH($AY$31&amp;"_"&amp;AY$36,データシート1!$A$1:$BT$1,0),0)</f>
        <v>19.025163590782963</v>
      </c>
      <c r="AZ39" s="17">
        <f>VLOOKUP($AW39&amp;"_"&amp;$AY$34,データシート1!$A:$BT,MATCH($AY$31&amp;"_"&amp;AZ$36,データシート1!$A$1:$BT$1,0),0)</f>
        <v>0.85865908398013113</v>
      </c>
      <c r="BA39" s="17">
        <f>VLOOKUP($AW39&amp;"_"&amp;$AY$34,データシート1!$A:$BT,MATCH($AY$31&amp;"_"&amp;BA$36,データシート1!$A$1:$BT$1,0),0)</f>
        <v>5.0147919369197718</v>
      </c>
      <c r="BB39" s="17">
        <f>VLOOKUP($AW39&amp;"_"&amp;$AY$34,データシート1!$A:$BT,MATCH($AY$31&amp;"_"&amp;BB$36,データシート1!$A$1:$BT$1,0),0)</f>
        <v>28.517732320323187</v>
      </c>
      <c r="BC39" s="17">
        <f>VLOOKUP($AW39&amp;"_"&amp;$AY$34,データシート1!$A:$BT,MATCH($AY$31&amp;"_"&amp;BC$36,データシート1!$A$1:$BT$1,0),0)</f>
        <v>30.107478203172196</v>
      </c>
      <c r="BD39" s="17">
        <f>VLOOKUP($AW39&amp;"_"&amp;$AY$34,データシート1!$A:$BT,MATCH($AY$31&amp;"_"&amp;BD$36,データシート1!$A$1:$BT$1,0),0)</f>
        <v>18.168865669526397</v>
      </c>
      <c r="BE39" s="17">
        <f>VLOOKUP($AW39&amp;"_"&amp;$AY$34,データシート1!$A:$BT,MATCH($AY$31&amp;"_"&amp;BE$36,データシート1!$A$1:$BT$1,0),0)</f>
        <v>18.252432517803204</v>
      </c>
      <c r="BF39" s="17">
        <f>VLOOKUP($AW39&amp;"_"&amp;$AY$34,データシート1!$A:$BT,MATCH($AY$31&amp;"_"&amp;BF$36,データシート1!$A$1:$BT$1,0),0)</f>
        <v>1.2046535872224653</v>
      </c>
      <c r="BG39" s="17">
        <f>VLOOKUP($AW39&amp;"_"&amp;$AY$34,データシート1!$A:$BT,MATCH($AY$31&amp;"_"&amp;BG$36,データシート1!$A$1:$BT$1,0),0)</f>
        <v>2.8995187782876623E-2</v>
      </c>
      <c r="BH39" s="17">
        <f>VLOOKUP($AW39&amp;"_"&amp;$AY$34,データシート1!$A:$BT,MATCH($AY$31&amp;"_"&amp;BH$36,データシート1!$A$1:$BT$1,0),0)</f>
        <v>3.2888689859200002</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21.310222482239354</v>
      </c>
      <c r="P40" s="454">
        <f t="shared" si="9"/>
        <v>0.11724654916848126</v>
      </c>
      <c r="Q40" s="328"/>
      <c r="R40" s="13"/>
      <c r="S40" s="356" t="s">
        <v>165</v>
      </c>
      <c r="T40" s="335"/>
      <c r="U40" s="343" t="s">
        <v>165</v>
      </c>
      <c r="V40" s="344"/>
      <c r="W40" s="344"/>
      <c r="X40" s="896">
        <f>VLOOKUP(年度マスタ!$K$4&amp;"_"&amp;X$33,データシート1!$A:$BT,MATCH("aa_"&amp;$S40,データシート1!$A$1:$BT$1,0),0)</f>
        <v>32.394510134177153</v>
      </c>
      <c r="Y40" s="897">
        <f>VLOOKUP(年度マスタ!$K$4&amp;"_"&amp;Y$33,データシート1!$A:$BT,MATCH("aa_"&amp;$S40,データシート1!$A$1:$BT$1,0),0)</f>
        <v>34.767742225274702</v>
      </c>
      <c r="Z40" s="897">
        <f>VLOOKUP(年度マスタ!$K$4&amp;"_"&amp;Z$33,データシート1!$A:$BT,MATCH("aa_"&amp;$S40,データシート1!$A$1:$BT$1,0),0)</f>
        <v>44.705292056712757</v>
      </c>
      <c r="AA40" s="897">
        <f>VLOOKUP(年度マスタ!$K$4&amp;"_"&amp;AA$33,データシート1!$A:$BT,MATCH("aa_"&amp;$S40,データシート1!$A$1:$BT$1,0),0)</f>
        <v>48.642546944854217</v>
      </c>
      <c r="AB40" s="897">
        <f>VLOOKUP(年度マスタ!$K$4&amp;"_"&amp;AB$33,データシート1!$A:$BT,MATCH("aa_"&amp;$S40,データシート1!$A$1:$BT$1,0),0)</f>
        <v>45.826506502826447</v>
      </c>
      <c r="AC40" s="897">
        <f>VLOOKUP(年度マスタ!$K$4&amp;"_"&amp;AC$33,データシート1!$A:$BT,MATCH("aa_"&amp;$S40,データシート1!$A$1:$BT$1,0),0)</f>
        <v>46.736018552424007</v>
      </c>
      <c r="AD40" s="897">
        <f>VLOOKUP(年度マスタ!$K$4&amp;"_"&amp;AD$33,データシート1!$A:$BT,MATCH("aa_"&amp;$S40,データシート1!$A$1:$BT$1,0),0)</f>
        <v>39.667424141781908</v>
      </c>
      <c r="AE40" s="897">
        <f>VLOOKUP(年度マスタ!$K$4&amp;"_"&amp;AE$33,データシート1!$A:$BT,MATCH("aa_"&amp;$S40,データシート1!$A$1:$BT$1,0),0)</f>
        <v>40.089263297736572</v>
      </c>
      <c r="AF40" s="897">
        <f>VLOOKUP(年度マスタ!$K$4&amp;"_"&amp;AF$33,データシート1!$A:$BT,MATCH("aa_"&amp;$S40,データシート1!$A$1:$BT$1,0),0)</f>
        <v>35.457930668499017</v>
      </c>
      <c r="AG40" s="897">
        <f>VLOOKUP(年度マスタ!$K$4&amp;"_"&amp;AG$33,データシート1!$A:$BT,MATCH("aa_"&amp;$S40,データシート1!$A$1:$BT$1,0),0)</f>
        <v>26.933733567169181</v>
      </c>
      <c r="AH40" s="897">
        <f>VLOOKUP(年度マスタ!$K$4&amp;"_"&amp;AH$33,データシート1!$A:$BT,MATCH("aa_"&amp;$S40,データシート1!$A$1:$BT$1,0),0)</f>
        <v>26.762102837274245</v>
      </c>
      <c r="AI40" s="897">
        <f>VLOOKUP(年度マスタ!$K$4&amp;"_"&amp;AI$33,データシート1!$A:$BT,MATCH("aa_"&amp;$S40,データシート1!$A$1:$BT$1,0),0)</f>
        <v>23.626557525356517</v>
      </c>
      <c r="AJ40" s="897">
        <f>VLOOKUP(年度マスタ!$K$4&amp;"_"&amp;AJ$33,データシート1!$A:$BT,MATCH("aa_"&amp;$S40,データシート1!$A$1:$BT$1,0),0)</f>
        <v>23.261835488124266</v>
      </c>
      <c r="AK40" s="898">
        <f>VLOOKUP(年度マスタ!$K$4&amp;"_"&amp;AK$33,データシート1!$A:$BT,MATCH("aa_"&amp;$S40,データシート1!$A$1:$BT$1,0),0)</f>
        <v>30.107478203172196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1.7662442900897599</v>
      </c>
      <c r="P41" s="454">
        <f t="shared" si="9"/>
        <v>9.7176858746618293E-3</v>
      </c>
      <c r="Q41" s="328"/>
      <c r="R41" s="13"/>
      <c r="S41" s="356" t="s">
        <v>201</v>
      </c>
      <c r="T41" s="335"/>
      <c r="U41" s="246" t="s">
        <v>128</v>
      </c>
      <c r="V41" s="344"/>
      <c r="W41" s="344"/>
      <c r="X41" s="896">
        <f>X42+X45+X46</f>
        <v>48.354353516192319</v>
      </c>
      <c r="Y41" s="897">
        <f t="shared" ref="Y41:AH41" si="12">Y42+Y45+Y46</f>
        <v>48.291547188800863</v>
      </c>
      <c r="Z41" s="897">
        <f t="shared" si="12"/>
        <v>47.292286649358438</v>
      </c>
      <c r="AA41" s="897">
        <f t="shared" si="12"/>
        <v>47.341389997737537</v>
      </c>
      <c r="AB41" s="897">
        <f t="shared" si="12"/>
        <v>47.019894257814322</v>
      </c>
      <c r="AC41" s="897">
        <f t="shared" si="12"/>
        <v>46.235676264925267</v>
      </c>
      <c r="AD41" s="897">
        <f t="shared" si="12"/>
        <v>44.665822049128636</v>
      </c>
      <c r="AE41" s="897">
        <f t="shared" si="12"/>
        <v>43.482528588675336</v>
      </c>
      <c r="AF41" s="897">
        <f t="shared" si="12"/>
        <v>42.67376431378343</v>
      </c>
      <c r="AG41" s="897">
        <f t="shared" si="12"/>
        <v>41.804265150170799</v>
      </c>
      <c r="AH41" s="897">
        <f t="shared" si="12"/>
        <v>40.865826849879319</v>
      </c>
      <c r="AI41" s="897">
        <f>AI42+AI45+AI46</f>
        <v>37.238542630884268</v>
      </c>
      <c r="AJ41" s="897">
        <f>AJ42+AJ45+AJ46</f>
        <v>36.955525523287712</v>
      </c>
      <c r="AK41" s="898">
        <f>AK42+AK45+AK46</f>
        <v>37.65494696233494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0.89514616655194523</v>
      </c>
      <c r="P42" s="454">
        <f t="shared" si="9"/>
        <v>4.9249978087784535E-3</v>
      </c>
      <c r="Q42" s="328"/>
      <c r="R42" s="13"/>
      <c r="S42" s="356"/>
      <c r="T42" s="335"/>
      <c r="U42" s="346"/>
      <c r="V42" s="564" t="s">
        <v>129</v>
      </c>
      <c r="W42" s="336"/>
      <c r="X42" s="899">
        <f>SUM(X43:X44)</f>
        <v>46.80502761815557</v>
      </c>
      <c r="Y42" s="900">
        <f t="shared" ref="Y42:AK42" si="13">SUM(Y43:Y44)</f>
        <v>46.701704108148789</v>
      </c>
      <c r="Z42" s="900">
        <f t="shared" si="13"/>
        <v>45.318856957893821</v>
      </c>
      <c r="AA42" s="900">
        <f t="shared" si="13"/>
        <v>45.205698516529594</v>
      </c>
      <c r="AB42" s="900">
        <f t="shared" si="13"/>
        <v>44.358503801172617</v>
      </c>
      <c r="AC42" s="900">
        <f t="shared" si="13"/>
        <v>43.229199875691265</v>
      </c>
      <c r="AD42" s="900">
        <f t="shared" si="13"/>
        <v>42.718555075115006</v>
      </c>
      <c r="AE42" s="900">
        <f t="shared" si="13"/>
        <v>41.740603330097358</v>
      </c>
      <c r="AF42" s="900">
        <f t="shared" si="13"/>
        <v>40.997535378537677</v>
      </c>
      <c r="AG42" s="900">
        <f t="shared" si="13"/>
        <v>40.326488092065532</v>
      </c>
      <c r="AH42" s="900">
        <f t="shared" si="13"/>
        <v>39.440707636398301</v>
      </c>
      <c r="AI42" s="900">
        <f t="shared" si="13"/>
        <v>35.901632944101436</v>
      </c>
      <c r="AJ42" s="900">
        <f t="shared" si="13"/>
        <v>35.719158098713535</v>
      </c>
      <c r="AK42" s="901">
        <f t="shared" si="13"/>
        <v>36.421298187329597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4.8767706367999999</v>
      </c>
      <c r="P43" s="612">
        <f t="shared" si="9"/>
        <v>2.6831466857163082E-2</v>
      </c>
      <c r="Q43" s="328"/>
      <c r="R43" s="13"/>
      <c r="S43" s="356" t="s">
        <v>190</v>
      </c>
      <c r="T43" s="359"/>
      <c r="U43" s="346"/>
      <c r="V43" s="360"/>
      <c r="W43" s="347" t="s">
        <v>190</v>
      </c>
      <c r="X43" s="899">
        <f>VLOOKUP(年度マスタ!$K$4&amp;"_"&amp;X$33,データシート1!$A:$BT,MATCH("aa_"&amp;$S43,データシート1!$A$1:$BT$1,0),0)</f>
        <v>23.791135357504171</v>
      </c>
      <c r="Y43" s="900">
        <f>VLOOKUP(年度マスタ!$K$4&amp;"_"&amp;Y$33,データシート1!$A:$BT,MATCH("aa_"&amp;$S43,データシート1!$A$1:$BT$1,0),0)</f>
        <v>23.877993487478552</v>
      </c>
      <c r="Z43" s="900">
        <f>VLOOKUP(年度マスタ!$K$4&amp;"_"&amp;Z$33,データシート1!$A:$BT,MATCH("aa_"&amp;$S43,データシート1!$A$1:$BT$1,0),0)</f>
        <v>23.545642909843792</v>
      </c>
      <c r="AA43" s="900">
        <f>VLOOKUP(年度マスタ!$K$4&amp;"_"&amp;AA$33,データシート1!$A:$BT,MATCH("aa_"&amp;$S43,データシート1!$A$1:$BT$1,0),0)</f>
        <v>23.771430590560996</v>
      </c>
      <c r="AB43" s="900">
        <f>VLOOKUP(年度マスタ!$K$4&amp;"_"&amp;AB$33,データシート1!$A:$BT,MATCH("aa_"&amp;$S43,データシート1!$A$1:$BT$1,0),0)</f>
        <v>23.048281318933263</v>
      </c>
      <c r="AC43" s="900">
        <f>VLOOKUP(年度マスタ!$K$4&amp;"_"&amp;AC$33,データシート1!$A:$BT,MATCH("aa_"&amp;$S43,データシート1!$A$1:$BT$1,0),0)</f>
        <v>22.109489855195648</v>
      </c>
      <c r="AD43" s="900">
        <f>VLOOKUP(年度マスタ!$K$4&amp;"_"&amp;AD$33,データシート1!$A:$BT,MATCH("aa_"&amp;$S43,データシート1!$A$1:$BT$1,0),0)</f>
        <v>22.024385315323094</v>
      </c>
      <c r="AE43" s="900">
        <f>VLOOKUP(年度マスタ!$K$4&amp;"_"&amp;AE$33,データシート1!$A:$BT,MATCH("aa_"&amp;$S43,データシート1!$A$1:$BT$1,0),0)</f>
        <v>21.819843400448409</v>
      </c>
      <c r="AF43" s="900">
        <f>VLOOKUP(年度マスタ!$K$4&amp;"_"&amp;AF$33,データシート1!$A:$BT,MATCH("aa_"&amp;$S43,データシート1!$A$1:$BT$1,0),0)</f>
        <v>21.545750349854025</v>
      </c>
      <c r="AG43" s="900">
        <f>VLOOKUP(年度マスタ!$K$4&amp;"_"&amp;AG$33,データシート1!$A:$BT,MATCH("aa_"&amp;$S43,データシート1!$A$1:$BT$1,0),0)</f>
        <v>21.163928451940791</v>
      </c>
      <c r="AH43" s="900">
        <f>VLOOKUP(年度マスタ!$K$4&amp;"_"&amp;AH$33,データシート1!$A:$BT,MATCH("aa_"&amp;$S43,データシート1!$A$1:$BT$1,0),0)</f>
        <v>20.451484753277924</v>
      </c>
      <c r="AI43" s="900">
        <f>VLOOKUP(年度マスタ!$K$4&amp;"_"&amp;AI$33,データシート1!$A:$BT,MATCH("aa_"&amp;$S43,データシート1!$A$1:$BT$1,0),0)</f>
        <v>17.882006772259277</v>
      </c>
      <c r="AJ43" s="900">
        <f>VLOOKUP(年度マスタ!$K$4&amp;"_"&amp;AJ$33,データシート1!$A:$BT,MATCH("aa_"&amp;$S43,データシート1!$A$1:$BT$1,0),0)</f>
        <v>17.281410009053843</v>
      </c>
      <c r="AK43" s="901">
        <f>VLOOKUP(年度マスタ!$K$4&amp;"_"&amp;AK$33,データシート1!$A:$BT,MATCH("aa_"&amp;$S43,データシート1!$A$1:$BT$1,0),0)</f>
        <v>18.168865669526397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23.013892260651399</v>
      </c>
      <c r="Y44" s="900">
        <f>VLOOKUP(年度マスタ!$K$4&amp;"_"&amp;Y$33,データシート1!$A:$BT,MATCH("aa_"&amp;$S44,データシート1!$A$1:$BT$1,0),0)</f>
        <v>22.823710620670241</v>
      </c>
      <c r="Z44" s="900">
        <f>VLOOKUP(年度マスタ!$K$4&amp;"_"&amp;Z$33,データシート1!$A:$BT,MATCH("aa_"&amp;$S44,データシート1!$A$1:$BT$1,0),0)</f>
        <v>21.773214048050029</v>
      </c>
      <c r="AA44" s="900">
        <f>VLOOKUP(年度マスタ!$K$4&amp;"_"&amp;AA$33,データシート1!$A:$BT,MATCH("aa_"&amp;$S44,データシート1!$A$1:$BT$1,0),0)</f>
        <v>21.434267925968594</v>
      </c>
      <c r="AB44" s="900">
        <f>VLOOKUP(年度マスタ!$K$4&amp;"_"&amp;AB$33,データシート1!$A:$BT,MATCH("aa_"&amp;$S44,データシート1!$A$1:$BT$1,0),0)</f>
        <v>21.310222482239354</v>
      </c>
      <c r="AC44" s="900">
        <f>VLOOKUP(年度マスタ!$K$4&amp;"_"&amp;AC$33,データシート1!$A:$BT,MATCH("aa_"&amp;$S44,データシート1!$A$1:$BT$1,0),0)</f>
        <v>21.119710020495621</v>
      </c>
      <c r="AD44" s="900">
        <f>VLOOKUP(年度マスタ!$K$4&amp;"_"&amp;AD$33,データシート1!$A:$BT,MATCH("aa_"&amp;$S44,データシート1!$A$1:$BT$1,0),0)</f>
        <v>20.694169759791912</v>
      </c>
      <c r="AE44" s="900">
        <f>VLOOKUP(年度マスタ!$K$4&amp;"_"&amp;AE$33,データシート1!$A:$BT,MATCH("aa_"&amp;$S44,データシート1!$A$1:$BT$1,0),0)</f>
        <v>19.920759929648945</v>
      </c>
      <c r="AF44" s="900">
        <f>VLOOKUP(年度マスタ!$K$4&amp;"_"&amp;AF$33,データシート1!$A:$BT,MATCH("aa_"&amp;$S44,データシート1!$A$1:$BT$1,0),0)</f>
        <v>19.451785028683652</v>
      </c>
      <c r="AG44" s="900">
        <f>VLOOKUP(年度マスタ!$K$4&amp;"_"&amp;AG$33,データシート1!$A:$BT,MATCH("aa_"&amp;$S44,データシート1!$A$1:$BT$1,0),0)</f>
        <v>19.162559640124744</v>
      </c>
      <c r="AH44" s="900">
        <f>VLOOKUP(年度マスタ!$K$4&amp;"_"&amp;AH$33,データシート1!$A:$BT,MATCH("aa_"&amp;$S44,データシート1!$A$1:$BT$1,0),0)</f>
        <v>18.98922288312038</v>
      </c>
      <c r="AI44" s="900">
        <f>VLOOKUP(年度マスタ!$K$4&amp;"_"&amp;AI$33,データシート1!$A:$BT,MATCH("aa_"&amp;$S44,データシート1!$A$1:$BT$1,0),0)</f>
        <v>18.019626171842162</v>
      </c>
      <c r="AJ44" s="900">
        <f>VLOOKUP(年度マスタ!$K$4&amp;"_"&amp;AJ$33,データシート1!$A:$BT,MATCH("aa_"&amp;$S44,データシート1!$A$1:$BT$1,0),0)</f>
        <v>18.437748089659692</v>
      </c>
      <c r="AK44" s="901">
        <f>VLOOKUP(年度マスタ!$K$4&amp;"_"&amp;AK$33,データシート1!$A:$BT,MATCH("aa_"&amp;$S44,データシート1!$A$1:$BT$1,0),0)</f>
        <v>18.252432517803204</v>
      </c>
      <c r="AL44" s="330"/>
      <c r="AW44" s="17" t="str">
        <f>AW47</f>
        <v>和歌山県</v>
      </c>
      <c r="AX44" s="1010">
        <f t="shared" si="14"/>
        <v>0.65567162276049595</v>
      </c>
      <c r="AY44" s="1010">
        <f t="shared" si="14"/>
        <v>8.7602333422264367E-2</v>
      </c>
      <c r="AZ44" s="1010">
        <f t="shared" si="14"/>
        <v>9.9845986839676298E-2</v>
      </c>
      <c r="BA44" s="1010">
        <f t="shared" si="14"/>
        <v>0.14665871261320637</v>
      </c>
      <c r="BB44" s="1010">
        <f t="shared" si="14"/>
        <v>1.0221344364357126E-2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1.37581765721563</v>
      </c>
      <c r="Y45" s="900">
        <f>VLOOKUP(年度マスタ!$K$4&amp;"_"&amp;Y$33,データシート1!$A:$BT,MATCH("aa_"&amp;$S45,データシート1!$A$1:$BT$1,0),0)</f>
        <v>1.4247269104959199</v>
      </c>
      <c r="Z45" s="900">
        <f>VLOOKUP(年度マスタ!$K$4&amp;"_"&amp;Z$33,データシート1!$A:$BT,MATCH("aa_"&amp;$S45,データシート1!$A$1:$BT$1,0),0)</f>
        <v>1.6285284320953901</v>
      </c>
      <c r="AA45" s="900">
        <f>VLOOKUP(年度マスタ!$K$4&amp;"_"&amp;AA$33,データシート1!$A:$BT,MATCH("aa_"&amp;$S45,データシート1!$A$1:$BT$1,0),0)</f>
        <v>1.75548656522369</v>
      </c>
      <c r="AB45" s="900">
        <f>VLOOKUP(年度マスタ!$K$4&amp;"_"&amp;AB$33,データシート1!$A:$BT,MATCH("aa_"&amp;$S45,データシート1!$A$1:$BT$1,0),0)</f>
        <v>1.7662442900897599</v>
      </c>
      <c r="AC45" s="900">
        <f>VLOOKUP(年度マスタ!$K$4&amp;"_"&amp;AC$33,データシート1!$A:$BT,MATCH("aa_"&amp;$S45,データシート1!$A$1:$BT$1,0),0)</f>
        <v>1.6763487093754801</v>
      </c>
      <c r="AD45" s="900">
        <f>VLOOKUP(年度マスタ!$K$4&amp;"_"&amp;AD$33,データシート1!$A:$BT,MATCH("aa_"&amp;$S45,データシート1!$A$1:$BT$1,0),0)</f>
        <v>1.6217840207640399</v>
      </c>
      <c r="AE45" s="900">
        <f>VLOOKUP(年度マスタ!$K$4&amp;"_"&amp;AE$33,データシート1!$A:$BT,MATCH("aa_"&amp;$S45,データシート1!$A$1:$BT$1,0),0)</f>
        <v>1.5551759892300572</v>
      </c>
      <c r="AF45" s="900">
        <f>VLOOKUP(年度マスタ!$K$4&amp;"_"&amp;AF$33,データシート1!$A:$BT,MATCH("aa_"&amp;$S45,データシート1!$A$1:$BT$1,0),0)</f>
        <v>1.48940961669766</v>
      </c>
      <c r="AG45" s="900">
        <f>VLOOKUP(年度マスタ!$K$4&amp;"_"&amp;AG$33,データシート1!$A:$BT,MATCH("aa_"&amp;$S45,データシート1!$A$1:$BT$1,0),0)</f>
        <v>1.37054714101342</v>
      </c>
      <c r="AH45" s="900">
        <f>VLOOKUP(年度マスタ!$K$4&amp;"_"&amp;AH$33,データシート1!$A:$BT,MATCH("aa_"&amp;$S45,データシート1!$A$1:$BT$1,0),0)</f>
        <v>1.3133168923348599</v>
      </c>
      <c r="AI45" s="900">
        <f>VLOOKUP(年度マスタ!$K$4&amp;"_"&amp;AI$33,データシート1!$A:$BT,MATCH("aa_"&amp;$S45,データシート1!$A$1:$BT$1,0),0)</f>
        <v>1.2318663939736301</v>
      </c>
      <c r="AJ45" s="900">
        <f>VLOOKUP(年度マスタ!$K$4&amp;"_"&amp;AJ$33,データシート1!$A:$BT,MATCH("aa_"&amp;$S45,データシート1!$A$1:$BT$1,0),0)</f>
        <v>1.2071534454419901</v>
      </c>
      <c r="AK45" s="901">
        <f>VLOOKUP(年度マスタ!$K$4&amp;"_"&amp;AK$33,データシート1!$A:$BT,MATCH("aa_"&amp;$S45,データシート1!$A$1:$BT$1,0),0)</f>
        <v>1.2046535872224653</v>
      </c>
      <c r="AL45" s="330"/>
      <c r="AW45" s="17" t="str">
        <f>AW48</f>
        <v>白浜町</v>
      </c>
      <c r="AX45" s="1010">
        <f t="shared" ref="AX45:BB45" si="15">AX48/$BC48</f>
        <v>0.20004086519959688</v>
      </c>
      <c r="AY45" s="1010">
        <f t="shared" si="15"/>
        <v>0.22911764111611282</v>
      </c>
      <c r="AZ45" s="1010">
        <f t="shared" si="15"/>
        <v>0.24189000402916402</v>
      </c>
      <c r="BA45" s="1010">
        <f t="shared" si="15"/>
        <v>0.30252800354024595</v>
      </c>
      <c r="BB45" s="1010">
        <f t="shared" si="15"/>
        <v>2.6423486114880289E-2</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0.1735082408211184</v>
      </c>
      <c r="Y46" s="900">
        <f>VLOOKUP(年度マスタ!$K$4&amp;"_"&amp;Y$33,データシート1!$A:$BT,MATCH("aa_"&amp;$S46,データシート1!$A$1:$BT$1,0),0)</f>
        <v>0.1651161701561516</v>
      </c>
      <c r="Z46" s="900">
        <f>VLOOKUP(年度マスタ!$K$4&amp;"_"&amp;Z$33,データシート1!$A:$BT,MATCH("aa_"&amp;$S46,データシート1!$A$1:$BT$1,0),0)</f>
        <v>0.34490125936921973</v>
      </c>
      <c r="AA46" s="900">
        <f>VLOOKUP(年度マスタ!$K$4&amp;"_"&amp;AA$33,データシート1!$A:$BT,MATCH("aa_"&amp;$S46,データシート1!$A$1:$BT$1,0),0)</f>
        <v>0.38020491598424888</v>
      </c>
      <c r="AB46" s="900">
        <f>VLOOKUP(年度マスタ!$K$4&amp;"_"&amp;AB$33,データシート1!$A:$BT,MATCH("aa_"&amp;$S46,データシート1!$A$1:$BT$1,0),0)</f>
        <v>0.89514616655194523</v>
      </c>
      <c r="AC46" s="900">
        <f>VLOOKUP(年度マスタ!$K$4&amp;"_"&amp;AC$33,データシート1!$A:$BT,MATCH("aa_"&amp;$S46,データシート1!$A$1:$BT$1,0),0)</f>
        <v>1.330127679858522</v>
      </c>
      <c r="AD46" s="900">
        <f>VLOOKUP(年度マスタ!$K$4&amp;"_"&amp;AD$33,データシート1!$A:$BT,MATCH("aa_"&amp;$S46,データシート1!$A$1:$BT$1,0),0)</f>
        <v>0.32548295324958809</v>
      </c>
      <c r="AE46" s="900">
        <f>VLOOKUP(年度マスタ!$K$4&amp;"_"&amp;AE$33,データシート1!$A:$BT,MATCH("aa_"&amp;$S46,データシート1!$A$1:$BT$1,0),0)</f>
        <v>0.18674926934792224</v>
      </c>
      <c r="AF46" s="900">
        <f>VLOOKUP(年度マスタ!$K$4&amp;"_"&amp;AF$33,データシート1!$A:$BT,MATCH("aa_"&amp;$S46,データシート1!$A$1:$BT$1,0),0)</f>
        <v>0.18681931854809392</v>
      </c>
      <c r="AG46" s="900">
        <f>VLOOKUP(年度マスタ!$K$4&amp;"_"&amp;AG$33,データシート1!$A:$BT,MATCH("aa_"&amp;$S46,データシート1!$A$1:$BT$1,0),0)</f>
        <v>0.10722991709185031</v>
      </c>
      <c r="AH46" s="900">
        <f>VLOOKUP(年度マスタ!$K$4&amp;"_"&amp;AH$33,データシート1!$A:$BT,MATCH("aa_"&amp;$S46,データシート1!$A$1:$BT$1,0),0)</f>
        <v>0.11180232114616032</v>
      </c>
      <c r="AI46" s="900">
        <f>VLOOKUP(年度マスタ!$K$4&amp;"_"&amp;AI$33,データシート1!$A:$BT,MATCH("aa_"&amp;$S46,データシート1!$A$1:$BT$1,0),0)</f>
        <v>0.1050432928092027</v>
      </c>
      <c r="AJ46" s="900">
        <f>VLOOKUP(年度マスタ!$K$4&amp;"_"&amp;AJ$33,データシート1!$A:$BT,MATCH("aa_"&amp;$S46,データシート1!$A$1:$BT$1,0),0)</f>
        <v>2.9213979132185052E-2</v>
      </c>
      <c r="AK46" s="901">
        <f>VLOOKUP(年度マスタ!$K$4&amp;"_"&amp;AK$33,データシート1!$A:$BT,MATCH("aa_"&amp;$S46,データシート1!$A$1:$BT$1,0),0)</f>
        <v>2.8995187782876623E-2</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4.48614773144</v>
      </c>
      <c r="Y47" s="903">
        <f>VLOOKUP(年度マスタ!$K$4&amp;"_"&amp;Y$33,データシート1!$A:$BT,MATCH("aa_"&amp;$S47,データシート1!$A$1:$BT$1,0),0)</f>
        <v>4.4845062582999997</v>
      </c>
      <c r="Z47" s="903">
        <f>VLOOKUP(年度マスタ!$K$4&amp;"_"&amp;Z$33,データシート1!$A:$BT,MATCH("aa_"&amp;$S47,データシート1!$A$1:$BT$1,0),0)</f>
        <v>4.2363745034000004</v>
      </c>
      <c r="AA47" s="903">
        <f>VLOOKUP(年度マスタ!$K$4&amp;"_"&amp;AA$33,データシート1!$A:$BT,MATCH("aa_"&amp;$S47,データシート1!$A$1:$BT$1,0),0)</f>
        <v>3.9380961088800008</v>
      </c>
      <c r="AB47" s="903">
        <f>VLOOKUP(年度マスタ!$K$4&amp;"_"&amp;AB$33,データシート1!$A:$BT,MATCH("aa_"&amp;$S47,データシート1!$A$1:$BT$1,0),0)</f>
        <v>4.8767706367999999</v>
      </c>
      <c r="AC47" s="903">
        <f>VLOOKUP(年度マスタ!$K$4&amp;"_"&amp;AC$33,データシート1!$A:$BT,MATCH("aa_"&amp;$S47,データシート1!$A$1:$BT$1,0),0)</f>
        <v>4.4261641531999993</v>
      </c>
      <c r="AD47" s="903">
        <f>VLOOKUP(年度マスタ!$K$4&amp;"_"&amp;AD$33,データシート1!$A:$BT,MATCH("aa_"&amp;$S47,データシート1!$A$1:$BT$1,0),0)</f>
        <v>4.4746570168999993</v>
      </c>
      <c r="AE47" s="903">
        <f>VLOOKUP(年度マスタ!$K$4&amp;"_"&amp;AE$33,データシート1!$A:$BT,MATCH("aa_"&amp;$S47,データシート1!$A$1:$BT$1,0),0)</f>
        <v>4.070803777500001</v>
      </c>
      <c r="AF47" s="903">
        <f>VLOOKUP(年度マスタ!$K$4&amp;"_"&amp;AF$33,データシート1!$A:$BT,MATCH("aa_"&amp;$S47,データシート1!$A$1:$BT$1,0),0)</f>
        <v>4.8419664746500013</v>
      </c>
      <c r="AG47" s="903">
        <f>VLOOKUP(年度マスタ!$K$4&amp;"_"&amp;AG$33,データシート1!$A:$BT,MATCH("aa_"&amp;$S47,データシート1!$A$1:$BT$1,0),0)</f>
        <v>4.1406274910000009</v>
      </c>
      <c r="AH47" s="903">
        <f>VLOOKUP(年度マスタ!$K$4&amp;"_"&amp;AH$33,データシート1!$A:$BT,MATCH("aa_"&amp;$S47,データシート1!$A$1:$BT$1,0),0)</f>
        <v>4.4974740790000007</v>
      </c>
      <c r="AI47" s="903">
        <f>VLOOKUP(年度マスタ!$K$4&amp;"_"&amp;AI$33,データシート1!$A:$BT,MATCH("aa_"&amp;$S47,データシート1!$A$1:$BT$1,0),0)</f>
        <v>3.5910245951999999</v>
      </c>
      <c r="AJ47" s="903">
        <f>VLOOKUP(年度マスタ!$K$4&amp;"_"&amp;AJ$33,データシート1!$A:$BT,MATCH("aa_"&amp;$S47,データシート1!$A$1:$BT$1,0),0)</f>
        <v>4.6372588774399999</v>
      </c>
      <c r="AK47" s="904">
        <f>VLOOKUP(年度マスタ!$K$4&amp;"_"&amp;AK$33,データシート1!$A:$BT,MATCH("aa_"&amp;$S47,データシート1!$A$1:$BT$1,0),0)</f>
        <v>3.2888689859200002</v>
      </c>
      <c r="AL47" s="330"/>
      <c r="AW47" s="17" t="str">
        <f>年度マスタ!I4</f>
        <v>和歌山県</v>
      </c>
      <c r="AX47" s="1011">
        <f>SUM(AY38:BA38)</f>
        <v>7899.6991000284715</v>
      </c>
      <c r="AY47" s="1011">
        <f t="shared" si="17"/>
        <v>1055.4552774187114</v>
      </c>
      <c r="AZ47" s="1011">
        <f t="shared" si="17"/>
        <v>1202.9699395225491</v>
      </c>
      <c r="BA47" s="1011">
        <f>SUM(BD38:BG38)</f>
        <v>1766.9816106485362</v>
      </c>
      <c r="BB47" s="1011">
        <f>BH38</f>
        <v>123.14936634933163</v>
      </c>
      <c r="BC47" s="1011">
        <f>SUM(AX47:BB47)</f>
        <v>12048.255293967599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白浜町</v>
      </c>
      <c r="AX48" s="1011">
        <f>SUM(AY39:BA39)</f>
        <v>24.898614611682866</v>
      </c>
      <c r="AY48" s="1011">
        <f>BB39</f>
        <v>28.517732320323187</v>
      </c>
      <c r="AZ48" s="1011">
        <f>BC39</f>
        <v>30.107478203172196</v>
      </c>
      <c r="BA48" s="1011">
        <f>SUM(BD39:BG39)</f>
        <v>37.65494696233494</v>
      </c>
      <c r="BB48" s="1011">
        <f>BH39</f>
        <v>3.2888689859200002</v>
      </c>
      <c r="BC48" s="1011">
        <f>SUM(AX48:BB48)</f>
        <v>124.46764108343319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124.46764108343319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24.898614611682866</v>
      </c>
      <c r="P52" s="453">
        <f t="shared" ref="P52:P64" si="18">O52/$O$51</f>
        <v>0.20004086519959688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19.025163590782963</v>
      </c>
      <c r="P53" s="454">
        <f t="shared" si="18"/>
        <v>0.15285228694926425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0.85865908398013113</v>
      </c>
      <c r="P54" s="454">
        <f t="shared" si="18"/>
        <v>6.8986531479660199E-3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5.0147919369197718</v>
      </c>
      <c r="P55" s="454">
        <f t="shared" si="18"/>
        <v>4.0289925102366606E-2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28.517732320323187</v>
      </c>
      <c r="P56" s="453">
        <f t="shared" si="18"/>
        <v>0.22911764111611282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30.107478203172196</v>
      </c>
      <c r="P57" s="453">
        <f t="shared" si="18"/>
        <v>0.24189000402916402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37.65494696233494</v>
      </c>
      <c r="P58" s="453">
        <f t="shared" si="18"/>
        <v>0.30252800354024595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36.421298187329597</v>
      </c>
      <c r="P59" s="454">
        <f t="shared" si="18"/>
        <v>0.29261660195613137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18.168865669526397</v>
      </c>
      <c r="P60" s="454">
        <f t="shared" si="18"/>
        <v>0.14597260389427191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18.252432517803204</v>
      </c>
      <c r="P61" s="454">
        <f t="shared" si="18"/>
        <v>0.14664399806185952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1.2046535872224653</v>
      </c>
      <c r="P62" s="454">
        <f t="shared" si="18"/>
        <v>9.6784479623500015E-3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2.8995187782876623E-2</v>
      </c>
      <c r="P63" s="454">
        <f t="shared" si="18"/>
        <v>2.3295362176455612E-4</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3.2888689859200002</v>
      </c>
      <c r="P64" s="612">
        <f t="shared" si="18"/>
        <v>2.6423486114880289E-2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62.548099999999998</v>
      </c>
      <c r="AI7" s="78">
        <f>VLOOKUP(年度マスタ!$K$4&amp;"_"&amp;$AG7,データシート1!$A:$BT,MATCH("ab_"&amp;AI$2,データシート1!$A$1:$BT$1,0),0)</f>
        <v>586</v>
      </c>
      <c r="AJ7" s="78">
        <f>VLOOKUP(年度マスタ!$K$4&amp;"_"&amp;$AG7,データシート1!$A:$BT,MATCH("ab_"&amp;AJ$2,データシート1!$A$1:$BT$1,0),0)</f>
        <v>65</v>
      </c>
      <c r="AK7" s="78">
        <f>VLOOKUP(年度マスタ!$K$4&amp;"_"&amp;$AG7,データシート1!$A:$BT,MATCH("ab_"&amp;AK$2,データシート1!$A$1:$BT$1,0),0)</f>
        <v>9826</v>
      </c>
      <c r="AL7" s="78">
        <f>VLOOKUP(年度マスタ!$K$4&amp;"_"&amp;$AG7,データシート1!$A:$BT,MATCH("ab_"&amp;AL$2,データシート1!$A$1:$BT$1,0),0)</f>
        <v>11049</v>
      </c>
      <c r="AM7" s="78">
        <f>VLOOKUP(年度マスタ!$K$4&amp;"_"&amp;$AG7,データシート1!$A:$BT,MATCH("ab_"&amp;AM$2,データシート1!$A$1:$BT$1,0),0)</f>
        <v>12027</v>
      </c>
      <c r="AN7" s="78">
        <f>VLOOKUP(年度マスタ!$K$4&amp;"_"&amp;$AG7,データシート1!$A:$BT,MATCH("ab_"&amp;AN$2,データシート1!$A$1:$BT$1,0),0)</f>
        <v>4632</v>
      </c>
      <c r="AO7" s="78">
        <f>VLOOKUP(年度マスタ!$K$4&amp;"_"&amp;$AG7,データシート1!$A:$BT,MATCH("ab_"&amp;AO$2,データシート1!$A$1:$BT$1,0),0)</f>
        <v>23600</v>
      </c>
      <c r="AP7" s="78">
        <f>VLOOKUP(年度マスタ!$K$4&amp;"_"&amp;$AG7,データシート1!$A:$BT,MATCH("ab_"&amp;AP$2,データシート1!$A$1:$BT$1,0),0)</f>
        <v>31973</v>
      </c>
      <c r="AQ7" s="954">
        <f>VLOOKUP(年度マスタ!$K$4&amp;"_"&amp;$AG7,データシート1!$A:$BT,MATCH("ab_"&amp;AQ$2,データシート1!$A$1:$BT$1,0),0)</f>
        <v>4.48614773144</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73.221900000000005</v>
      </c>
      <c r="AI8" s="78">
        <f>VLOOKUP(年度マスタ!$K$4&amp;"_"&amp;$AG8,データシート1!$A:$BT,MATCH("ab_"&amp;AI$2,データシート1!$A$1:$BT$1,0),0)</f>
        <v>586</v>
      </c>
      <c r="AJ8" s="78">
        <f>VLOOKUP(年度マスタ!$K$4&amp;"_"&amp;$AG8,データシート1!$A:$BT,MATCH("ab_"&amp;AJ$2,データシート1!$A$1:$BT$1,0),0)</f>
        <v>65</v>
      </c>
      <c r="AK8" s="78">
        <f>VLOOKUP(年度マスタ!$K$4&amp;"_"&amp;$AG8,データシート1!$A:$BT,MATCH("ab_"&amp;AK$2,データシート1!$A$1:$BT$1,0),0)</f>
        <v>9826</v>
      </c>
      <c r="AL8" s="78">
        <f>VLOOKUP(年度マスタ!$K$4&amp;"_"&amp;$AG8,データシート1!$A:$BT,MATCH("ab_"&amp;AL$2,データシート1!$A$1:$BT$1,0),0)</f>
        <v>11092</v>
      </c>
      <c r="AM8" s="78">
        <f>VLOOKUP(年度マスタ!$K$4&amp;"_"&amp;$AG8,データシート1!$A:$BT,MATCH("ab_"&amp;AM$2,データシート1!$A$1:$BT$1,0),0)</f>
        <v>12127</v>
      </c>
      <c r="AN8" s="78">
        <f>VLOOKUP(年度マスタ!$K$4&amp;"_"&amp;$AG8,データシート1!$A:$BT,MATCH("ab_"&amp;AN$2,データシート1!$A$1:$BT$1,0),0)</f>
        <v>4479</v>
      </c>
      <c r="AO8" s="78">
        <f>VLOOKUP(年度マスタ!$K$4&amp;"_"&amp;$AG8,データシート1!$A:$BT,MATCH("ab_"&amp;AO$2,データシート1!$A$1:$BT$1,0),0)</f>
        <v>23418</v>
      </c>
      <c r="AP8" s="78">
        <f>VLOOKUP(年度マスタ!$K$4&amp;"_"&amp;$AG8,データシート1!$A:$BT,MATCH("ab_"&amp;AP$2,データシート1!$A$1:$BT$1,0),0)</f>
        <v>28834</v>
      </c>
      <c r="AQ8" s="954">
        <f>VLOOKUP(年度マスタ!$K$4&amp;"_"&amp;$AG8,データシート1!$A:$BT,MATCH("ab_"&amp;AQ$2,データシート1!$A$1:$BT$1,0),0)</f>
        <v>4.4845062582999997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72.382000000000005</v>
      </c>
      <c r="AI9" s="78">
        <f>VLOOKUP(年度マスタ!$K$4&amp;"_"&amp;$AG9,データシート1!$A:$BT,MATCH("ab_"&amp;AI$2,データシート1!$A$1:$BT$1,0),0)</f>
        <v>586</v>
      </c>
      <c r="AJ9" s="78">
        <f>VLOOKUP(年度マスタ!$K$4&amp;"_"&amp;$AG9,データシート1!$A:$BT,MATCH("ab_"&amp;AJ$2,データシート1!$A$1:$BT$1,0),0)</f>
        <v>65</v>
      </c>
      <c r="AK9" s="78">
        <f>VLOOKUP(年度マスタ!$K$4&amp;"_"&amp;$AG9,データシート1!$A:$BT,MATCH("ab_"&amp;AK$2,データシート1!$A$1:$BT$1,0),0)</f>
        <v>9826</v>
      </c>
      <c r="AL9" s="78">
        <f>VLOOKUP(年度マスタ!$K$4&amp;"_"&amp;$AG9,データシート1!$A:$BT,MATCH("ab_"&amp;AL$2,データシート1!$A$1:$BT$1,0),0)</f>
        <v>11148</v>
      </c>
      <c r="AM9" s="78">
        <f>VLOOKUP(年度マスタ!$K$4&amp;"_"&amp;$AG9,データシート1!$A:$BT,MATCH("ab_"&amp;AM$2,データシート1!$A$1:$BT$1,0),0)</f>
        <v>12218</v>
      </c>
      <c r="AN9" s="78">
        <f>VLOOKUP(年度マスタ!$K$4&amp;"_"&amp;$AG9,データシート1!$A:$BT,MATCH("ab_"&amp;AN$2,データシート1!$A$1:$BT$1,0),0)</f>
        <v>4400</v>
      </c>
      <c r="AO9" s="78">
        <f>VLOOKUP(年度マスタ!$K$4&amp;"_"&amp;$AG9,データシート1!$A:$BT,MATCH("ab_"&amp;AO$2,データシート1!$A$1:$BT$1,0),0)</f>
        <v>23206</v>
      </c>
      <c r="AP9" s="78">
        <f>VLOOKUP(年度マスタ!$K$4&amp;"_"&amp;$AG9,データシート1!$A:$BT,MATCH("ab_"&amp;AP$2,データシート1!$A$1:$BT$1,0),0)</f>
        <v>60130</v>
      </c>
      <c r="AQ9" s="954">
        <f>VLOOKUP(年度マスタ!$K$4&amp;"_"&amp;$AG9,データシート1!$A:$BT,MATCH("ab_"&amp;AQ$2,データシート1!$A$1:$BT$1,0),0)</f>
        <v>4.2363745034000004</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75.829300000000003</v>
      </c>
      <c r="AI10" s="78">
        <f>VLOOKUP(年度マスタ!$K$4&amp;"_"&amp;$AG10,データシート1!$A:$BT,MATCH("ab_"&amp;AI$2,データシート1!$A$1:$BT$1,0),0)</f>
        <v>586</v>
      </c>
      <c r="AJ10" s="78">
        <f>VLOOKUP(年度マスタ!$K$4&amp;"_"&amp;$AG10,データシート1!$A:$BT,MATCH("ab_"&amp;AJ$2,データシート1!$A$1:$BT$1,0),0)</f>
        <v>65</v>
      </c>
      <c r="AK10" s="78">
        <f>VLOOKUP(年度マスタ!$K$4&amp;"_"&amp;$AG10,データシート1!$A:$BT,MATCH("ab_"&amp;AK$2,データシート1!$A$1:$BT$1,0),0)</f>
        <v>9826</v>
      </c>
      <c r="AL10" s="78">
        <f>VLOOKUP(年度マスタ!$K$4&amp;"_"&amp;$AG10,データシート1!$A:$BT,MATCH("ab_"&amp;AL$2,データシート1!$A$1:$BT$1,0),0)</f>
        <v>11190</v>
      </c>
      <c r="AM10" s="78">
        <f>VLOOKUP(年度マスタ!$K$4&amp;"_"&amp;$AG10,データシート1!$A:$BT,MATCH("ab_"&amp;AM$2,データシート1!$A$1:$BT$1,0),0)</f>
        <v>12433</v>
      </c>
      <c r="AN10" s="78">
        <f>VLOOKUP(年度マスタ!$K$4&amp;"_"&amp;$AG10,データシート1!$A:$BT,MATCH("ab_"&amp;AN$2,データシート1!$A$1:$BT$1,0),0)</f>
        <v>4307</v>
      </c>
      <c r="AO10" s="78">
        <f>VLOOKUP(年度マスタ!$K$4&amp;"_"&amp;$AG10,データシート1!$A:$BT,MATCH("ab_"&amp;AO$2,データシート1!$A$1:$BT$1,0),0)</f>
        <v>23024</v>
      </c>
      <c r="AP10" s="78">
        <f>VLOOKUP(年度マスタ!$K$4&amp;"_"&amp;$AG10,データシート1!$A:$BT,MATCH("ab_"&amp;AP$2,データシート1!$A$1:$BT$1,0),0)</f>
        <v>64568</v>
      </c>
      <c r="AQ10" s="954">
        <f>VLOOKUP(年度マスタ!$K$4&amp;"_"&amp;$AG10,データシート1!$A:$BT,MATCH("ab_"&amp;AQ$2,データシート1!$A$1:$BT$1,0),0)</f>
        <v>3.9380961088800008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65.512900000000002</v>
      </c>
      <c r="AI11" s="78">
        <f>VLOOKUP(年度マスタ!$K$4&amp;"_"&amp;$AG11,データシート1!$A:$BT,MATCH("ab_"&amp;AI$2,データシート1!$A$1:$BT$1,0),0)</f>
        <v>586</v>
      </c>
      <c r="AJ11" s="78">
        <f>VLOOKUP(年度マスタ!$K$4&amp;"_"&amp;$AG11,データシート1!$A:$BT,MATCH("ab_"&amp;AJ$2,データシート1!$A$1:$BT$1,0),0)</f>
        <v>65</v>
      </c>
      <c r="AK11" s="78">
        <f>VLOOKUP(年度マスタ!$K$4&amp;"_"&amp;$AG11,データシート1!$A:$BT,MATCH("ab_"&amp;AK$2,データシート1!$A$1:$BT$1,0),0)</f>
        <v>9826</v>
      </c>
      <c r="AL11" s="78">
        <f>VLOOKUP(年度マスタ!$K$4&amp;"_"&amp;$AG11,データシート1!$A:$BT,MATCH("ab_"&amp;AL$2,データシート1!$A$1:$BT$1,0),0)</f>
        <v>11187</v>
      </c>
      <c r="AM11" s="78">
        <f>VLOOKUP(年度マスタ!$K$4&amp;"_"&amp;$AG11,データシート1!$A:$BT,MATCH("ab_"&amp;AM$2,データシート1!$A$1:$BT$1,0),0)</f>
        <v>12593</v>
      </c>
      <c r="AN11" s="78">
        <f>VLOOKUP(年度マスタ!$K$4&amp;"_"&amp;$AG11,データシート1!$A:$BT,MATCH("ab_"&amp;AN$2,データシート1!$A$1:$BT$1,0),0)</f>
        <v>4266</v>
      </c>
      <c r="AO11" s="78">
        <f>VLOOKUP(年度マスタ!$K$4&amp;"_"&amp;$AG11,データシート1!$A:$BT,MATCH("ab_"&amp;AO$2,データシート1!$A$1:$BT$1,0),0)</f>
        <v>22833</v>
      </c>
      <c r="AP11" s="78">
        <f>VLOOKUP(年度マスタ!$K$4&amp;"_"&amp;$AG11,データシート1!$A:$BT,MATCH("ab_"&amp;AP$2,データシート1!$A$1:$BT$1,0),0)</f>
        <v>148390</v>
      </c>
      <c r="AQ11" s="954">
        <f>VLOOKUP(年度マスタ!$K$4&amp;"_"&amp;$AG11,データシート1!$A:$BT,MATCH("ab_"&amp;AQ$2,データシート1!$A$1:$BT$1,0),0)</f>
        <v>4.8767706367999999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74.3292</v>
      </c>
      <c r="AI12" s="78">
        <f>VLOOKUP(年度マスタ!$K$4&amp;"_"&amp;$AG12,データシート1!$A:$BT,MATCH("ab_"&amp;AI$2,データシート1!$A$1:$BT$1,0),0)</f>
        <v>532</v>
      </c>
      <c r="AJ12" s="78">
        <f>VLOOKUP(年度マスタ!$K$4&amp;"_"&amp;$AG12,データシート1!$A:$BT,MATCH("ab_"&amp;AJ$2,データシート1!$A$1:$BT$1,0),0)</f>
        <v>119</v>
      </c>
      <c r="AK12" s="78">
        <f>VLOOKUP(年度マスタ!$K$4&amp;"_"&amp;$AG12,データシート1!$A:$BT,MATCH("ab_"&amp;AK$2,データシート1!$A$1:$BT$1,0),0)</f>
        <v>9036</v>
      </c>
      <c r="AL12" s="78">
        <f>VLOOKUP(年度マスタ!$K$4&amp;"_"&amp;$AG12,データシート1!$A:$BT,MATCH("ab_"&amp;AL$2,データシート1!$A$1:$BT$1,0),0)</f>
        <v>11167</v>
      </c>
      <c r="AM12" s="78">
        <f>VLOOKUP(年度マスタ!$K$4&amp;"_"&amp;$AG12,データシート1!$A:$BT,MATCH("ab_"&amp;AM$2,データシート1!$A$1:$BT$1,0),0)</f>
        <v>12723</v>
      </c>
      <c r="AN12" s="78">
        <f>VLOOKUP(年度マスタ!$K$4&amp;"_"&amp;$AG12,データシート1!$A:$BT,MATCH("ab_"&amp;AN$2,データシート1!$A$1:$BT$1,0),0)</f>
        <v>4206</v>
      </c>
      <c r="AO12" s="78">
        <f>VLOOKUP(年度マスタ!$K$4&amp;"_"&amp;$AG12,データシート1!$A:$BT,MATCH("ab_"&amp;AO$2,データシート1!$A$1:$BT$1,0),0)</f>
        <v>22587</v>
      </c>
      <c r="AP12" s="78">
        <f>VLOOKUP(年度マスタ!$K$4&amp;"_"&amp;$AG12,データシート1!$A:$BT,MATCH("ab_"&amp;AP$2,データシート1!$A$1:$BT$1,0),0)</f>
        <v>221191</v>
      </c>
      <c r="AQ12" s="954">
        <f>VLOOKUP(年度マスタ!$K$4&amp;"_"&amp;$AG12,データシート1!$A:$BT,MATCH("ab_"&amp;AQ$2,データシート1!$A$1:$BT$1,0),0)</f>
        <v>4.4261641531999993</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86.012299999999996</v>
      </c>
      <c r="AI13" s="78">
        <f>VLOOKUP(年度マスタ!$K$4&amp;"_"&amp;$AG13,データシート1!$A:$BT,MATCH("ab_"&amp;AI$2,データシート1!$A$1:$BT$1,0),0)</f>
        <v>532</v>
      </c>
      <c r="AJ13" s="78">
        <f>VLOOKUP(年度マスタ!$K$4&amp;"_"&amp;$AG13,データシート1!$A:$BT,MATCH("ab_"&amp;AJ$2,データシート1!$A$1:$BT$1,0),0)</f>
        <v>119</v>
      </c>
      <c r="AK13" s="78">
        <f>VLOOKUP(年度マスタ!$K$4&amp;"_"&amp;$AG13,データシート1!$A:$BT,MATCH("ab_"&amp;AK$2,データシート1!$A$1:$BT$1,0),0)</f>
        <v>9036</v>
      </c>
      <c r="AL13" s="78">
        <f>VLOOKUP(年度マスタ!$K$4&amp;"_"&amp;$AG13,データシート1!$A:$BT,MATCH("ab_"&amp;AL$2,データシート1!$A$1:$BT$1,0),0)</f>
        <v>11114</v>
      </c>
      <c r="AM13" s="78">
        <f>VLOOKUP(年度マスタ!$K$4&amp;"_"&amp;$AG13,データシート1!$A:$BT,MATCH("ab_"&amp;AM$2,データシート1!$A$1:$BT$1,0),0)</f>
        <v>12796</v>
      </c>
      <c r="AN13" s="78">
        <f>VLOOKUP(年度マスタ!$K$4&amp;"_"&amp;$AG13,データシート1!$A:$BT,MATCH("ab_"&amp;AN$2,データシート1!$A$1:$BT$1,0),0)</f>
        <v>4118</v>
      </c>
      <c r="AO13" s="78">
        <f>VLOOKUP(年度マスタ!$K$4&amp;"_"&amp;$AG13,データシート1!$A:$BT,MATCH("ab_"&amp;AO$2,データシート1!$A$1:$BT$1,0),0)</f>
        <v>22322</v>
      </c>
      <c r="AP13" s="78">
        <f>VLOOKUP(年度マスタ!$K$4&amp;"_"&amp;$AG13,データシート1!$A:$BT,MATCH("ab_"&amp;AP$2,データシート1!$A$1:$BT$1,0),0)</f>
        <v>55636</v>
      </c>
      <c r="AQ13" s="954">
        <f>VLOOKUP(年度マスタ!$K$4&amp;"_"&amp;$AG13,データシート1!$A:$BT,MATCH("ab_"&amp;AQ$2,データシート1!$A$1:$BT$1,0),0)</f>
        <v>4.4746570168999993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72.586399999999998</v>
      </c>
      <c r="AI14" s="78">
        <f>VLOOKUP(年度マスタ!$K$4&amp;"_"&amp;$AG14,データシート1!$A:$BT,MATCH("ab_"&amp;AI$2,データシート1!$A$1:$BT$1,0),0)</f>
        <v>532</v>
      </c>
      <c r="AJ14" s="78">
        <f>VLOOKUP(年度マスタ!$K$4&amp;"_"&amp;$AG14,データシート1!$A:$BT,MATCH("ab_"&amp;AJ$2,データシート1!$A$1:$BT$1,0),0)</f>
        <v>119</v>
      </c>
      <c r="AK14" s="78">
        <f>VLOOKUP(年度マスタ!$K$4&amp;"_"&amp;$AG14,データシート1!$A:$BT,MATCH("ab_"&amp;AK$2,データシート1!$A$1:$BT$1,0),0)</f>
        <v>9036</v>
      </c>
      <c r="AL14" s="78">
        <f>VLOOKUP(年度マスタ!$K$4&amp;"_"&amp;$AG14,データシート1!$A:$BT,MATCH("ab_"&amp;AL$2,データシート1!$A$1:$BT$1,0),0)</f>
        <v>11066</v>
      </c>
      <c r="AM14" s="78">
        <f>VLOOKUP(年度マスタ!$K$4&amp;"_"&amp;$AG14,データシート1!$A:$BT,MATCH("ab_"&amp;AM$2,データシート1!$A$1:$BT$1,0),0)</f>
        <v>12833</v>
      </c>
      <c r="AN14" s="78">
        <f>VLOOKUP(年度マスタ!$K$4&amp;"_"&amp;$AG14,データシート1!$A:$BT,MATCH("ab_"&amp;AN$2,データシート1!$A$1:$BT$1,0),0)</f>
        <v>4100</v>
      </c>
      <c r="AO14" s="78">
        <f>VLOOKUP(年度マスタ!$K$4&amp;"_"&amp;$AG14,データシート1!$A:$BT,MATCH("ab_"&amp;AO$2,データシート1!$A$1:$BT$1,0),0)</f>
        <v>22018</v>
      </c>
      <c r="AP14" s="78">
        <f>VLOOKUP(年度マスタ!$K$4&amp;"_"&amp;$AG14,データシート1!$A:$BT,MATCH("ab_"&amp;AP$2,データシート1!$A$1:$BT$1,0),0)</f>
        <v>31894.936941918419</v>
      </c>
      <c r="AQ14" s="954">
        <f>VLOOKUP(年度マスタ!$K$4&amp;"_"&amp;$AG14,データシート1!$A:$BT,MATCH("ab_"&amp;AQ$2,データシート1!$A$1:$BT$1,0),0)</f>
        <v>4.070803777500001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71.015900000000002</v>
      </c>
      <c r="AI15" s="78">
        <f>VLOOKUP(年度マスタ!$K$4&amp;"_"&amp;$AG15,データシート1!$A:$BT,MATCH("ab_"&amp;AI$2,データシート1!$A$1:$BT$1,0),0)</f>
        <v>532</v>
      </c>
      <c r="AJ15" s="78">
        <f>VLOOKUP(年度マスタ!$K$4&amp;"_"&amp;$AG15,データシート1!$A:$BT,MATCH("ab_"&amp;AJ$2,データシート1!$A$1:$BT$1,0),0)</f>
        <v>119</v>
      </c>
      <c r="AK15" s="78">
        <f>VLOOKUP(年度マスタ!$K$4&amp;"_"&amp;$AG15,データシート1!$A:$BT,MATCH("ab_"&amp;AK$2,データシート1!$A$1:$BT$1,0),0)</f>
        <v>9036</v>
      </c>
      <c r="AL15" s="78">
        <f>VLOOKUP(年度マスタ!$K$4&amp;"_"&amp;$AG15,データシート1!$A:$BT,MATCH("ab_"&amp;AL$2,データシート1!$A$1:$BT$1,0),0)</f>
        <v>11089</v>
      </c>
      <c r="AM15" s="78">
        <f>VLOOKUP(年度マスタ!$K$4&amp;"_"&amp;$AG15,データシート1!$A:$BT,MATCH("ab_"&amp;AM$2,データシート1!$A$1:$BT$1,0),0)</f>
        <v>12882</v>
      </c>
      <c r="AN15" s="78">
        <f>VLOOKUP(年度マスタ!$K$4&amp;"_"&amp;$AG15,データシート1!$A:$BT,MATCH("ab_"&amp;AN$2,データシート1!$A$1:$BT$1,0),0)</f>
        <v>4029</v>
      </c>
      <c r="AO15" s="78">
        <f>VLOOKUP(年度マスタ!$K$4&amp;"_"&amp;$AG15,データシート1!$A:$BT,MATCH("ab_"&amp;AO$2,データシート1!$A$1:$BT$1,0),0)</f>
        <v>21806</v>
      </c>
      <c r="AP15" s="78">
        <f>VLOOKUP(年度マスタ!$K$4&amp;"_"&amp;$AG15,データシート1!$A:$BT,MATCH("ab_"&amp;AP$2,データシート1!$A$1:$BT$1,0),0)</f>
        <v>32540</v>
      </c>
      <c r="AQ15" s="954">
        <f>VLOOKUP(年度マスタ!$K$4&amp;"_"&amp;$AG15,データシート1!$A:$BT,MATCH("ab_"&amp;AQ$2,データシート1!$A$1:$BT$1,0),0)</f>
        <v>4.8419664746500013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61.215299999999999</v>
      </c>
      <c r="AI16" s="78">
        <f>VLOOKUP(年度マスタ!$K$4&amp;"_"&amp;$AG16,データシート1!$A:$BT,MATCH("ab_"&amp;AI$2,データシート1!$A$1:$BT$1,0),0)</f>
        <v>532</v>
      </c>
      <c r="AJ16" s="78">
        <f>VLOOKUP(年度マスタ!$K$4&amp;"_"&amp;$AG16,データシート1!$A:$BT,MATCH("ab_"&amp;AJ$2,データシート1!$A$1:$BT$1,0),0)</f>
        <v>119</v>
      </c>
      <c r="AK16" s="78">
        <f>VLOOKUP(年度マスタ!$K$4&amp;"_"&amp;$AG16,データシート1!$A:$BT,MATCH("ab_"&amp;AK$2,データシート1!$A$1:$BT$1,0),0)</f>
        <v>9036</v>
      </c>
      <c r="AL16" s="78">
        <f>VLOOKUP(年度マスタ!$K$4&amp;"_"&amp;$AG16,データシート1!$A:$BT,MATCH("ab_"&amp;AL$2,データシート1!$A$1:$BT$1,0),0)</f>
        <v>11133</v>
      </c>
      <c r="AM16" s="78">
        <f>VLOOKUP(年度マスタ!$K$4&amp;"_"&amp;$AG16,データシート1!$A:$BT,MATCH("ab_"&amp;AM$2,データシート1!$A$1:$BT$1,0),0)</f>
        <v>12896</v>
      </c>
      <c r="AN16" s="78">
        <f>VLOOKUP(年度マスタ!$K$4&amp;"_"&amp;$AG16,データシート1!$A:$BT,MATCH("ab_"&amp;AN$2,データシート1!$A$1:$BT$1,0),0)</f>
        <v>4009</v>
      </c>
      <c r="AO16" s="78">
        <f>VLOOKUP(年度マスタ!$K$4&amp;"_"&amp;$AG16,データシート1!$A:$BT,MATCH("ab_"&amp;AO$2,データシート1!$A$1:$BT$1,0),0)</f>
        <v>21624</v>
      </c>
      <c r="AP16" s="78">
        <f>VLOOKUP(年度マスタ!$K$4&amp;"_"&amp;$AG16,データシート1!$A:$BT,MATCH("ab_"&amp;AP$2,データシート1!$A$1:$BT$1,0),0)</f>
        <v>18604</v>
      </c>
      <c r="AQ16" s="954">
        <f>VLOOKUP(年度マスタ!$K$4&amp;"_"&amp;$AG16,データシート1!$A:$BT,MATCH("ab_"&amp;AQ$2,データシート1!$A$1:$BT$1,0),0)</f>
        <v>4.1406274910000009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61.422600000000003</v>
      </c>
      <c r="AI17" s="151">
        <f>VLOOKUP(年度マスタ!$K$4&amp;"_"&amp;$AG17,データシート1!$A:$BT,MATCH("ab_"&amp;AI$2,データシート1!$A$1:$BT$1,0),0)</f>
        <v>532</v>
      </c>
      <c r="AJ17" s="151">
        <f>VLOOKUP(年度マスタ!$K$4&amp;"_"&amp;$AG17,データシート1!$A:$BT,MATCH("ab_"&amp;AJ$2,データシート1!$A$1:$BT$1,0),0)</f>
        <v>119</v>
      </c>
      <c r="AK17" s="151">
        <f>VLOOKUP(年度マスタ!$K$4&amp;"_"&amp;$AG17,データシート1!$A:$BT,MATCH("ab_"&amp;AK$2,データシート1!$A$1:$BT$1,0),0)</f>
        <v>9036</v>
      </c>
      <c r="AL17" s="151">
        <f>VLOOKUP(年度マスタ!$K$4&amp;"_"&amp;$AG17,データシート1!$A:$BT,MATCH("ab_"&amp;AL$2,データシート1!$A$1:$BT$1,0),0)</f>
        <v>11138</v>
      </c>
      <c r="AM17" s="151">
        <f>VLOOKUP(年度マスタ!$K$4&amp;"_"&amp;$AG17,データシート1!$A:$BT,MATCH("ab_"&amp;AM$2,データシート1!$A$1:$BT$1,0),0)</f>
        <v>12804</v>
      </c>
      <c r="AN17" s="151">
        <f>VLOOKUP(年度マスタ!$K$4&amp;"_"&amp;$AG17,データシート1!$A:$BT,MATCH("ab_"&amp;AN$2,データシート1!$A$1:$BT$1,0),0)</f>
        <v>3943</v>
      </c>
      <c r="AO17" s="151">
        <f>VLOOKUP(年度マスタ!$K$4&amp;"_"&amp;$AG17,データシート1!$A:$BT,MATCH("ab_"&amp;AO$2,データシート1!$A$1:$BT$1,0),0)</f>
        <v>21282</v>
      </c>
      <c r="AP17" s="151">
        <f>VLOOKUP(年度マスタ!$K$4&amp;"_"&amp;$AG17,データシート1!$A:$BT,MATCH("ab_"&amp;AP$2,データシート1!$A$1:$BT$1,0),0)</f>
        <v>19715</v>
      </c>
      <c r="AQ17" s="955">
        <f>VLOOKUP(年度マスタ!$K$4&amp;"_"&amp;$AG17,データシート1!$A:$BT,MATCH("ab_"&amp;AQ$2,データシート1!$A$1:$BT$1,0),0)</f>
        <v>4.4974740790000007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70.562799999999996</v>
      </c>
      <c r="AI18" s="78">
        <f>VLOOKUP(年度マスタ!$K$4&amp;"_"&amp;$AG18,データシート1!$A:$BT,MATCH("ab_"&amp;AI$2,データシート1!$A$1:$BT$1,0),0)</f>
        <v>451</v>
      </c>
      <c r="AJ18" s="78">
        <f>VLOOKUP(年度マスタ!$K$4&amp;"_"&amp;$AG18,データシート1!$A:$BT,MATCH("ab_"&amp;AJ$2,データシート1!$A$1:$BT$1,0),0)</f>
        <v>110</v>
      </c>
      <c r="AK18" s="78">
        <f>VLOOKUP(年度マスタ!$K$4&amp;"_"&amp;$AG18,データシート1!$A:$BT,MATCH("ab_"&amp;AK$2,データシート1!$A$1:$BT$1,0),0)</f>
        <v>8960</v>
      </c>
      <c r="AL18" s="78">
        <f>VLOOKUP(年度マスタ!$K$4&amp;"_"&amp;$AG18,データシート1!$A:$BT,MATCH("ab_"&amp;AL$2,データシート1!$A$1:$BT$1,0),0)</f>
        <v>11037</v>
      </c>
      <c r="AM18" s="78">
        <f>VLOOKUP(年度マスタ!$K$4&amp;"_"&amp;$AG18,データシート1!$A:$BT,MATCH("ab_"&amp;AM$2,データシート1!$A$1:$BT$1,0),0)</f>
        <v>12778</v>
      </c>
      <c r="AN18" s="78">
        <f>VLOOKUP(年度マスタ!$K$4&amp;"_"&amp;$AG18,データシート1!$A:$BT,MATCH("ab_"&amp;AN$2,データシート1!$A$1:$BT$1,0),0)</f>
        <v>3977</v>
      </c>
      <c r="AO18" s="78">
        <f>VLOOKUP(年度マスタ!$K$4&amp;"_"&amp;$AG18,データシート1!$A:$BT,MATCH("ab_"&amp;AO$2,データシート1!$A$1:$BT$1,0),0)</f>
        <v>20893</v>
      </c>
      <c r="AP18" s="78">
        <f>VLOOKUP(年度マスタ!$K$4&amp;"_"&amp;$AG18,データシート1!$A:$BT,MATCH("ab_"&amp;AP$2,データシート1!$A$1:$BT$1,0),0)</f>
        <v>18620.999999999996</v>
      </c>
      <c r="AQ18" s="954">
        <f>VLOOKUP(年度マスタ!$K$4&amp;"_"&amp;$AG18,データシート1!$A:$BT,MATCH("ab_"&amp;AQ$2,データシート1!$A$1:$BT$1,0),0)</f>
        <v>3.5910245951999999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62.543700000000001</v>
      </c>
      <c r="AI19" s="78">
        <f>VLOOKUP(年度マスタ!$K$4&amp;"_"&amp;$AG19,データシート1!$A:$BT,MATCH("ab_"&amp;AI$2,データシート1!$A$1:$BT$1,0),0)</f>
        <v>451</v>
      </c>
      <c r="AJ19" s="78">
        <f>VLOOKUP(年度マスタ!$K$4&amp;"_"&amp;$AG19,データシート1!$A:$BT,MATCH("ab_"&amp;AJ$2,データシート1!$A$1:$BT$1,0),0)</f>
        <v>110</v>
      </c>
      <c r="AK19" s="78">
        <f>VLOOKUP(年度マスタ!$K$4&amp;"_"&amp;$AG19,データシート1!$A:$BT,MATCH("ab_"&amp;AK$2,データシート1!$A$1:$BT$1,0),0)</f>
        <v>8960</v>
      </c>
      <c r="AL19" s="78">
        <f>VLOOKUP(年度マスタ!$K$4&amp;"_"&amp;$AG19,データシート1!$A:$BT,MATCH("ab_"&amp;AL$2,データシート1!$A$1:$BT$1,0),0)</f>
        <v>11015</v>
      </c>
      <c r="AM19" s="78">
        <f>VLOOKUP(年度マスタ!$K$4&amp;"_"&amp;$AG19,データシート1!$A:$BT,MATCH("ab_"&amp;AM$2,データシート1!$A$1:$BT$1,0),0)</f>
        <v>12715</v>
      </c>
      <c r="AN19" s="78">
        <f>VLOOKUP(年度マスタ!$K$4&amp;"_"&amp;$AG19,データシート1!$A:$BT,MATCH("ab_"&amp;AN$2,データシート1!$A$1:$BT$1,0),0)</f>
        <v>3968</v>
      </c>
      <c r="AO19" s="78">
        <f>VLOOKUP(年度マスタ!$K$4&amp;"_"&amp;$AG19,データシート1!$A:$BT,MATCH("ab_"&amp;AO$2,データシート1!$A$1:$BT$1,0),0)</f>
        <v>20675</v>
      </c>
      <c r="AP19" s="78">
        <f>VLOOKUP(年度マスタ!$K$4&amp;"_"&amp;$AG19,データシート1!$A:$BT,MATCH("ab_"&amp;AP$2,データシート1!$A$1:$BT$1,0),0)</f>
        <v>5023.9999999999991</v>
      </c>
      <c r="AQ19" s="954">
        <f>VLOOKUP(年度マスタ!$K$4&amp;"_"&amp;$AG19,データシート1!$A:$BT,MATCH("ab_"&amp;AQ$2,データシート1!$A$1:$BT$1,0),0)</f>
        <v>4.6372588774399999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75.205100000000002</v>
      </c>
      <c r="AI20" s="78">
        <f>VLOOKUP(年度マスタ!$K$4&amp;"_"&amp;$AG20,データシート1!$A:$BT,MATCH("ab_"&amp;AI$2,データシート1!$A$1:$BT$1,0),0)</f>
        <v>451</v>
      </c>
      <c r="AJ20" s="78">
        <f>VLOOKUP(年度マスタ!$K$4&amp;"_"&amp;$AG20,データシート1!$A:$BT,MATCH("ab_"&amp;AJ$2,データシート1!$A$1:$BT$1,0),0)</f>
        <v>110</v>
      </c>
      <c r="AK20" s="78">
        <f>VLOOKUP(年度マスタ!$K$4&amp;"_"&amp;$AG20,データシート1!$A:$BT,MATCH("ab_"&amp;AK$2,データシート1!$A$1:$BT$1,0),0)</f>
        <v>8960</v>
      </c>
      <c r="AL20" s="78">
        <f>VLOOKUP(年度マスタ!$K$4&amp;"_"&amp;$AG20,データシート1!$A:$BT,MATCH("ab_"&amp;AL$2,データシート1!$A$1:$BT$1,0),0)</f>
        <v>11099</v>
      </c>
      <c r="AM20" s="78">
        <f>VLOOKUP(年度マスタ!$K$4&amp;"_"&amp;$AG20,データシート1!$A:$BT,MATCH("ab_"&amp;AM$2,データシート1!$A$1:$BT$1,0),0)</f>
        <v>12701</v>
      </c>
      <c r="AN20" s="78">
        <f>VLOOKUP(年度マスタ!$K$4&amp;"_"&amp;$AG20,データシート1!$A:$BT,MATCH("ab_"&amp;AN$2,データシート1!$A$1:$BT$1,0),0)</f>
        <v>3988</v>
      </c>
      <c r="AO20" s="78">
        <f>VLOOKUP(年度マスタ!$K$4&amp;"_"&amp;$AG20,データシート1!$A:$BT,MATCH("ab_"&amp;AO$2,データシート1!$A$1:$BT$1,0),0)</f>
        <v>20463</v>
      </c>
      <c r="AP20" s="78">
        <f>VLOOKUP(年度マスタ!$K$4&amp;"_"&amp;$AG20,データシート1!$A:$BT,MATCH("ab_"&amp;AP$2,データシート1!$A$1:$BT$1,0),0)</f>
        <v>5048.9999999999991</v>
      </c>
      <c r="AQ20" s="954">
        <f>VLOOKUP(年度マスタ!$K$4&amp;"_"&amp;$AG20,データシート1!$A:$BT,MATCH("ab_"&amp;AQ$2,データシート1!$A$1:$BT$1,0),0)</f>
        <v>3.2888689859200002</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30401</v>
      </c>
      <c r="BF13" s="70" t="str">
        <f>年度マスタ!K4</f>
        <v>30401</v>
      </c>
      <c r="BG13" s="70" t="str">
        <f>年度マスタ!K4</f>
        <v>30401</v>
      </c>
      <c r="BH13" s="278" t="s">
        <v>195</v>
      </c>
      <c r="BI13" s="278" t="s">
        <v>195</v>
      </c>
      <c r="BJ13" s="278" t="s">
        <v>195</v>
      </c>
      <c r="BK13" s="278" t="str">
        <f>年度マスタ!K4</f>
        <v>30401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白浜町</v>
      </c>
      <c r="BF14" s="70" t="str">
        <f>AP2</f>
        <v>白浜町</v>
      </c>
      <c r="BG14" s="70" t="str">
        <f>AP2</f>
        <v>白浜町</v>
      </c>
      <c r="BH14" s="70" t="s">
        <v>205</v>
      </c>
      <c r="BI14" s="70" t="s">
        <v>205</v>
      </c>
      <c r="BJ14" s="70" t="s">
        <v>205</v>
      </c>
      <c r="BK14" s="70" t="str">
        <f>AP2</f>
        <v>白浜町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11.254000000000001</v>
      </c>
      <c r="AY17" s="165">
        <f>AX17</f>
        <v>11.254000000000001</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9.8339999999999996</v>
      </c>
      <c r="G21" s="877">
        <f t="shared" ref="G21:O21" si="5">SUM(G22,G26,G27,G28)</f>
        <v>11.32</v>
      </c>
      <c r="H21" s="877">
        <f t="shared" si="5"/>
        <v>12.332000000000001</v>
      </c>
      <c r="I21" s="877">
        <f t="shared" si="5"/>
        <v>12.685</v>
      </c>
      <c r="J21" s="877">
        <f t="shared" si="5"/>
        <v>11.902999999999999</v>
      </c>
      <c r="K21" s="877">
        <f t="shared" si="5"/>
        <v>15.962</v>
      </c>
      <c r="L21" s="877">
        <f t="shared" si="5"/>
        <v>15.875</v>
      </c>
      <c r="M21" s="877">
        <f t="shared" si="5"/>
        <v>13.863</v>
      </c>
      <c r="N21" s="877">
        <f t="shared" si="5"/>
        <v>11.959</v>
      </c>
      <c r="O21" s="877">
        <f t="shared" si="5"/>
        <v>10.452</v>
      </c>
      <c r="P21" s="878">
        <f>SUM(P22,P26,P27,P28)</f>
        <v>11.254000000000001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11.254</v>
      </c>
      <c r="AY22" s="165">
        <f>AX22</f>
        <v>11.254</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82.168738129142966</v>
      </c>
      <c r="AG24" s="877">
        <f t="shared" ref="AG24:AP24" si="11">AG25+AG29</f>
        <v>85.274729287828023</v>
      </c>
      <c r="AH24" s="877">
        <f t="shared" si="11"/>
        <v>84.032476281510839</v>
      </c>
      <c r="AI24" s="877">
        <f t="shared" si="11"/>
        <v>87.413786429438403</v>
      </c>
      <c r="AJ24" s="877">
        <f t="shared" si="11"/>
        <v>84.552896528478982</v>
      </c>
      <c r="AK24" s="877">
        <f t="shared" si="11"/>
        <v>85.444822265103198</v>
      </c>
      <c r="AL24" s="877">
        <f t="shared" si="11"/>
        <v>70.633577114859747</v>
      </c>
      <c r="AM24" s="877">
        <f t="shared" si="11"/>
        <v>60.032506089384881</v>
      </c>
      <c r="AN24" s="877">
        <f t="shared" si="11"/>
        <v>61.512515972014157</v>
      </c>
      <c r="AO24" s="877">
        <f t="shared" si="11"/>
        <v>56.629001662383104</v>
      </c>
      <c r="AP24" s="878">
        <f t="shared" si="11"/>
        <v>50.456959237195534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31.114251820372573</v>
      </c>
      <c r="AG25" s="879">
        <f>①CO2排出量の現状把握!AA35</f>
        <v>31.90402276749705</v>
      </c>
      <c r="AH25" s="879">
        <f>①CO2排出量の現状把握!AB35</f>
        <v>29.143007226121121</v>
      </c>
      <c r="AI25" s="879">
        <f>①CO2排出量の現状把握!AC35</f>
        <v>35.279406502822972</v>
      </c>
      <c r="AJ25" s="879">
        <f>①CO2排出量の現状把握!AD35</f>
        <v>41.190478655410352</v>
      </c>
      <c r="AK25" s="879">
        <f>①CO2排出量の現状把握!AE35</f>
        <v>40.903701162533487</v>
      </c>
      <c r="AL25" s="879">
        <f>①CO2排出量の現状把握!AF35</f>
        <v>38.109648413094234</v>
      </c>
      <c r="AM25" s="879">
        <f>①CO2排出量の現状把握!AG35</f>
        <v>31.610185604305112</v>
      </c>
      <c r="AN25" s="879">
        <f>①CO2排出量の現状把握!AH35</f>
        <v>34.079832960151002</v>
      </c>
      <c r="AO25" s="879">
        <f>①CO2排出量の現状把握!AI35</f>
        <v>30.906381129202835</v>
      </c>
      <c r="AP25" s="880">
        <f>①CO2排出量の現状把握!AJ35</f>
        <v>25.365235725507056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9.8339999999999996</v>
      </c>
      <c r="G26" s="879">
        <f>IFERROR(VLOOKUP(年度マスタ!$K$4&amp;"_"&amp;G$20,データシート1!$A:$BU,MATCH("ba_"&amp;$D26,データシート1!$A$1:$BU$1,0),0),0)</f>
        <v>11.32</v>
      </c>
      <c r="H26" s="879">
        <f>IFERROR(VLOOKUP(年度マスタ!$K$4&amp;"_"&amp;H$20,データシート1!$A:$BU,MATCH("ba_"&amp;$D26,データシート1!$A$1:$BU$1,0),0),0)</f>
        <v>12.332000000000001</v>
      </c>
      <c r="I26" s="879">
        <f>IFERROR(VLOOKUP(年度マスタ!$K$4&amp;"_"&amp;I$20,データシート1!$A:$BU,MATCH("ba_"&amp;$D26,データシート1!$A$1:$BU$1,0),0),0)</f>
        <v>12.685</v>
      </c>
      <c r="J26" s="879">
        <f>IFERROR(VLOOKUP(年度マスタ!$K$4&amp;"_"&amp;J$20,データシート1!$A:$BU,MATCH("ba_"&amp;$D26,データシート1!$A$1:$BU$1,0),0),0)</f>
        <v>11.902999999999999</v>
      </c>
      <c r="K26" s="879">
        <f>IFERROR(VLOOKUP(年度マスタ!$K$4&amp;"_"&amp;K$20,データシート1!$A:$BU,MATCH("ba_"&amp;$D26,データシート1!$A$1:$BU$1,0),0),0)</f>
        <v>15.962</v>
      </c>
      <c r="L26" s="879">
        <f>IFERROR(VLOOKUP(年度マスタ!$K$4&amp;"_"&amp;L$20,データシート1!$A:$BU,MATCH("ba_"&amp;$D26,データシート1!$A$1:$BU$1,0),0),0)</f>
        <v>15.875</v>
      </c>
      <c r="M26" s="879">
        <f>IFERROR(VLOOKUP(年度マスタ!$K$4&amp;"_"&amp;M$20,データシート1!$A:$BU,MATCH("ba_"&amp;$D26,データシート1!$A$1:$BU$1,0),0),0)</f>
        <v>13.863</v>
      </c>
      <c r="N26" s="879">
        <f>IFERROR(VLOOKUP(年度マスタ!$K$4&amp;"_"&amp;N$20,データシート1!$A:$BU,MATCH("ba_"&amp;$D26,データシート1!$A$1:$BU$1,0),0),0)</f>
        <v>11.959</v>
      </c>
      <c r="O26" s="879">
        <f>IFERROR(VLOOKUP(年度マスタ!$K$4&amp;"_"&amp;O$20,データシート1!$A:$BU,MATCH("ba_"&amp;$D26,データシート1!$A$1:$BU$1,0),0),0)</f>
        <v>10.452</v>
      </c>
      <c r="P26" s="880">
        <f>IFERROR(VLOOKUP(年度マスタ!$K$4&amp;"_"&amp;P$20,データシート1!$A:$BU,MATCH("ba_"&amp;$D26,データシート1!$A$1:$BU$1,0),0),0)</f>
        <v>11.254000000000001</v>
      </c>
      <c r="Z26" s="273"/>
      <c r="AB26" s="272"/>
      <c r="AC26" s="522"/>
      <c r="AD26" s="410"/>
      <c r="AE26" s="409" t="s">
        <v>184</v>
      </c>
      <c r="AF26" s="881">
        <f>①CO2排出量の現状把握!Z36</f>
        <v>27.135450596367011</v>
      </c>
      <c r="AG26" s="881">
        <f>①CO2排出量の現状把握!AA36</f>
        <v>27.885093359572689</v>
      </c>
      <c r="AH26" s="881">
        <f>①CO2排出量の現状把握!AB36</f>
        <v>25.474961616102149</v>
      </c>
      <c r="AI26" s="881">
        <f>①CO2排出量の現状把握!AC36</f>
        <v>28.239761983030348</v>
      </c>
      <c r="AJ26" s="881">
        <f>①CO2排出量の現状把握!AD36</f>
        <v>33.392714008682418</v>
      </c>
      <c r="AK26" s="881">
        <f>①CO2排出量の現状把握!AE36</f>
        <v>30.454048826573441</v>
      </c>
      <c r="AL26" s="881">
        <f>①CO2排出量の現状把握!AF36</f>
        <v>28.40301558620159</v>
      </c>
      <c r="AM26" s="881">
        <f>①CO2排出量の現状把握!AG36</f>
        <v>22.813910274116267</v>
      </c>
      <c r="AN26" s="881">
        <f>①CO2排出量の現状把握!AH36</f>
        <v>25.2900730749814</v>
      </c>
      <c r="AO26" s="881">
        <f>①CO2排出量の現状把握!AI36</f>
        <v>23.063982284316829</v>
      </c>
      <c r="AP26" s="882">
        <f>①CO2排出量の現状把握!AJ36</f>
        <v>18.864592215086301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1.2813487174578659</v>
      </c>
      <c r="AG27" s="881">
        <f>①CO2排出量の現状把握!AA37</f>
        <v>1.2409992373076171</v>
      </c>
      <c r="AH27" s="881">
        <f>①CO2排出量の現状把握!AB37</f>
        <v>1.1857509618779629</v>
      </c>
      <c r="AI27" s="881">
        <f>①CO2排出量の現状把握!AC37</f>
        <v>1.2153421058714879</v>
      </c>
      <c r="AJ27" s="881">
        <f>①CO2排出量の現状把握!AD37</f>
        <v>1.099568111689232</v>
      </c>
      <c r="AK27" s="881">
        <f>①CO2排出量の現状把握!AE37</f>
        <v>1.1160571896961999</v>
      </c>
      <c r="AL27" s="881">
        <f>①CO2排出量の現状把握!AF37</f>
        <v>1.0588355564589218</v>
      </c>
      <c r="AM27" s="881">
        <f>①CO2排出量の現状把握!AG37</f>
        <v>0.95117259922724617</v>
      </c>
      <c r="AN27" s="881">
        <f>①CO2排出量の現状把握!AH37</f>
        <v>0.87150351842919627</v>
      </c>
      <c r="AO27" s="881">
        <f>①CO2排出量の現状把握!AI37</f>
        <v>0.89508770585539299</v>
      </c>
      <c r="AP27" s="882">
        <f>①CO2排出量の現状把握!AJ37</f>
        <v>0.91886707410746438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2.697452506547696</v>
      </c>
      <c r="AG28" s="881">
        <f>①CO2排出量の現状把握!AA38</f>
        <v>2.7779301706167461</v>
      </c>
      <c r="AH28" s="881">
        <f>①CO2排出量の現状把握!AB38</f>
        <v>2.4822946481410089</v>
      </c>
      <c r="AI28" s="881">
        <f>①CO2排出量の現状把握!AC38</f>
        <v>5.8243024139211377</v>
      </c>
      <c r="AJ28" s="881">
        <f>①CO2排出量の現状把握!AD38</f>
        <v>6.6981965350387069</v>
      </c>
      <c r="AK28" s="881">
        <f>①CO2排出量の現状把握!AE38</f>
        <v>9.3335951462638462</v>
      </c>
      <c r="AL28" s="881">
        <f>①CO2排出量の現状把握!AF38</f>
        <v>8.6477972704337169</v>
      </c>
      <c r="AM28" s="881">
        <f>①CO2排出量の現状把握!AG38</f>
        <v>7.8451027309616004</v>
      </c>
      <c r="AN28" s="881">
        <f>①CO2排出量の現状把握!AH38</f>
        <v>7.9182563667404056</v>
      </c>
      <c r="AO28" s="881">
        <f>①CO2排出量の現状把握!AI38</f>
        <v>6.9473111390306119</v>
      </c>
      <c r="AP28" s="882">
        <f>①CO2排出量の現状把握!AJ38</f>
        <v>5.5817764363132918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51.054486308770393</v>
      </c>
      <c r="AG29" s="883">
        <f>①CO2排出量の現状把握!AA39</f>
        <v>53.370706520330977</v>
      </c>
      <c r="AH29" s="883">
        <f>①CO2排出量の現状把握!AB39</f>
        <v>54.889469055389718</v>
      </c>
      <c r="AI29" s="883">
        <f>①CO2排出量の現状把握!AC39</f>
        <v>52.134379926615438</v>
      </c>
      <c r="AJ29" s="883">
        <f>①CO2排出量の現状把握!AD39</f>
        <v>43.362417873068622</v>
      </c>
      <c r="AK29" s="883">
        <f>①CO2排出量の現状把握!AE39</f>
        <v>44.541121102569711</v>
      </c>
      <c r="AL29" s="883">
        <f>①CO2排出量の現状把握!AF39</f>
        <v>32.523928701765513</v>
      </c>
      <c r="AM29" s="883">
        <f>①CO2排出量の現状把握!AG39</f>
        <v>28.422320485079766</v>
      </c>
      <c r="AN29" s="883">
        <f>①CO2排出量の現状把握!AH39</f>
        <v>27.432683011863158</v>
      </c>
      <c r="AO29" s="883">
        <f>①CO2排出量の現状把握!AI39</f>
        <v>25.722620533180272</v>
      </c>
      <c r="AP29" s="884">
        <f>①CO2排出量の現状把握!AJ39</f>
        <v>25.091723511688478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0.11968055277353898</v>
      </c>
      <c r="AG32" s="461">
        <f t="shared" si="16"/>
        <v>0.13274741643320348</v>
      </c>
      <c r="AH32" s="461">
        <f t="shared" si="16"/>
        <v>0.14675278589539004</v>
      </c>
      <c r="AI32" s="461">
        <f t="shared" si="16"/>
        <v>0.14511440950152074</v>
      </c>
      <c r="AJ32" s="461">
        <f t="shared" si="16"/>
        <v>0.14077578047241526</v>
      </c>
      <c r="AK32" s="461">
        <f t="shared" si="16"/>
        <v>0.18681061738856344</v>
      </c>
      <c r="AL32" s="461">
        <f t="shared" si="16"/>
        <v>0.22475146592370798</v>
      </c>
      <c r="AM32" s="461">
        <f t="shared" si="16"/>
        <v>0.23092489224685714</v>
      </c>
      <c r="AN32" s="461">
        <f t="shared" si="16"/>
        <v>0.19441571867164217</v>
      </c>
      <c r="AO32" s="461">
        <f t="shared" si="16"/>
        <v>0.18456973799951237</v>
      </c>
      <c r="AP32" s="461">
        <f t="shared" si="16"/>
        <v>0.22304158177855177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0.19261774451172309</v>
      </c>
      <c r="AG37" s="460">
        <f t="shared" ref="AG37:AP37" si="21">IFERROR(IF(G26/AG29&gt;1,1,G26/AG29),0)</f>
        <v>0.21210137054655201</v>
      </c>
      <c r="AH37" s="460">
        <f t="shared" si="21"/>
        <v>0.22466969005576662</v>
      </c>
      <c r="AI37" s="460">
        <f t="shared" si="21"/>
        <v>0.24331352972559483</v>
      </c>
      <c r="AJ37" s="460">
        <f t="shared" si="21"/>
        <v>0.27450037575955083</v>
      </c>
      <c r="AK37" s="460">
        <f t="shared" si="21"/>
        <v>0.35836547452953771</v>
      </c>
      <c r="AL37" s="460">
        <f t="shared" si="21"/>
        <v>0.48810216458069683</v>
      </c>
      <c r="AM37" s="460">
        <f t="shared" si="21"/>
        <v>0.48775046383976112</v>
      </c>
      <c r="AN37" s="460">
        <f t="shared" si="21"/>
        <v>0.43593986030562071</v>
      </c>
      <c r="AO37" s="460">
        <f t="shared" si="21"/>
        <v>0.40633496056584495</v>
      </c>
      <c r="AP37" s="460">
        <f t="shared" si="21"/>
        <v>0.44851442726752311</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M：宿泊業，飲食サービス業(N=2)</v>
      </c>
      <c r="BE47" s="845">
        <f>VLOOKUP(BE$13&amp;"_"&amp;$AV$8,データシート2!$A:$SI,MATCH($AV$5&amp;"_"&amp;$BA47&amp;$AV$6,データシート2!$A$1:$SI$1,0),0)</f>
        <v>2</v>
      </c>
      <c r="BF47" s="952">
        <f>VLOOKUP(BF$13&amp;"_"&amp;$AW$8,データシート2!$A:$SI,MATCH($AW$5&amp;"_"&amp;$BA47&amp;$AW$6,データシート2!$A$1:$SI$1,0),0)</f>
        <v>6.133</v>
      </c>
      <c r="BG47" s="952">
        <f t="shared" si="22"/>
        <v>3.0665</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0.6534775174505365</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5.1210000000000004</v>
      </c>
      <c r="BG48" s="952">
        <f t="shared" si="22"/>
        <v>5.1210000000000004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1.0320383826069086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9.8339999999999996</v>
      </c>
      <c r="G55" s="885">
        <f t="shared" ref="G55:P55" si="32">SUM(G56,G57,G60,G61,G62,G63,G64,G65,)</f>
        <v>11.32</v>
      </c>
      <c r="H55" s="885">
        <f t="shared" si="32"/>
        <v>12.332000000000001</v>
      </c>
      <c r="I55" s="885">
        <f t="shared" si="32"/>
        <v>12.685</v>
      </c>
      <c r="J55" s="885">
        <f t="shared" si="32"/>
        <v>11.903</v>
      </c>
      <c r="K55" s="885">
        <f t="shared" si="32"/>
        <v>15.962</v>
      </c>
      <c r="L55" s="885">
        <f t="shared" si="32"/>
        <v>15.875</v>
      </c>
      <c r="M55" s="885">
        <f t="shared" si="32"/>
        <v>13.863</v>
      </c>
      <c r="N55" s="885">
        <f t="shared" si="32"/>
        <v>11.959</v>
      </c>
      <c r="O55" s="885">
        <f t="shared" si="32"/>
        <v>10.452</v>
      </c>
      <c r="P55" s="886">
        <f t="shared" si="32"/>
        <v>11.254</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9.8339999999999996</v>
      </c>
      <c r="G56" s="887">
        <f>IFERROR(VLOOKUP(年度マスタ!$K$4&amp;"_"&amp;G$54,データシート1!$A:$CE,MATCH("bc_"&amp;$C56,データシート1!$A$1:$CE$1,0),0),0)</f>
        <v>11.32</v>
      </c>
      <c r="H56" s="887">
        <f>IFERROR(VLOOKUP(年度マスタ!$K$4&amp;"_"&amp;H$54,データシート1!$A:$CE,MATCH("bc_"&amp;$C56,データシート1!$A$1:$CE$1,0),0),0)</f>
        <v>12.332000000000001</v>
      </c>
      <c r="I56" s="887">
        <f>IFERROR(VLOOKUP(年度マスタ!$K$4&amp;"_"&amp;I$54,データシート1!$A:$CE,MATCH("bc_"&amp;$C56,データシート1!$A$1:$CE$1,0),0),0)</f>
        <v>12.685</v>
      </c>
      <c r="J56" s="887">
        <f>IFERROR(VLOOKUP(年度マスタ!$K$4&amp;"_"&amp;J$54,データシート1!$A:$CE,MATCH("bc_"&amp;$C56,データシート1!$A$1:$CE$1,0),0),0)</f>
        <v>11.903</v>
      </c>
      <c r="K56" s="887">
        <f>IFERROR(VLOOKUP(年度マスタ!$K$4&amp;"_"&amp;K$54,データシート1!$A:$CE,MATCH("bc_"&amp;$C56,データシート1!$A$1:$CE$1,0),0),0)</f>
        <v>15.962</v>
      </c>
      <c r="L56" s="887">
        <f>IFERROR(VLOOKUP(年度マスタ!$K$4&amp;"_"&amp;L$54,データシート1!$A:$CE,MATCH("bc_"&amp;$C56,データシート1!$A$1:$CE$1,0),0),0)</f>
        <v>15.875</v>
      </c>
      <c r="M56" s="887">
        <f>IFERROR(VLOOKUP(年度マスタ!$K$4&amp;"_"&amp;M$54,データシート1!$A:$CE,MATCH("bc_"&amp;$C56,データシート1!$A$1:$CE$1,0),0),0)</f>
        <v>13.863</v>
      </c>
      <c r="N56" s="887">
        <f>IFERROR(VLOOKUP(年度マスタ!$K$4&amp;"_"&amp;N$54,データシート1!$A:$CE,MATCH("bc_"&amp;$C56,データシート1!$A$1:$CE$1,0),0),0)</f>
        <v>11.959</v>
      </c>
      <c r="O56" s="887">
        <f>IFERROR(VLOOKUP(年度マスタ!$K$4&amp;"_"&amp;O$54,データシート1!$A:$CE,MATCH("bc_"&amp;$C56,データシート1!$A$1:$CE$1,0),0),0)</f>
        <v>10.452</v>
      </c>
      <c r="P56" s="888">
        <f>IFERROR(VLOOKUP(年度マスタ!$K$4&amp;"_"&amp;P$54,データシート1!$A:$CE,MATCH("bc_"&amp;$C56,データシート1!$A$1:$CE$1,0),0),0)</f>
        <v>11.254</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1770.9</v>
      </c>
      <c r="K6" s="619">
        <f>VLOOKUP(年度マスタ!$K$4&amp;"_"&amp;K$5,データシート1!$A:$BT,MATCH("cb_"&amp;$G6,データシート1!$A$1:$BT$1,0),0)</f>
        <v>1902</v>
      </c>
      <c r="L6" s="619">
        <f>VLOOKUP(年度マスタ!$K$4&amp;"_"&amp;L$5,データシート1!$A:$BT,MATCH("cb_"&amp;$G6,データシート1!$A$1:$BT$1,0),0)</f>
        <v>1980</v>
      </c>
      <c r="M6" s="619">
        <f>VLOOKUP(年度マスタ!$K$4&amp;"_"&amp;M$5,データシート1!$A:$BT,MATCH("cb_"&amp;$G6,データシート1!$A$1:$BT$1,0),0)</f>
        <v>2180.6999999999998</v>
      </c>
      <c r="N6" s="619">
        <f>VLOOKUP(年度マスタ!$K$4&amp;"_"&amp;N$5,データシート1!$A:$BT,MATCH("cb_"&amp;$G6,データシート1!$A$1:$BT$1,0),0)</f>
        <v>2332.9</v>
      </c>
      <c r="O6" s="619">
        <f>VLOOKUP(年度マスタ!$K$4&amp;"_"&amp;O$5,データシート1!$A:$BT,MATCH("cb_"&amp;$G6,データシート1!$A$1:$BT$1,0),0)</f>
        <v>2502.599999999999</v>
      </c>
      <c r="P6" s="619">
        <f>VLOOKUP(年度マスタ!$K$4&amp;"_"&amp;P$5,データシート1!$A:$BT,MATCH("cb_"&amp;$G6,データシート1!$A$1:$BT$1,0),0)</f>
        <v>2622.3</v>
      </c>
      <c r="Q6" s="619">
        <f>VLOOKUP(年度マスタ!$K$4&amp;"_"&amp;Q$5,データシート1!$A:$BT,MATCH("cb_"&amp;$G6,データシート1!$A$1:$BT$1,0),0)</f>
        <v>2734.1</v>
      </c>
      <c r="R6" s="633">
        <f>VLOOKUP(年度マスタ!$K$4&amp;"_"&amp;R$5,データシート1!$A:$BT,MATCH("cb_"&amp;$G6,データシート1!$A$1:$BT$1,0),0)</f>
        <v>2899.1000000000013</v>
      </c>
      <c r="S6" s="568"/>
      <c r="T6" s="190"/>
      <c r="U6" s="581"/>
      <c r="V6" s="195"/>
      <c r="W6" s="195"/>
      <c r="X6" s="195"/>
      <c r="Y6" s="196" t="s">
        <v>372</v>
      </c>
      <c r="Z6" s="663" t="s">
        <v>373</v>
      </c>
      <c r="AA6" s="663"/>
      <c r="AB6" s="663"/>
      <c r="AC6" s="664">
        <f>SUM(AC7:AC8)</f>
        <v>244219</v>
      </c>
      <c r="AD6" s="664">
        <f>SUM(AD7:AD8)</f>
        <v>327461.20800000004</v>
      </c>
      <c r="AE6" s="665">
        <f>$AD6*3600/100000000</f>
        <v>11.788603488000001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5140.7</v>
      </c>
      <c r="K7" s="617">
        <f>VLOOKUP(年度マスタ!$K$4&amp;"_"&amp;K$5,データシート1!$A:$BT,MATCH("cb_"&amp;$G7,データシート1!$A$1:$BT$1,0),0)</f>
        <v>5409.7</v>
      </c>
      <c r="L7" s="617">
        <f>VLOOKUP(年度マスタ!$K$4&amp;"_"&amp;L$5,データシート1!$A:$BT,MATCH("cb_"&amp;$G7,データシート1!$A$1:$BT$1,0),0)</f>
        <v>5644.3</v>
      </c>
      <c r="M7" s="617">
        <f>VLOOKUP(年度マスタ!$K$4&amp;"_"&amp;M$5,データシート1!$A:$BT,MATCH("cb_"&amp;$G7,データシート1!$A$1:$BT$1,0),0)</f>
        <v>9070.7999999999993</v>
      </c>
      <c r="N7" s="617">
        <f>VLOOKUP(年度マスタ!$K$4&amp;"_"&amp;N$5,データシート1!$A:$BT,MATCH("cb_"&amp;$G7,データシート1!$A$1:$BT$1,0),0)</f>
        <v>11815</v>
      </c>
      <c r="O7" s="617">
        <f>VLOOKUP(年度マスタ!$K$4&amp;"_"&amp;O$5,データシート1!$A:$BT,MATCH("cb_"&amp;$G7,データシート1!$A$1:$BT$1,0),0)</f>
        <v>42173.3</v>
      </c>
      <c r="P7" s="617">
        <f>VLOOKUP(年度マスタ!$K$4&amp;"_"&amp;P$5,データシート1!$A:$BT,MATCH("cb_"&amp;$G7,データシート1!$A$1:$BT$1,0),0)</f>
        <v>43408.4</v>
      </c>
      <c r="Q7" s="617">
        <f>VLOOKUP(年度マスタ!$K$4&amp;"_"&amp;Q$5,データシート1!$A:$BT,MATCH("cb_"&amp;$G7,データシート1!$A$1:$BT$1,0),0)</f>
        <v>43644.9</v>
      </c>
      <c r="R7" s="634">
        <f>VLOOKUP(年度マスタ!$K$4&amp;"_"&amp;R$5,データシート1!$A:$BT,MATCH("cb_"&amp;$G7,データシート1!$A$1:$BT$1,0),0)</f>
        <v>43640</v>
      </c>
      <c r="S7" s="568"/>
      <c r="T7" s="190"/>
      <c r="U7" s="581"/>
      <c r="V7" s="195"/>
      <c r="W7" s="195"/>
      <c r="X7" s="195"/>
      <c r="Y7" s="196" t="s">
        <v>375</v>
      </c>
      <c r="Z7" s="212" t="s">
        <v>376</v>
      </c>
      <c r="AA7" s="212"/>
      <c r="AB7" s="212"/>
      <c r="AC7" s="1022">
        <f>VLOOKUP(年度マスタ!$K$4&amp;"_"&amp;年度マスタ!$K$9,データシート3!A:AB,MATCH("ea_"&amp;$Y7&amp;"_設備",データシート3!$A$1:$AB$1,0),0)</f>
        <v>129083</v>
      </c>
      <c r="AD7" s="1022">
        <f>VLOOKUP(年度マスタ!$K$4&amp;"_"&amp;年度マスタ!$K$9,データシート3!A:AB,MATCH("ea_"&amp;$Y7&amp;"_年間発電",データシート3!$A$1:$AB$1,0),0)/10^3</f>
        <v>173414.32500000004</v>
      </c>
      <c r="AE7" s="554">
        <f t="shared" ref="AE7:AE16" si="0">$AD7*3600/100000000</f>
        <v>6.2429157000000011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115136</v>
      </c>
      <c r="AD8" s="1022">
        <f>VLOOKUP(年度マスタ!$K$4&amp;"_"&amp;年度マスタ!$K$9,データシート3!A:AB,MATCH("ea_"&amp;$Y8&amp;"_年間発電",データシート3!$A$1:$AB$1,0),0)/10^3</f>
        <v>154046.883</v>
      </c>
      <c r="AE8" s="554">
        <f t="shared" si="0"/>
        <v>5.5456877879999995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145100</v>
      </c>
      <c r="AD9" s="666">
        <f>VLOOKUP(年度マスタ!$K$4&amp;"_"&amp;年度マスタ!$K$9,データシート3!A:AB,MATCH("ea_"&amp;$Y9&amp;"_年間発電",データシート3!$A$1:$AB$1,0),0)/10^3</f>
        <v>342194.821</v>
      </c>
      <c r="AE9" s="667">
        <f t="shared" si="0"/>
        <v>12.319013556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319</v>
      </c>
      <c r="AD10" s="666">
        <f>SUM(AD11:AD12)</f>
        <v>1848.9929999999999</v>
      </c>
      <c r="AE10" s="667">
        <f t="shared" si="0"/>
        <v>6.6563747999999992E-2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319</v>
      </c>
      <c r="AD11" s="1022">
        <f>VLOOKUP(年度マスタ!$K$4&amp;"_"&amp;年度マスタ!$K$9,データシート3!A:AB,MATCH("ea_"&amp;$Y11&amp;"_年間発電",データシート3!$A$1:$AB$1,0),0)/10^3</f>
        <v>1848.9929999999999</v>
      </c>
      <c r="AE11" s="554">
        <f t="shared" si="0"/>
        <v>6.6563747999999992E-2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6911.6</v>
      </c>
      <c r="K12" s="651">
        <f t="shared" ref="K12:Q12" si="1">SUM(K6:K11)</f>
        <v>7311.7</v>
      </c>
      <c r="L12" s="651">
        <f t="shared" si="1"/>
        <v>7624.3</v>
      </c>
      <c r="M12" s="651">
        <f t="shared" si="1"/>
        <v>11251.5</v>
      </c>
      <c r="N12" s="651">
        <f t="shared" si="1"/>
        <v>14147.9</v>
      </c>
      <c r="O12" s="651">
        <f t="shared" si="1"/>
        <v>44675.9</v>
      </c>
      <c r="P12" s="651">
        <f t="shared" si="1"/>
        <v>46030.700000000004</v>
      </c>
      <c r="Q12" s="651">
        <f t="shared" si="1"/>
        <v>46379</v>
      </c>
      <c r="R12" s="652">
        <f t="shared" ref="R12" si="2">SUM(R6:R11)</f>
        <v>46539.1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34</v>
      </c>
      <c r="AD13" s="666">
        <f>SUM(AD14:AD16)</f>
        <v>208.733</v>
      </c>
      <c r="AE13" s="667">
        <f t="shared" si="0"/>
        <v>7.5143880000000003E-3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34</v>
      </c>
      <c r="AD16" s="1022">
        <f>VLOOKUP(年度マスタ!$K$4&amp;"_"&amp;年度マスタ!$K$9,データシート3!A:AB,MATCH("ea_"&amp;$Y16&amp;"_年間発電",データシート3!$A$1:$AB$1,0),0)/10^3</f>
        <v>208.733</v>
      </c>
      <c r="AE16" s="554">
        <f t="shared" si="0"/>
        <v>7.5143880000000003E-3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4.0111998599999996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12.64312606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2125.292508</v>
      </c>
      <c r="K19" s="615">
        <f>K6*別紙!$C5/100*別紙!$E5/10^3</f>
        <v>2282.6282399999996</v>
      </c>
      <c r="L19" s="615">
        <f>L6*別紙!$C5/100*別紙!$E5/10^3</f>
        <v>2376.2375999999999</v>
      </c>
      <c r="M19" s="615">
        <f>M6*別紙!$C5/100*別紙!$E5/10^3</f>
        <v>2617.1016839999993</v>
      </c>
      <c r="N19" s="615">
        <f>N6*別紙!$C5/100*別紙!$E5/10^3</f>
        <v>2799.7599479999999</v>
      </c>
      <c r="O19" s="615">
        <f>O6*別紙!$C5/100*別紙!$E5/10^3</f>
        <v>3003.4203119999988</v>
      </c>
      <c r="P19" s="615">
        <f>P6*別紙!$C5/100*別紙!$E5/10^3</f>
        <v>3147.0746760000006</v>
      </c>
      <c r="Q19" s="615">
        <f>Q6*別紙!$C5/100*別紙!$E5/10^3</f>
        <v>3281.2480919999998</v>
      </c>
      <c r="R19" s="639">
        <f>R6*別紙!$C5/100*別紙!$E5/10^3</f>
        <v>3479.2678920000012</v>
      </c>
      <c r="S19" s="572"/>
      <c r="T19" s="191"/>
      <c r="U19" s="588"/>
      <c r="W19" s="201"/>
      <c r="X19" s="201"/>
      <c r="Y19" s="173"/>
      <c r="Z19" s="628" t="s">
        <v>389</v>
      </c>
      <c r="AA19" s="671"/>
      <c r="AB19" s="672"/>
      <c r="AC19" s="673">
        <f>SUM($AC$6,$AC$9,$AC$10,$AC$13)</f>
        <v>389672</v>
      </c>
      <c r="AD19" s="673">
        <f>SUM($AD$6,$AD$9,$AD$10,$AD$13)</f>
        <v>671713.75500000012</v>
      </c>
      <c r="AE19" s="674">
        <f>SUM($AE$6,$AE$9,$AE$10,$AE$13,$AE$17,$AE$18)</f>
        <v>40.836021100000004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6799.9123319999999</v>
      </c>
      <c r="K20" s="617">
        <f>K7*別紙!$C6/100*別紙!$E6/10^3</f>
        <v>7155.7347719999998</v>
      </c>
      <c r="L20" s="617">
        <f>L7*別紙!$C6/100*別紙!$E6/10^3</f>
        <v>7466.0542679999999</v>
      </c>
      <c r="M20" s="617">
        <f>M7*別紙!$C6/100*別紙!$E6/10^3</f>
        <v>11998.491407999998</v>
      </c>
      <c r="N20" s="617">
        <f>N7*別紙!$C6/100*別紙!$E6/10^3</f>
        <v>15628.4094</v>
      </c>
      <c r="O20" s="617">
        <f>O7*別紙!$C6/100*別紙!$E6/10^3</f>
        <v>55785.154308000012</v>
      </c>
      <c r="P20" s="617">
        <f>P7*別紙!$C6/100*別紙!$E6/10^3</f>
        <v>57418.895183999994</v>
      </c>
      <c r="Q20" s="617">
        <f>Q7*別紙!$C6/100*別紙!$E6/10^3</f>
        <v>57731.727923999999</v>
      </c>
      <c r="R20" s="634">
        <f>R7*別紙!$C6/100*別紙!$E6/10^3</f>
        <v>57725.246400000004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8925.2048400000003</v>
      </c>
      <c r="K25" s="657">
        <f t="shared" si="3"/>
        <v>9438.3630119999998</v>
      </c>
      <c r="L25" s="657">
        <f t="shared" si="3"/>
        <v>9842.2918680000002</v>
      </c>
      <c r="M25" s="657">
        <f t="shared" si="3"/>
        <v>14615.593091999997</v>
      </c>
      <c r="N25" s="657">
        <f t="shared" si="3"/>
        <v>18428.169347999999</v>
      </c>
      <c r="O25" s="657">
        <f t="shared" si="3"/>
        <v>58788.574620000014</v>
      </c>
      <c r="P25" s="657">
        <f t="shared" si="3"/>
        <v>60565.969859999997</v>
      </c>
      <c r="Q25" s="657">
        <f t="shared" si="3"/>
        <v>61012.976016000001</v>
      </c>
      <c r="R25" s="658">
        <f t="shared" ref="R25" si="4">SUM(R19:R24)</f>
        <v>61204.514292000007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136317.71666145651</v>
      </c>
      <c r="K26" s="654">
        <f>(VLOOKUP(年度マスタ!$K$4&amp;"_"&amp;K$18,データシート1!$A:$BT,MATCH("da_合計",データシート1!$A$1:$BT$1,0),0))/10^3</f>
        <v>139382.56705886009</v>
      </c>
      <c r="L26" s="654">
        <f>(VLOOKUP(年度マスタ!$K$4&amp;"_"&amp;L$18,データシート1!$A:$BT,MATCH("da_合計",データシート1!$A$1:$BT$1,0),0))/10^3</f>
        <v>131591.17272228739</v>
      </c>
      <c r="M26" s="654">
        <f>(VLOOKUP(年度マスタ!$K$4&amp;"_"&amp;M$18,データシート1!$A:$BT,MATCH("da_合計",データシート1!$A$1:$BT$1,0),0))/10^3</f>
        <v>119993.07871423376</v>
      </c>
      <c r="N26" s="654">
        <f>(VLOOKUP(年度マスタ!$K$4&amp;"_"&amp;N$18,データシート1!$A:$BT,MATCH("da_合計",データシート1!$A$1:$BT$1,0),0))/10^3</f>
        <v>117223.3870883397</v>
      </c>
      <c r="O26" s="654">
        <f>(VLOOKUP(年度マスタ!$K$4&amp;"_"&amp;O$18,データシート1!$A:$BT,MATCH("da_合計",データシート1!$A$1:$BT$1,0),0))/10^3</f>
        <v>106827.88837141935</v>
      </c>
      <c r="P26" s="654">
        <f>(VLOOKUP(年度マスタ!$K$4&amp;"_"&amp;P$18,データシート1!$A:$BT,MATCH("da_合計",データシート1!$A$1:$BT$1,0),0))/10^3</f>
        <v>117759.77299822612</v>
      </c>
      <c r="Q26" s="654">
        <f>(VLOOKUP(年度マスタ!$K$4&amp;"_"&amp;Q$18,データシート1!$A:$BT,MATCH("da_合計",データシート1!$A$1:$BT$1,0),0))/10^3</f>
        <v>125653.76115785234</v>
      </c>
      <c r="R26" s="655">
        <f>Q26</f>
        <v>125653.76115785234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6.5473550016727791E-2</v>
      </c>
      <c r="K27" s="839">
        <f t="shared" ref="K27:P27" si="5">K25/K26</f>
        <v>6.7715520033536605E-2</v>
      </c>
      <c r="L27" s="839">
        <f t="shared" si="5"/>
        <v>7.4794468841548875E-2</v>
      </c>
      <c r="M27" s="839">
        <f t="shared" si="5"/>
        <v>0.12180363441467623</v>
      </c>
      <c r="N27" s="839">
        <f t="shared" si="5"/>
        <v>0.15720556968817584</v>
      </c>
      <c r="O27" s="839">
        <f t="shared" si="5"/>
        <v>0.55031111740787964</v>
      </c>
      <c r="P27" s="839">
        <f t="shared" si="5"/>
        <v>0.51431799092303221</v>
      </c>
      <c r="Q27" s="839">
        <f>Q25/Q26</f>
        <v>0.48556426368608696</v>
      </c>
      <c r="R27" s="840">
        <f>R25/R26</f>
        <v>0.48708859749221461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0.48708859749221461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5.3457512836098937</v>
      </c>
      <c r="AA52" s="173"/>
      <c r="AB52" s="678" t="s">
        <v>413</v>
      </c>
      <c r="AC52" s="679">
        <f>$AD6</f>
        <v>327461.20800000004</v>
      </c>
      <c r="AD52" s="680">
        <f>R19+R20</f>
        <v>61204.514292000007</v>
      </c>
      <c r="AE52" s="681">
        <f t="shared" ref="AE52:AE54" si="6">IFERROR(AD52/AC52,"-")</f>
        <v>0.18690615192502436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546059.99384214776</v>
      </c>
      <c r="Z53" s="1130"/>
      <c r="AA53" s="173"/>
      <c r="AB53" s="678" t="s">
        <v>377</v>
      </c>
      <c r="AC53" s="679">
        <f>$AD9</f>
        <v>342194.821</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1848.9929999999999</v>
      </c>
      <c r="AD54" s="679">
        <f>R22</f>
        <v>0</v>
      </c>
      <c r="AE54" s="681">
        <f t="shared" si="6"/>
        <v>0</v>
      </c>
      <c r="AF54" s="473"/>
      <c r="AG54" s="41"/>
      <c r="AH54" s="420"/>
      <c r="AI54" s="442" t="s">
        <v>440</v>
      </c>
      <c r="AJ54" s="443">
        <f>VLOOKUP(年度マスタ!$K$4&amp;"_"&amp;AJ$53,データシート1!$A$1:$BT$2000,MATCH("ca_太陽光発電（10kW未満）",データシート1!$A$1:$BT$1,0),0)</f>
        <v>437</v>
      </c>
      <c r="AK54" s="443">
        <f>VLOOKUP(年度マスタ!$K$4&amp;"_"&amp;AK$53,データシート1!$A$1:$BT$2000,MATCH("ca_太陽光発電（10kW未満）",データシート1!$A$1:$BT$1,0),0)</f>
        <v>462</v>
      </c>
      <c r="AL54" s="443">
        <f>VLOOKUP(年度マスタ!$K$4&amp;"_"&amp;AL$53,データシート1!$A$1:$BT$2000,MATCH("ca_太陽光発電（10kW未満）",データシート1!$A$1:$BT$1,0),0)</f>
        <v>479</v>
      </c>
      <c r="AM54" s="443">
        <f>VLOOKUP(年度マスタ!$K$4&amp;"_"&amp;AM$53,データシート1!$A$1:$BT$2000,MATCH("ca_太陽光発電（10kW未満）",データシート1!$A$1:$BT$1,0),0)</f>
        <v>513</v>
      </c>
      <c r="AN54" s="443">
        <f>VLOOKUP(年度マスタ!$K$4&amp;"_"&amp;AN$53,データシート1!$A$1:$BT$2000,MATCH("ca_太陽光発電（10kW未満）",データシート1!$A$1:$BT$1,0),0)</f>
        <v>542</v>
      </c>
      <c r="AO54" s="443">
        <f>VLOOKUP(年度マスタ!$K$4&amp;"_"&amp;AO$53,データシート1!$A$1:$BT$2000,MATCH("ca_太陽光発電（10kW未満）",データシート1!$A$1:$BT$1,0),0)</f>
        <v>570</v>
      </c>
      <c r="AP54" s="443">
        <f>VLOOKUP(年度マスタ!$K$4&amp;"_"&amp;AP$53,データシート1!$A$1:$BT$2000,MATCH("ca_太陽光発電（10kW未満）",データシート1!$A$1:$BT$1,0),0)</f>
        <v>590</v>
      </c>
      <c r="AQ54" s="443">
        <f>VLOOKUP(年度マスタ!$K$4&amp;"_"&amp;AQ$53,データシート1!$A$1:$BT$2000,MATCH("ca_太陽光発電（10kW未満）",データシート1!$A$1:$BT$1,0),0)</f>
        <v>607</v>
      </c>
      <c r="AR54" s="443">
        <f>VLOOKUP(年度マスタ!$K$4&amp;"_"&amp;AR$53,データシート1!$A$1:$BT$2000,MATCH("ca_太陽光発電（10kW未満）",データシート1!$A$1:$BT$1,0),0)</f>
        <v>631</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208.733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和歌山県</v>
      </c>
      <c r="AY12" s="1023" t="str">
        <f>年度マスタ!$J4</f>
        <v>白浜町</v>
      </c>
      <c r="AZ12" s="1023" t="str">
        <f>年度マスタ!$K4</f>
        <v>30401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和歌山県</v>
      </c>
      <c r="AY4" s="1038" t="str">
        <f>年度マスタ!$J4</f>
        <v>白浜町</v>
      </c>
      <c r="AZ4" s="1038" t="str">
        <f>年度マスタ!$K4</f>
        <v>30401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30366</v>
      </c>
      <c r="AY72" s="18" t="str">
        <f>IF(IFERROR(比較地域マスタ!$AE7,"")=0,"",IFERROR(比較地域マスタ!$AE7,""))</f>
        <v>有田川町</v>
      </c>
      <c r="AZ72" s="16"/>
      <c r="BA72" s="22">
        <v>1</v>
      </c>
      <c r="BB72" s="22">
        <v>1</v>
      </c>
      <c r="BC72" s="18" t="str">
        <f>AX72</f>
        <v>30366</v>
      </c>
      <c r="BD72" s="18" t="str">
        <f>AY72</f>
        <v>有田川町</v>
      </c>
      <c r="BE72" s="33">
        <f>VLOOKUP(BC72&amp;"_"&amp;$AZ$9,データシート3!A:AB,MATCH("ea_"&amp;"太陽光（建物系）"&amp;"_年間発電",データシート3!$A$1:$AB$1,0),0)/10^3+VLOOKUP(BC72&amp;"_"&amp;$AZ$9,データシート3!A:AB,MATCH("ea_"&amp;"太陽光（土地系）"&amp;"_年間発電",データシート3!$A$1:$AB$1,0),0)/10^3</f>
        <v>1168913.3130000001</v>
      </c>
      <c r="BF72" s="33">
        <f>VLOOKUP(BC72&amp;"_"&amp;$AZ$9,データシート3!A:AB,MATCH("ea_"&amp;"風力（陸上）"&amp;"_年間発電",データシート3!$A$1:$AB$1,0),0)/10^3</f>
        <v>447836.6</v>
      </c>
      <c r="BG72" s="33">
        <f>VLOOKUP(BC72&amp;"_"&amp;$AZ$9,データシート3!A:AB,MATCH("ea_"&amp;"中小水（河川）"&amp;"_年間発電",データシート3!$A$1:$AB$1,0),0)/10^3+VLOOKUP(BC72&amp;"_"&amp;$AZ$9,データシート3!A:AB,MATCH("ea_"&amp;"中小水（農業用水路）"&amp;"_年間発電",データシート3!$A$1:$AB$1,0),0)/10^3</f>
        <v>9565.3979999999992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1626315.3110000002</v>
      </c>
      <c r="BJ72" s="33">
        <f>(VLOOKUP($BC72&amp;"_"&amp;$AZ$8,データシート3!$A:$AN,MATCH("da_合計",データシート3!$A$1:$AN$1,0),0))/10^3</f>
        <v>143238.12294802975</v>
      </c>
      <c r="BK72" s="33">
        <f t="shared" ref="BK72:BK103" si="21">BI72-BJ72</f>
        <v>1483077.1880519704</v>
      </c>
      <c r="BL72" s="33">
        <f t="shared" ref="BL72:BL103" si="22">IF(BK72&gt;0,0,BK72)</f>
        <v>0</v>
      </c>
      <c r="BM72" s="33">
        <f t="shared" ref="BM72:BM103" si="23">IF(BK72&gt;0,BK72,0)</f>
        <v>1483077.1880519704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30204</v>
      </c>
      <c r="AY73" s="18" t="str">
        <f>IF(IFERROR(比較地域マスタ!$AE8,"")=0,"",IFERROR(比較地域マスタ!$AE8,""))</f>
        <v>有田市</v>
      </c>
      <c r="AZ73" s="16"/>
      <c r="BA73" s="22">
        <v>2</v>
      </c>
      <c r="BB73" s="22">
        <v>1</v>
      </c>
      <c r="BC73" s="18" t="str">
        <f t="shared" ref="BC73:BC136" si="24">AX73</f>
        <v>30204</v>
      </c>
      <c r="BD73" s="18" t="str">
        <f t="shared" ref="BD73:BD136" si="25">AY73</f>
        <v>有田市</v>
      </c>
      <c r="BE73" s="33">
        <f>VLOOKUP(BC73&amp;"_"&amp;$AZ$9,データシート3!A:AB,MATCH("ea_"&amp;"太陽光（建物系）"&amp;"_年間発電",データシート3!$A$1:$AB$1,0),0)/10^3+VLOOKUP(BC73&amp;"_"&amp;$AZ$9,データシート3!A:AB,MATCH("ea_"&amp;"太陽光（土地系）"&amp;"_年間発電",データシート3!$A$1:$AB$1,0),0)/10^3</f>
        <v>444073.26400000008</v>
      </c>
      <c r="BF73" s="33">
        <f>VLOOKUP(BC73&amp;"_"&amp;$AZ$9,データシート3!A:AB,MATCH("ea_"&amp;"風力（陸上）"&amp;"_年間発電",データシート3!$A$1:$AB$1,0),0)/10^3</f>
        <v>17063.388999999999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461136.65300000011</v>
      </c>
      <c r="BJ73" s="33">
        <f>(VLOOKUP($BC73&amp;"_"&amp;$AZ$8,データシート3!$A:$AN,MATCH("da_合計",データシート3!$A$1:$AN$1,0),0))/10^3</f>
        <v>648152.13545863365</v>
      </c>
      <c r="BK73" s="33">
        <f t="shared" si="21"/>
        <v>-187015.48245863355</v>
      </c>
      <c r="BL73" s="33">
        <f t="shared" si="22"/>
        <v>-187015.48245863355</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30390</v>
      </c>
      <c r="AY74" s="18" t="str">
        <f>IF(IFERROR(比較地域マスタ!$AE9,"")=0,"",IFERROR(比較地域マスタ!$AE9,""))</f>
        <v>印南町</v>
      </c>
      <c r="AZ74" s="16"/>
      <c r="BA74" s="22">
        <v>3</v>
      </c>
      <c r="BB74" s="22">
        <v>1</v>
      </c>
      <c r="BC74" s="18" t="str">
        <f t="shared" si="24"/>
        <v>30390</v>
      </c>
      <c r="BD74" s="18" t="str">
        <f t="shared" si="25"/>
        <v>印南町</v>
      </c>
      <c r="BE74" s="33">
        <f>VLOOKUP(BC74&amp;"_"&amp;$AZ$9,データシート3!A:AB,MATCH("ea_"&amp;"太陽光（建物系）"&amp;"_年間発電",データシート3!$A$1:$AB$1,0),0)/10^3+VLOOKUP(BC74&amp;"_"&amp;$AZ$9,データシート3!A:AB,MATCH("ea_"&amp;"太陽光（土地系）"&amp;"_年間発電",データシート3!$A$1:$AB$1,0),0)/10^3</f>
        <v>355999.23799999995</v>
      </c>
      <c r="BF74" s="33">
        <f>VLOOKUP(BC74&amp;"_"&amp;$AZ$9,データシート3!A:AB,MATCH("ea_"&amp;"風力（陸上）"&amp;"_年間発電",データシート3!$A$1:$AB$1,0),0)/10^3</f>
        <v>168499.18400000001</v>
      </c>
      <c r="BG74" s="33">
        <f>VLOOKUP(BC74&amp;"_"&amp;$AZ$9,データシート3!A:AB,MATCH("ea_"&amp;"中小水（河川）"&amp;"_年間発電",データシート3!$A$1:$AB$1,0),0)/10^3+VLOOKUP(BC74&amp;"_"&amp;$AZ$9,データシート3!A:AB,MATCH("ea_"&amp;"中小水（農業用水路）"&amp;"_年間発電",データシート3!$A$1:$AB$1,0),0)/10^3</f>
        <v>701.40899999999999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525199.83100000001</v>
      </c>
      <c r="BJ74" s="33">
        <f>(VLOOKUP($BC74&amp;"_"&amp;$AZ$8,データシート3!$A:$AN,MATCH("da_合計",データシート3!$A$1:$AN$1,0),0))/10^3</f>
        <v>50996.271550617093</v>
      </c>
      <c r="BK74" s="33">
        <f t="shared" si="21"/>
        <v>474203.55944938294</v>
      </c>
      <c r="BL74" s="33">
        <f t="shared" si="22"/>
        <v>0</v>
      </c>
      <c r="BM74" s="33">
        <f t="shared" si="23"/>
        <v>474203.55944938294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30209</v>
      </c>
      <c r="AY75" s="18" t="str">
        <f>IF(IFERROR(比較地域マスタ!$AE10,"")=0,"",IFERROR(比較地域マスタ!$AE10,""))</f>
        <v>岩出市</v>
      </c>
      <c r="AZ75" s="16"/>
      <c r="BA75" s="22">
        <v>4</v>
      </c>
      <c r="BB75" s="22">
        <v>1</v>
      </c>
      <c r="BC75" s="18" t="str">
        <f t="shared" si="24"/>
        <v>30209</v>
      </c>
      <c r="BD75" s="18" t="str">
        <f t="shared" si="25"/>
        <v>岩出市</v>
      </c>
      <c r="BE75" s="33">
        <f>VLOOKUP(BC75&amp;"_"&amp;$AZ$9,データシート3!A:AB,MATCH("ea_"&amp;"太陽光（建物系）"&amp;"_年間発電",データシート3!$A$1:$AB$1,0),0)/10^3+VLOOKUP(BC75&amp;"_"&amp;$AZ$9,データシート3!A:AB,MATCH("ea_"&amp;"太陽光（土地系）"&amp;"_年間発電",データシート3!$A$1:$AB$1,0),0)/10^3</f>
        <v>369882.52100000001</v>
      </c>
      <c r="BF75" s="33">
        <f>VLOOKUP(BC75&amp;"_"&amp;$AZ$9,データシート3!A:AB,MATCH("ea_"&amp;"風力（陸上）"&amp;"_年間発電",データシート3!$A$1:$AB$1,0),0)/10^3</f>
        <v>34977.059000000008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404859.58</v>
      </c>
      <c r="BJ75" s="33">
        <f>(VLOOKUP($BC75&amp;"_"&amp;$AZ$8,データシート3!$A:$AN,MATCH("da_合計",データシート3!$A$1:$AN$1,0),0))/10^3</f>
        <v>248860.03359127088</v>
      </c>
      <c r="BK75" s="33">
        <f t="shared" si="21"/>
        <v>155999.54640872913</v>
      </c>
      <c r="BL75" s="33">
        <f t="shared" si="22"/>
        <v>0</v>
      </c>
      <c r="BM75" s="33">
        <f t="shared" si="23"/>
        <v>155999.54640872913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30202</v>
      </c>
      <c r="AY76" s="18" t="str">
        <f>IF(IFERROR(比較地域マスタ!$AE11,"")=0,"",IFERROR(比較地域マスタ!$AE11,""))</f>
        <v>海南市</v>
      </c>
      <c r="AZ76" s="16"/>
      <c r="BA76" s="22">
        <v>5</v>
      </c>
      <c r="BB76" s="22">
        <v>1</v>
      </c>
      <c r="BC76" s="18" t="str">
        <f t="shared" si="24"/>
        <v>30202</v>
      </c>
      <c r="BD76" s="18" t="str">
        <f t="shared" si="25"/>
        <v>海南市</v>
      </c>
      <c r="BE76" s="33">
        <f>VLOOKUP(BC76&amp;"_"&amp;$AZ$9,データシート3!A:AB,MATCH("ea_"&amp;"太陽光（建物系）"&amp;"_年間発電",データシート3!$A$1:$AB$1,0),0)/10^3+VLOOKUP(BC76&amp;"_"&amp;$AZ$9,データシート3!A:AB,MATCH("ea_"&amp;"太陽光（土地系）"&amp;"_年間発電",データシート3!$A$1:$AB$1,0),0)/10^3</f>
        <v>893491.66599999997</v>
      </c>
      <c r="BF76" s="33">
        <f>VLOOKUP(BC76&amp;"_"&amp;$AZ$9,データシート3!A:AB,MATCH("ea_"&amp;"風力（陸上）"&amp;"_年間発電",データシート3!$A$1:$AB$1,0),0)/10^3</f>
        <v>45531.34199999999</v>
      </c>
      <c r="BG76" s="33">
        <f>VLOOKUP(BC76&amp;"_"&amp;$AZ$9,データシート3!A:AB,MATCH("ea_"&amp;"中小水（河川）"&amp;"_年間発電",データシート3!$A$1:$AB$1,0),0)/10^3+VLOOKUP(BC76&amp;"_"&amp;$AZ$9,データシート3!A:AB,MATCH("ea_"&amp;"中小水（農業用水路）"&amp;"_年間発電",データシート3!$A$1:$AB$1,0),0)/10^3</f>
        <v>789.72299999999996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939812.73099999991</v>
      </c>
      <c r="BJ76" s="33">
        <f>(VLOOKUP($BC76&amp;"_"&amp;$AZ$8,データシート3!$A:$AN,MATCH("da_合計",データシート3!$A$1:$AN$1,0),0))/10^3</f>
        <v>454585.45999561023</v>
      </c>
      <c r="BK76" s="33">
        <f t="shared" si="21"/>
        <v>485227.27100438968</v>
      </c>
      <c r="BL76" s="33">
        <f t="shared" si="22"/>
        <v>0</v>
      </c>
      <c r="BM76" s="33">
        <f t="shared" si="23"/>
        <v>485227.27100438968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30341</v>
      </c>
      <c r="AY77" s="18" t="str">
        <f>IF(IFERROR(比較地域マスタ!$AE12,"")=0,"",IFERROR(比較地域マスタ!$AE12,""))</f>
        <v>かつらぎ町</v>
      </c>
      <c r="AZ77" s="16"/>
      <c r="BA77" s="22">
        <v>6</v>
      </c>
      <c r="BB77" s="22">
        <v>1</v>
      </c>
      <c r="BC77" s="18" t="str">
        <f t="shared" si="24"/>
        <v>30341</v>
      </c>
      <c r="BD77" s="18" t="str">
        <f t="shared" si="25"/>
        <v>かつらぎ町</v>
      </c>
      <c r="BE77" s="33">
        <f>VLOOKUP(BC77&amp;"_"&amp;$AZ$9,データシート3!A:AB,MATCH("ea_"&amp;"太陽光（建物系）"&amp;"_年間発電",データシート3!$A$1:$AB$1,0),0)/10^3+VLOOKUP(BC77&amp;"_"&amp;$AZ$9,データシート3!A:AB,MATCH("ea_"&amp;"太陽光（土地系）"&amp;"_年間発電",データシート3!$A$1:$AB$1,0),0)/10^3</f>
        <v>529573.804</v>
      </c>
      <c r="BF77" s="33">
        <f>VLOOKUP(BC77&amp;"_"&amp;$AZ$9,データシート3!A:AB,MATCH("ea_"&amp;"風力（陸上）"&amp;"_年間発電",データシート3!$A$1:$AB$1,0),0)/10^3</f>
        <v>157019.93900000004</v>
      </c>
      <c r="BG77" s="33">
        <f>VLOOKUP(BC77&amp;"_"&amp;$AZ$9,データシート3!A:AB,MATCH("ea_"&amp;"中小水（河川）"&amp;"_年間発電",データシート3!$A$1:$AB$1,0),0)/10^3+VLOOKUP(BC77&amp;"_"&amp;$AZ$9,データシート3!A:AB,MATCH("ea_"&amp;"中小水（農業用水路）"&amp;"_年間発電",データシート3!$A$1:$AB$1,0),0)/10^3</f>
        <v>7947.0259999999998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694540.76899999997</v>
      </c>
      <c r="BJ77" s="33">
        <f>(VLOOKUP($BC77&amp;"_"&amp;$AZ$8,データシート3!$A:$AN,MATCH("da_合計",データシート3!$A$1:$AN$1,0),0))/10^3</f>
        <v>122459.58999212661</v>
      </c>
      <c r="BK77" s="33">
        <f t="shared" si="21"/>
        <v>572081.1790078734</v>
      </c>
      <c r="BL77" s="33">
        <f t="shared" si="22"/>
        <v>0</v>
      </c>
      <c r="BM77" s="33">
        <f t="shared" si="23"/>
        <v>572081.1790078734</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30404</v>
      </c>
      <c r="AY78" s="18" t="str">
        <f>IF(IFERROR(比較地域マスタ!$AE13,"")=0,"",IFERROR(比較地域マスタ!$AE13,""))</f>
        <v>上富田町</v>
      </c>
      <c r="AZ78" s="16"/>
      <c r="BA78" s="22">
        <v>7</v>
      </c>
      <c r="BB78" s="22">
        <v>1</v>
      </c>
      <c r="BC78" s="18" t="str">
        <f t="shared" si="24"/>
        <v>30404</v>
      </c>
      <c r="BD78" s="18" t="str">
        <f t="shared" si="25"/>
        <v>上富田町</v>
      </c>
      <c r="BE78" s="33">
        <f>VLOOKUP(BC78&amp;"_"&amp;$AZ$9,データシート3!A:AB,MATCH("ea_"&amp;"太陽光（建物系）"&amp;"_年間発電",データシート3!$A$1:$AB$1,0),0)/10^3+VLOOKUP(BC78&amp;"_"&amp;$AZ$9,データシート3!A:AB,MATCH("ea_"&amp;"太陽光（土地系）"&amp;"_年間発電",データシート3!$A$1:$AB$1,0),0)/10^3</f>
        <v>332239.761</v>
      </c>
      <c r="BF78" s="33">
        <f>VLOOKUP(BC78&amp;"_"&amp;$AZ$9,データシート3!A:AB,MATCH("ea_"&amp;"風力（陸上）"&amp;"_年間発電",データシート3!$A$1:$AB$1,0),0)/10^3</f>
        <v>15652.656999999999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347892.41800000001</v>
      </c>
      <c r="BJ78" s="33">
        <f>(VLOOKUP($BC78&amp;"_"&amp;$AZ$8,データシート3!$A:$AN,MATCH("da_合計",データシート3!$A$1:$AN$1,0),0))/10^3</f>
        <v>93868.048671454249</v>
      </c>
      <c r="BK78" s="33">
        <f t="shared" si="21"/>
        <v>254024.36932854576</v>
      </c>
      <c r="BL78" s="33">
        <f t="shared" si="22"/>
        <v>0</v>
      </c>
      <c r="BM78" s="33">
        <f t="shared" si="23"/>
        <v>254024.36932854576</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30427</v>
      </c>
      <c r="AY79" s="18" t="str">
        <f>IF(IFERROR(比較地域マスタ!$AE14,"")=0,"",IFERROR(比較地域マスタ!$AE14,""))</f>
        <v>北山村</v>
      </c>
      <c r="AZ79" s="16"/>
      <c r="BA79" s="22">
        <v>8</v>
      </c>
      <c r="BB79" s="22">
        <v>1</v>
      </c>
      <c r="BC79" s="18" t="str">
        <f t="shared" si="24"/>
        <v>30427</v>
      </c>
      <c r="BD79" s="18" t="str">
        <f t="shared" si="25"/>
        <v>北山村</v>
      </c>
      <c r="BE79" s="33">
        <f>VLOOKUP(BC79&amp;"_"&amp;$AZ$9,データシート3!A:AB,MATCH("ea_"&amp;"太陽光（建物系）"&amp;"_年間発電",データシート3!$A$1:$AB$1,0),0)/10^3+VLOOKUP(BC79&amp;"_"&amp;$AZ$9,データシート3!A:AB,MATCH("ea_"&amp;"太陽光（土地系）"&amp;"_年間発電",データシート3!$A$1:$AB$1,0),0)/10^3</f>
        <v>10749.680999999999</v>
      </c>
      <c r="BF79" s="33">
        <f>VLOOKUP(BC79&amp;"_"&amp;$AZ$9,データシート3!A:AB,MATCH("ea_"&amp;"風力（陸上）"&amp;"_年間発電",データシート3!$A$1:$AB$1,0),0)/10^3</f>
        <v>25127.225999999999</v>
      </c>
      <c r="BG79" s="33">
        <f>VLOOKUP(BC79&amp;"_"&amp;$AZ$9,データシート3!A:AB,MATCH("ea_"&amp;"中小水（河川）"&amp;"_年間発電",データシート3!$A$1:$AB$1,0),0)/10^3+VLOOKUP(BC79&amp;"_"&amp;$AZ$9,データシート3!A:AB,MATCH("ea_"&amp;"中小水（農業用水路）"&amp;"_年間発電",データシート3!$A$1:$AB$1,0),0)/10^3</f>
        <v>503.68500000000006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36380.591999999997</v>
      </c>
      <c r="BJ79" s="33">
        <f>(VLOOKUP($BC79&amp;"_"&amp;$AZ$8,データシート3!$A:$AN,MATCH("da_合計",データシート3!$A$1:$AN$1,0),0))/10^3</f>
        <v>2811.4112974450563</v>
      </c>
      <c r="BK79" s="33">
        <f t="shared" si="21"/>
        <v>33569.180702554942</v>
      </c>
      <c r="BL79" s="33">
        <f>IF(BK79&gt;0,0,BK79)</f>
        <v>0</v>
      </c>
      <c r="BM79" s="33">
        <f>IF(BK79&gt;0,BK79,0)</f>
        <v>33569.180702554942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30208</v>
      </c>
      <c r="AY80" s="18" t="str">
        <f>IF(IFERROR(比較地域マスタ!$AE15,"")=0,"",IFERROR(比較地域マスタ!$AE15,""))</f>
        <v>紀の川市</v>
      </c>
      <c r="AZ80" s="16"/>
      <c r="BA80" s="22">
        <v>9</v>
      </c>
      <c r="BB80" s="22">
        <v>1</v>
      </c>
      <c r="BC80" s="18" t="str">
        <f t="shared" si="24"/>
        <v>30208</v>
      </c>
      <c r="BD80" s="18" t="str">
        <f t="shared" si="25"/>
        <v>紀の川市</v>
      </c>
      <c r="BE80" s="33">
        <f>VLOOKUP(BC80&amp;"_"&amp;$AZ$9,データシート3!A:AB,MATCH("ea_"&amp;"太陽光（建物系）"&amp;"_年間発電",データシート3!$A$1:$AB$1,0),0)/10^3+VLOOKUP(BC80&amp;"_"&amp;$AZ$9,データシート3!A:AB,MATCH("ea_"&amp;"太陽光（土地系）"&amp;"_年間発電",データシート3!$A$1:$AB$1,0),0)/10^3</f>
        <v>1590892.6850000001</v>
      </c>
      <c r="BF80" s="33">
        <f>VLOOKUP(BC80&amp;"_"&amp;$AZ$9,データシート3!A:AB,MATCH("ea_"&amp;"風力（陸上）"&amp;"_年間発電",データシート3!$A$1:$AB$1,0),0)/10^3</f>
        <v>279436.79300000001</v>
      </c>
      <c r="BG80" s="33">
        <f>VLOOKUP(BC80&amp;"_"&amp;$AZ$9,データシート3!A:AB,MATCH("ea_"&amp;"中小水（河川）"&amp;"_年間発電",データシート3!$A$1:$AB$1,0),0)/10^3+VLOOKUP(BC80&amp;"_"&amp;$AZ$9,データシート3!A:AB,MATCH("ea_"&amp;"中小水（農業用水路）"&amp;"_年間発電",データシート3!$A$1:$AB$1,0),0)/10^3</f>
        <v>8488.7479999999996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1878818.226</v>
      </c>
      <c r="BJ80" s="33">
        <f>(VLOOKUP($BC80&amp;"_"&amp;$AZ$8,データシート3!$A:$AN,MATCH("da_合計",データシート3!$A$1:$AN$1,0),0))/10^3</f>
        <v>354599.9329698786</v>
      </c>
      <c r="BK80" s="33">
        <f t="shared" si="21"/>
        <v>1524218.2930301214</v>
      </c>
      <c r="BL80" s="33">
        <f t="shared" si="22"/>
        <v>0</v>
      </c>
      <c r="BM80" s="33">
        <f t="shared" si="23"/>
        <v>1524218.2930301214</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30304</v>
      </c>
      <c r="AY81" s="18" t="str">
        <f>IF(IFERROR(比較地域マスタ!$AE16,"")=0,"",IFERROR(比較地域マスタ!$AE16,""))</f>
        <v>紀美野町</v>
      </c>
      <c r="AZ81" s="16"/>
      <c r="BA81" s="22">
        <v>10</v>
      </c>
      <c r="BB81" s="22">
        <v>1</v>
      </c>
      <c r="BC81" s="18" t="str">
        <f t="shared" si="24"/>
        <v>30304</v>
      </c>
      <c r="BD81" s="18" t="str">
        <f t="shared" si="25"/>
        <v>紀美野町</v>
      </c>
      <c r="BE81" s="33">
        <f>VLOOKUP(BC81&amp;"_"&amp;$AZ$9,データシート3!A:AB,MATCH("ea_"&amp;"太陽光（建物系）"&amp;"_年間発電",データシート3!$A$1:$AB$1,0),0)/10^3+VLOOKUP(BC81&amp;"_"&amp;$AZ$9,データシート3!A:AB,MATCH("ea_"&amp;"太陽光（土地系）"&amp;"_年間発電",データシート3!$A$1:$AB$1,0),0)/10^3</f>
        <v>279322.34999999998</v>
      </c>
      <c r="BF81" s="33">
        <f>VLOOKUP(BC81&amp;"_"&amp;$AZ$9,データシート3!A:AB,MATCH("ea_"&amp;"風力（陸上）"&amp;"_年間発電",データシート3!$A$1:$AB$1,0),0)/10^3</f>
        <v>68641.697</v>
      </c>
      <c r="BG81" s="33">
        <f>VLOOKUP(BC81&amp;"_"&amp;$AZ$9,データシート3!A:AB,MATCH("ea_"&amp;"中小水（河川）"&amp;"_年間発電",データシート3!$A$1:$AB$1,0),0)/10^3+VLOOKUP(BC81&amp;"_"&amp;$AZ$9,データシート3!A:AB,MATCH("ea_"&amp;"中小水（農業用水路）"&amp;"_年間発電",データシート3!$A$1:$AB$1,0),0)/10^3</f>
        <v>7604.9570000000012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355569.00399999996</v>
      </c>
      <c r="BJ81" s="33">
        <f>(VLOOKUP($BC81&amp;"_"&amp;$AZ$8,データシート3!$A:$AN,MATCH("da_合計",データシート3!$A$1:$AN$1,0),0))/10^3</f>
        <v>44452.130453824044</v>
      </c>
      <c r="BK81" s="33">
        <f t="shared" si="21"/>
        <v>311116.87354617589</v>
      </c>
      <c r="BL81" s="33">
        <f t="shared" si="22"/>
        <v>0</v>
      </c>
      <c r="BM81" s="33">
        <f t="shared" si="23"/>
        <v>311116.87354617589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30428</v>
      </c>
      <c r="AY82" s="18" t="str">
        <f>IF(IFERROR(比較地域マスタ!$AE17,"")=0,"",IFERROR(比較地域マスタ!$AE17,""))</f>
        <v>串本町</v>
      </c>
      <c r="AZ82" s="16"/>
      <c r="BA82" s="22">
        <v>11</v>
      </c>
      <c r="BB82" s="22">
        <v>1</v>
      </c>
      <c r="BC82" s="18" t="str">
        <f t="shared" si="24"/>
        <v>30428</v>
      </c>
      <c r="BD82" s="18" t="str">
        <f t="shared" si="25"/>
        <v>串本町</v>
      </c>
      <c r="BE82" s="33">
        <f>VLOOKUP(BC82&amp;"_"&amp;$AZ$9,データシート3!A:AB,MATCH("ea_"&amp;"太陽光（建物系）"&amp;"_年間発電",データシート3!$A$1:$AB$1,0),0)/10^3+VLOOKUP(BC82&amp;"_"&amp;$AZ$9,データシート3!A:AB,MATCH("ea_"&amp;"太陽光（土地系）"&amp;"_年間発電",データシート3!$A$1:$AB$1,0),0)/10^3</f>
        <v>214336.11000000002</v>
      </c>
      <c r="BF82" s="33">
        <f>VLOOKUP(BC82&amp;"_"&amp;$AZ$9,データシート3!A:AB,MATCH("ea_"&amp;"風力（陸上）"&amp;"_年間発電",データシート3!$A$1:$AB$1,0),0)/10^3</f>
        <v>435965.04300000001</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650301.15300000005</v>
      </c>
      <c r="BJ82" s="33">
        <f>(VLOOKUP($BC82&amp;"_"&amp;$AZ$8,データシート3!$A:$AN,MATCH("da_合計",データシート3!$A$1:$AN$1,0),0))/10^3</f>
        <v>83389.437804697445</v>
      </c>
      <c r="BK82" s="33">
        <f t="shared" si="21"/>
        <v>566911.71519530262</v>
      </c>
      <c r="BL82" s="33">
        <f t="shared" si="22"/>
        <v>0</v>
      </c>
      <c r="BM82" s="33">
        <f t="shared" si="23"/>
        <v>566911.71519530262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30343</v>
      </c>
      <c r="AY83" s="18" t="str">
        <f>IF(IFERROR(比較地域マスタ!$AE18,"")=0,"",IFERROR(比較地域マスタ!$AE18,""))</f>
        <v>九度山町</v>
      </c>
      <c r="AZ83" s="16"/>
      <c r="BA83" s="22">
        <v>12</v>
      </c>
      <c r="BB83" s="22">
        <v>1</v>
      </c>
      <c r="BC83" s="18" t="str">
        <f t="shared" si="24"/>
        <v>30343</v>
      </c>
      <c r="BD83" s="18" t="str">
        <f t="shared" si="25"/>
        <v>九度山町</v>
      </c>
      <c r="BE83" s="33">
        <f>VLOOKUP(BC83&amp;"_"&amp;$AZ$9,データシート3!A:AB,MATCH("ea_"&amp;"太陽光（建物系）"&amp;"_年間発電",データシート3!$A$1:$AB$1,0),0)/10^3+VLOOKUP(BC83&amp;"_"&amp;$AZ$9,データシート3!A:AB,MATCH("ea_"&amp;"太陽光（土地系）"&amp;"_年間発電",データシート3!$A$1:$AB$1,0),0)/10^3</f>
        <v>147995.92200000002</v>
      </c>
      <c r="BF83" s="33">
        <f>VLOOKUP(BC83&amp;"_"&amp;$AZ$9,データシート3!A:AB,MATCH("ea_"&amp;"風力（陸上）"&amp;"_年間発電",データシート3!$A$1:$AB$1,0),0)/10^3</f>
        <v>28339.618999999999</v>
      </c>
      <c r="BG83" s="33">
        <f>VLOOKUP(BC83&amp;"_"&amp;$AZ$9,データシート3!A:AB,MATCH("ea_"&amp;"中小水（河川）"&amp;"_年間発電",データシート3!$A$1:$AB$1,0),0)/10^3+VLOOKUP(BC83&amp;"_"&amp;$AZ$9,データシート3!A:AB,MATCH("ea_"&amp;"中小水（農業用水路）"&amp;"_年間発電",データシート3!$A$1:$AB$1,0),0)/10^3</f>
        <v>3762.7420000000006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180098.28300000002</v>
      </c>
      <c r="BJ83" s="33">
        <f>(VLOOKUP($BC83&amp;"_"&amp;$AZ$8,データシート3!$A:$AN,MATCH("da_合計",データシート3!$A$1:$AN$1,0),0))/10^3</f>
        <v>17304.345600034369</v>
      </c>
      <c r="BK83" s="33">
        <f t="shared" si="21"/>
        <v>162793.93739996565</v>
      </c>
      <c r="BL83" s="33">
        <f t="shared" si="22"/>
        <v>0</v>
      </c>
      <c r="BM83" s="33">
        <f t="shared" si="23"/>
        <v>162793.93739996565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30344</v>
      </c>
      <c r="AY84" s="18" t="str">
        <f>IF(IFERROR(比較地域マスタ!$AE19,"")=0,"",IFERROR(比較地域マスタ!$AE19,""))</f>
        <v>高野町</v>
      </c>
      <c r="AZ84" s="16"/>
      <c r="BA84" s="22">
        <v>13</v>
      </c>
      <c r="BB84" s="22">
        <v>1</v>
      </c>
      <c r="BC84" s="18" t="str">
        <f t="shared" si="24"/>
        <v>30344</v>
      </c>
      <c r="BD84" s="18" t="str">
        <f t="shared" si="25"/>
        <v>高野町</v>
      </c>
      <c r="BE84" s="33">
        <f>VLOOKUP(BC84&amp;"_"&amp;$AZ$9,データシート3!A:AB,MATCH("ea_"&amp;"太陽光（建物系）"&amp;"_年間発電",データシート3!$A$1:$AB$1,0),0)/10^3+VLOOKUP(BC84&amp;"_"&amp;$AZ$9,データシート3!A:AB,MATCH("ea_"&amp;"太陽光（土地系）"&amp;"_年間発電",データシート3!$A$1:$AB$1,0),0)/10^3</f>
        <v>57975.24500000001</v>
      </c>
      <c r="BF84" s="33">
        <f>VLOOKUP(BC84&amp;"_"&amp;$AZ$9,データシート3!A:AB,MATCH("ea_"&amp;"風力（陸上）"&amp;"_年間発電",データシート3!$A$1:$AB$1,0),0)/10^3</f>
        <v>408015.71799999999</v>
      </c>
      <c r="BG84" s="33">
        <f>VLOOKUP(BC84&amp;"_"&amp;$AZ$9,データシート3!A:AB,MATCH("ea_"&amp;"中小水（河川）"&amp;"_年間発電",データシート3!$A$1:$AB$1,0),0)/10^3+VLOOKUP(BC84&amp;"_"&amp;$AZ$9,データシート3!A:AB,MATCH("ea_"&amp;"中小水（農業用水路）"&amp;"_年間発電",データシート3!$A$1:$AB$1,0),0)/10^3</f>
        <v>5307.793999999999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471298.75699999998</v>
      </c>
      <c r="BJ84" s="33">
        <f>(VLOOKUP($BC84&amp;"_"&amp;$AZ$8,データシート3!$A:$AN,MATCH("da_合計",データシート3!$A$1:$AN$1,0),0))/10^3</f>
        <v>22357.681120475656</v>
      </c>
      <c r="BK84" s="33">
        <f t="shared" si="21"/>
        <v>448941.07587952435</v>
      </c>
      <c r="BL84" s="33">
        <f t="shared" si="22"/>
        <v>0</v>
      </c>
      <c r="BM84" s="33">
        <f t="shared" si="23"/>
        <v>448941.07587952435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30424</v>
      </c>
      <c r="AY85" s="18" t="str">
        <f>IF(IFERROR(比較地域マスタ!$AE20,"")=0,"",IFERROR(比較地域マスタ!$AE20,""))</f>
        <v>古座川町</v>
      </c>
      <c r="AZ85" s="16"/>
      <c r="BA85" s="22">
        <v>14</v>
      </c>
      <c r="BB85" s="22">
        <v>1</v>
      </c>
      <c r="BC85" s="18" t="str">
        <f t="shared" si="24"/>
        <v>30424</v>
      </c>
      <c r="BD85" s="18" t="str">
        <f t="shared" si="25"/>
        <v>古座川町</v>
      </c>
      <c r="BE85" s="33">
        <f>VLOOKUP(BC85&amp;"_"&amp;$AZ$9,データシート3!A:AB,MATCH("ea_"&amp;"太陽光（建物系）"&amp;"_年間発電",データシート3!$A$1:$AB$1,0),0)/10^3+VLOOKUP(BC85&amp;"_"&amp;$AZ$9,データシート3!A:AB,MATCH("ea_"&amp;"太陽光（土地系）"&amp;"_年間発電",データシート3!$A$1:$AB$1,0),0)/10^3</f>
        <v>69728.331999999995</v>
      </c>
      <c r="BF85" s="33">
        <f>VLOOKUP(BC85&amp;"_"&amp;$AZ$9,データシート3!A:AB,MATCH("ea_"&amp;"風力（陸上）"&amp;"_年間発電",データシート3!$A$1:$AB$1,0),0)/10^3</f>
        <v>793019.88800000004</v>
      </c>
      <c r="BG85" s="33">
        <f>VLOOKUP(BC85&amp;"_"&amp;$AZ$9,データシート3!A:AB,MATCH("ea_"&amp;"中小水（河川）"&amp;"_年間発電",データシート3!$A$1:$AB$1,0),0)/10^3+VLOOKUP(BC85&amp;"_"&amp;$AZ$9,データシート3!A:AB,MATCH("ea_"&amp;"中小水（農業用水路）"&amp;"_年間発電",データシート3!$A$1:$AB$1,0),0)/10^3</f>
        <v>20137.093000000001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882885.31299999997</v>
      </c>
      <c r="BJ85" s="33">
        <f>(VLOOKUP($BC85&amp;"_"&amp;$AZ$8,データシート3!$A:$AN,MATCH("da_合計",データシート3!$A$1:$AN$1,0),0))/10^3</f>
        <v>13408.910615301558</v>
      </c>
      <c r="BK85" s="33">
        <f t="shared" si="21"/>
        <v>869476.40238469839</v>
      </c>
      <c r="BL85" s="33">
        <f t="shared" si="22"/>
        <v>0</v>
      </c>
      <c r="BM85" s="33">
        <f t="shared" si="23"/>
        <v>869476.40238469839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30205</v>
      </c>
      <c r="AY86" s="18" t="str">
        <f>IF(IFERROR(比較地域マスタ!$AE21,"")=0,"",IFERROR(比較地域マスタ!$AE21,""))</f>
        <v>御坊市</v>
      </c>
      <c r="AZ86" s="16"/>
      <c r="BA86" s="22">
        <v>15</v>
      </c>
      <c r="BB86" s="22">
        <v>1</v>
      </c>
      <c r="BC86" s="18" t="str">
        <f t="shared" si="24"/>
        <v>30205</v>
      </c>
      <c r="BD86" s="18" t="str">
        <f t="shared" si="25"/>
        <v>御坊市</v>
      </c>
      <c r="BE86" s="33">
        <f>VLOOKUP(BC86&amp;"_"&amp;$AZ$9,データシート3!A:AB,MATCH("ea_"&amp;"太陽光（建物系）"&amp;"_年間発電",データシート3!$A$1:$AB$1,0),0)/10^3+VLOOKUP(BC86&amp;"_"&amp;$AZ$9,データシート3!A:AB,MATCH("ea_"&amp;"太陽光（土地系）"&amp;"_年間発電",データシート3!$A$1:$AB$1,0),0)/10^3</f>
        <v>449959.96200000006</v>
      </c>
      <c r="BF86" s="33">
        <f>VLOOKUP(BC86&amp;"_"&amp;$AZ$9,データシート3!A:AB,MATCH("ea_"&amp;"風力（陸上）"&amp;"_年間発電",データシート3!$A$1:$AB$1,0),0)/10^3</f>
        <v>99977.614000000001</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549937.57600000012</v>
      </c>
      <c r="BJ86" s="33">
        <f>(VLOOKUP($BC86&amp;"_"&amp;$AZ$8,データシート3!$A:$AN,MATCH("da_合計",データシート3!$A$1:$AN$1,0),0))/10^3</f>
        <v>167457.6643371355</v>
      </c>
      <c r="BK86" s="33">
        <f t="shared" si="21"/>
        <v>382479.91166286462</v>
      </c>
      <c r="BL86" s="33">
        <f t="shared" si="22"/>
        <v>0</v>
      </c>
      <c r="BM86" s="33">
        <f t="shared" si="23"/>
        <v>382479.91166286462</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30401</v>
      </c>
      <c r="AY87" s="18" t="str">
        <f>IF(IFERROR(比較地域マスタ!$AE22,"")=0,"",IFERROR(比較地域マスタ!$AE22,""))</f>
        <v>白浜町</v>
      </c>
      <c r="AZ87" s="16"/>
      <c r="BA87" s="22">
        <v>16</v>
      </c>
      <c r="BB87" s="22">
        <v>1</v>
      </c>
      <c r="BC87" s="18" t="str">
        <f t="shared" si="24"/>
        <v>30401</v>
      </c>
      <c r="BD87" s="18" t="str">
        <f t="shared" si="25"/>
        <v>白浜町</v>
      </c>
      <c r="BE87" s="33">
        <f>VLOOKUP(BC87&amp;"_"&amp;$AZ$9,データシート3!A:AB,MATCH("ea_"&amp;"太陽光（建物系）"&amp;"_年間発電",データシート3!$A$1:$AB$1,0),0)/10^3+VLOOKUP(BC87&amp;"_"&amp;$AZ$9,データシート3!A:AB,MATCH("ea_"&amp;"太陽光（土地系）"&amp;"_年間発電",データシート3!$A$1:$AB$1,0),0)/10^3</f>
        <v>327461.20800000004</v>
      </c>
      <c r="BF87" s="33">
        <f>VLOOKUP(BC87&amp;"_"&amp;$AZ$9,データシート3!A:AB,MATCH("ea_"&amp;"風力（陸上）"&amp;"_年間発電",データシート3!$A$1:$AB$1,0),0)/10^3</f>
        <v>342194.821</v>
      </c>
      <c r="BG87" s="33">
        <f>VLOOKUP(BC87&amp;"_"&amp;$AZ$9,データシート3!A:AB,MATCH("ea_"&amp;"中小水（河川）"&amp;"_年間発電",データシート3!$A$1:$AB$1,0),0)/10^3+VLOOKUP(BC87&amp;"_"&amp;$AZ$9,データシート3!A:AB,MATCH("ea_"&amp;"中小水（農業用水路）"&amp;"_年間発電",データシート3!$A$1:$AB$1,0),0)/10^3</f>
        <v>1848.9929999999999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208.733</v>
      </c>
      <c r="BI87" s="33">
        <f t="shared" si="26"/>
        <v>671713.75500000012</v>
      </c>
      <c r="BJ87" s="33">
        <f>(VLOOKUP($BC87&amp;"_"&amp;$AZ$8,データシート3!$A:$AN,MATCH("da_合計",データシート3!$A$1:$AN$1,0),0))/10^3</f>
        <v>125653.76115785234</v>
      </c>
      <c r="BK87" s="33">
        <f t="shared" si="21"/>
        <v>546059.99384214776</v>
      </c>
      <c r="BL87" s="33">
        <f t="shared" si="22"/>
        <v>0</v>
      </c>
      <c r="BM87" s="33">
        <f t="shared" si="23"/>
        <v>546059.99384214776</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30207</v>
      </c>
      <c r="AY88" s="18" t="str">
        <f>IF(IFERROR(比較地域マスタ!$AE23,"")=0,"",IFERROR(比較地域マスタ!$AE23,""))</f>
        <v>新宮市</v>
      </c>
      <c r="AZ88" s="16"/>
      <c r="BA88" s="22">
        <v>17</v>
      </c>
      <c r="BB88" s="22">
        <v>1</v>
      </c>
      <c r="BC88" s="18" t="str">
        <f t="shared" si="24"/>
        <v>30207</v>
      </c>
      <c r="BD88" s="18" t="str">
        <f t="shared" si="25"/>
        <v>新宮市</v>
      </c>
      <c r="BE88" s="33">
        <f>VLOOKUP(BC88&amp;"_"&amp;$AZ$9,データシート3!A:AB,MATCH("ea_"&amp;"太陽光（建物系）"&amp;"_年間発電",データシート3!$A$1:$AB$1,0),0)/10^3+VLOOKUP(BC88&amp;"_"&amp;$AZ$9,データシート3!A:AB,MATCH("ea_"&amp;"太陽光（土地系）"&amp;"_年間発電",データシート3!$A$1:$AB$1,0),0)/10^3</f>
        <v>214209.13200000001</v>
      </c>
      <c r="BF88" s="33">
        <f>VLOOKUP(BC88&amp;"_"&amp;$AZ$9,データシート3!A:AB,MATCH("ea_"&amp;"風力（陸上）"&amp;"_年間発電",データシート3!$A$1:$AB$1,0),0)/10^3</f>
        <v>492555.016</v>
      </c>
      <c r="BG88" s="33">
        <f>VLOOKUP(BC88&amp;"_"&amp;$AZ$9,データシート3!A:AB,MATCH("ea_"&amp;"中小水（河川）"&amp;"_年間発電",データシート3!$A$1:$AB$1,0),0)/10^3+VLOOKUP(BC88&amp;"_"&amp;$AZ$9,データシート3!A:AB,MATCH("ea_"&amp;"中小水（農業用水路）"&amp;"_年間発電",データシート3!$A$1:$AB$1,0),0)/10^3</f>
        <v>24438.363000000005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3.6789999999999998</v>
      </c>
      <c r="BI88" s="33">
        <f t="shared" si="26"/>
        <v>731206.19000000006</v>
      </c>
      <c r="BJ88" s="33">
        <f>(VLOOKUP($BC88&amp;"_"&amp;$AZ$8,データシート3!$A:$AN,MATCH("da_合計",データシート3!$A$1:$AN$1,0),0))/10^3</f>
        <v>170187.50589073231</v>
      </c>
      <c r="BK88" s="33">
        <f t="shared" si="21"/>
        <v>561018.68410926778</v>
      </c>
      <c r="BL88" s="33">
        <f t="shared" si="22"/>
        <v>0</v>
      </c>
      <c r="BM88" s="33">
        <f t="shared" si="23"/>
        <v>561018.68410926778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30406</v>
      </c>
      <c r="AY89" s="18" t="str">
        <f>IF(IFERROR(比較地域マスタ!$AE24,"")=0,"",IFERROR(比較地域マスタ!$AE24,""))</f>
        <v>すさみ町</v>
      </c>
      <c r="AZ89" s="16"/>
      <c r="BA89" s="22">
        <v>18</v>
      </c>
      <c r="BB89" s="22">
        <v>1</v>
      </c>
      <c r="BC89" s="18" t="str">
        <f t="shared" si="24"/>
        <v>30406</v>
      </c>
      <c r="BD89" s="18" t="str">
        <f t="shared" si="25"/>
        <v>すさみ町</v>
      </c>
      <c r="BE89" s="33">
        <f>VLOOKUP(BC89&amp;"_"&amp;$AZ$9,データシート3!A:AB,MATCH("ea_"&amp;"太陽光（建物系）"&amp;"_年間発電",データシート3!$A$1:$AB$1,0),0)/10^3+VLOOKUP(BC89&amp;"_"&amp;$AZ$9,データシート3!A:AB,MATCH("ea_"&amp;"太陽光（土地系）"&amp;"_年間発電",データシート3!$A$1:$AB$1,0),0)/10^3</f>
        <v>91400.255999999994</v>
      </c>
      <c r="BF89" s="33">
        <f>VLOOKUP(BC89&amp;"_"&amp;$AZ$9,データシート3!A:AB,MATCH("ea_"&amp;"風力（陸上）"&amp;"_年間発電",データシート3!$A$1:$AB$1,0),0)/10^3</f>
        <v>663852.67099999997</v>
      </c>
      <c r="BG89" s="33">
        <f>VLOOKUP(BC89&amp;"_"&amp;$AZ$9,データシート3!A:AB,MATCH("ea_"&amp;"中小水（河川）"&amp;"_年間発電",データシート3!$A$1:$AB$1,0),0)/10^3+VLOOKUP(BC89&amp;"_"&amp;$AZ$9,データシート3!A:AB,MATCH("ea_"&amp;"中小水（農業用水路）"&amp;"_年間発電",データシート3!$A$1:$AB$1,0),0)/10^3</f>
        <v>5677.1610000000001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29.678999999999995</v>
      </c>
      <c r="BI89" s="33">
        <f t="shared" si="26"/>
        <v>760959.76699999988</v>
      </c>
      <c r="BJ89" s="33">
        <f>(VLOOKUP($BC89&amp;"_"&amp;$AZ$8,データシート3!$A:$AN,MATCH("da_合計",データシート3!$A$1:$AN$1,0),0))/10^3</f>
        <v>21645.111992398037</v>
      </c>
      <c r="BK89" s="33">
        <f t="shared" si="21"/>
        <v>739314.65500760183</v>
      </c>
      <c r="BL89" s="33">
        <f t="shared" si="22"/>
        <v>0</v>
      </c>
      <c r="BM89" s="33">
        <f t="shared" si="23"/>
        <v>739314.65500760183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30422</v>
      </c>
      <c r="AY90" s="18" t="str">
        <f>IF(IFERROR(比較地域マスタ!$AE25,"")=0,"",IFERROR(比較地域マスタ!$AE25,""))</f>
        <v>太地町</v>
      </c>
      <c r="AZ90" s="16"/>
      <c r="BA90" s="22">
        <v>19</v>
      </c>
      <c r="BB90" s="22">
        <v>1</v>
      </c>
      <c r="BC90" s="18" t="str">
        <f t="shared" si="24"/>
        <v>30422</v>
      </c>
      <c r="BD90" s="18" t="str">
        <f t="shared" si="25"/>
        <v>太地町</v>
      </c>
      <c r="BE90" s="33">
        <f>VLOOKUP(BC90&amp;"_"&amp;$AZ$9,データシート3!A:AB,MATCH("ea_"&amp;"太陽光（建物系）"&amp;"_年間発電",データシート3!$A$1:$AB$1,0),0)/10^3+VLOOKUP(BC90&amp;"_"&amp;$AZ$9,データシート3!A:AB,MATCH("ea_"&amp;"太陽光（土地系）"&amp;"_年間発電",データシート3!$A$1:$AB$1,0),0)/10^3</f>
        <v>24384.665999999997</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4.9059999999999997</v>
      </c>
      <c r="BI90" s="33">
        <f t="shared" si="26"/>
        <v>24389.571999999996</v>
      </c>
      <c r="BJ90" s="33">
        <f>(VLOOKUP($BC90&amp;"_"&amp;$AZ$8,データシート3!$A:$AN,MATCH("da_合計",データシート3!$A$1:$AN$1,0),0))/10^3</f>
        <v>14058.752985573452</v>
      </c>
      <c r="BK90" s="33">
        <f t="shared" si="21"/>
        <v>10330.819014426545</v>
      </c>
      <c r="BL90" s="33">
        <f t="shared" si="22"/>
        <v>0</v>
      </c>
      <c r="BM90" s="33">
        <f t="shared" si="23"/>
        <v>10330.819014426545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30206</v>
      </c>
      <c r="AY91" s="18" t="str">
        <f>IF(IFERROR(比較地域マスタ!$AE26,"")=0,"",IFERROR(比較地域マスタ!$AE26,""))</f>
        <v>田辺市</v>
      </c>
      <c r="BA91" s="22">
        <v>20</v>
      </c>
      <c r="BB91" s="22">
        <v>1</v>
      </c>
      <c r="BC91" s="18" t="str">
        <f t="shared" si="24"/>
        <v>30206</v>
      </c>
      <c r="BD91" s="18" t="str">
        <f t="shared" si="25"/>
        <v>田辺市</v>
      </c>
      <c r="BE91" s="33">
        <f>VLOOKUP(BC91&amp;"_"&amp;$AZ$9,データシート3!A:AB,MATCH("ea_"&amp;"太陽光（建物系）"&amp;"_年間発電",データシート3!$A$1:$AB$1,0),0)/10^3+VLOOKUP(BC91&amp;"_"&amp;$AZ$9,データシート3!A:AB,MATCH("ea_"&amp;"太陽光（土地系）"&amp;"_年間発電",データシート3!$A$1:$AB$1,0),0)/10^3</f>
        <v>1424522.2260000003</v>
      </c>
      <c r="BF91" s="33">
        <f>VLOOKUP(BC91&amp;"_"&amp;$AZ$9,データシート3!A:AB,MATCH("ea_"&amp;"風力（陸上）"&amp;"_年間発電",データシート3!$A$1:$AB$1,0),0)/10^3</f>
        <v>1550481.301</v>
      </c>
      <c r="BG91" s="33">
        <f>VLOOKUP(BC91&amp;"_"&amp;$AZ$9,データシート3!A:AB,MATCH("ea_"&amp;"中小水（河川）"&amp;"_年間発電",データシート3!$A$1:$AB$1,0),0)/10^3+VLOOKUP(BC91&amp;"_"&amp;$AZ$9,データシート3!A:AB,MATCH("ea_"&amp;"中小水（農業用水路）"&amp;"_年間発電",データシート3!$A$1:$AB$1,0),0)/10^3</f>
        <v>86865.813999999998</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175.62099999999998</v>
      </c>
      <c r="BI91" s="33">
        <f t="shared" si="26"/>
        <v>3062044.9619999998</v>
      </c>
      <c r="BJ91" s="33">
        <f>(VLOOKUP($BC91&amp;"_"&amp;$AZ$8,データシート3!$A:$AN,MATCH("da_合計",データシート3!$A$1:$AN$1,0),0))/10^3</f>
        <v>419847.9212706025</v>
      </c>
      <c r="BK91" s="33">
        <f t="shared" si="21"/>
        <v>2642197.0407293974</v>
      </c>
      <c r="BL91" s="33">
        <f t="shared" si="22"/>
        <v>0</v>
      </c>
      <c r="BM91" s="33">
        <f t="shared" si="23"/>
        <v>2642197.0407293974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30421</v>
      </c>
      <c r="AY92" s="18" t="str">
        <f>IF(IFERROR(比較地域マスタ!$AE27,"")=0,"",IFERROR(比較地域マスタ!$AE27,""))</f>
        <v>那智勝浦町</v>
      </c>
      <c r="AZ92" s="16"/>
      <c r="BA92" s="22">
        <v>21</v>
      </c>
      <c r="BB92" s="22">
        <v>1</v>
      </c>
      <c r="BC92" s="18" t="str">
        <f t="shared" si="24"/>
        <v>30421</v>
      </c>
      <c r="BD92" s="18" t="str">
        <f t="shared" si="25"/>
        <v>那智勝浦町</v>
      </c>
      <c r="BE92" s="33">
        <f>VLOOKUP(BC92&amp;"_"&amp;$AZ$9,データシート3!A:AB,MATCH("ea_"&amp;"太陽光（建物系）"&amp;"_年間発電",データシート3!$A$1:$AB$1,0),0)/10^3+VLOOKUP(BC92&amp;"_"&amp;$AZ$9,データシート3!A:AB,MATCH("ea_"&amp;"太陽光（土地系）"&amp;"_年間発電",データシート3!$A$1:$AB$1,0),0)/10^3</f>
        <v>175179.97</v>
      </c>
      <c r="BF92" s="33">
        <f>VLOOKUP(BC92&amp;"_"&amp;$AZ$9,データシート3!A:AB,MATCH("ea_"&amp;"風力（陸上）"&amp;"_年間発電",データシート3!$A$1:$AB$1,0),0)/10^3</f>
        <v>558401.027</v>
      </c>
      <c r="BG92" s="33">
        <f>VLOOKUP(BC92&amp;"_"&amp;$AZ$9,データシート3!A:AB,MATCH("ea_"&amp;"中小水（河川）"&amp;"_年間発電",データシート3!$A$1:$AB$1,0),0)/10^3+VLOOKUP(BC92&amp;"_"&amp;$AZ$9,データシート3!A:AB,MATCH("ea_"&amp;"中小水（農業用水路）"&amp;"_年間発電",データシート3!$A$1:$AB$1,0),0)/10^3</f>
        <v>2166.7779999999998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7.1130000000000004</v>
      </c>
      <c r="BI92" s="33">
        <f t="shared" si="26"/>
        <v>735754.88800000004</v>
      </c>
      <c r="BJ92" s="33">
        <f>(VLOOKUP($BC92&amp;"_"&amp;$AZ$8,データシート3!$A:$AN,MATCH("da_合計",データシート3!$A$1:$AN$1,0),0))/10^3</f>
        <v>79176.636992297223</v>
      </c>
      <c r="BK92" s="33">
        <f>BI92-BJ92</f>
        <v>656578.25100770278</v>
      </c>
      <c r="BL92" s="33">
        <f t="shared" si="22"/>
        <v>0</v>
      </c>
      <c r="BM92" s="33">
        <f t="shared" si="23"/>
        <v>656578.25100770278</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30203</v>
      </c>
      <c r="AY93" s="18" t="str">
        <f>IF(IFERROR(比較地域マスタ!$AE28,"")=0,"",IFERROR(比較地域マスタ!$AE28,""))</f>
        <v>橋本市</v>
      </c>
      <c r="AZ93" s="16"/>
      <c r="BA93" s="22">
        <v>22</v>
      </c>
      <c r="BB93" s="22">
        <v>1</v>
      </c>
      <c r="BC93" s="18" t="str">
        <f t="shared" si="24"/>
        <v>30203</v>
      </c>
      <c r="BD93" s="18" t="str">
        <f t="shared" si="25"/>
        <v>橋本市</v>
      </c>
      <c r="BE93" s="33">
        <f>VLOOKUP(BC93&amp;"_"&amp;$AZ$9,データシート3!A:AB,MATCH("ea_"&amp;"太陽光（建物系）"&amp;"_年間発電",データシート3!$A$1:$AB$1,0),0)/10^3+VLOOKUP(BC93&amp;"_"&amp;$AZ$9,データシート3!A:AB,MATCH("ea_"&amp;"太陽光（土地系）"&amp;"_年間発電",データシート3!$A$1:$AB$1,0),0)/10^3</f>
        <v>710048.473</v>
      </c>
      <c r="BF93" s="33">
        <f>VLOOKUP(BC93&amp;"_"&amp;$AZ$9,データシート3!A:AB,MATCH("ea_"&amp;"風力（陸上）"&amp;"_年間発電",データシート3!$A$1:$AB$1,0),0)/10^3</f>
        <v>71760.506999999998</v>
      </c>
      <c r="BG93" s="33">
        <f>VLOOKUP(BC93&amp;"_"&amp;$AZ$9,データシート3!A:AB,MATCH("ea_"&amp;"中小水（河川）"&amp;"_年間発電",データシート3!$A$1:$AB$1,0),0)/10^3+VLOOKUP(BC93&amp;"_"&amp;$AZ$9,データシート3!A:AB,MATCH("ea_"&amp;"中小水（農業用水路）"&amp;"_年間発電",データシート3!$A$1:$AB$1,0),0)/10^3</f>
        <v>3843.8240000000001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785652.804</v>
      </c>
      <c r="BJ93" s="33">
        <f>(VLOOKUP($BC93&amp;"_"&amp;$AZ$8,データシート3!$A:$AN,MATCH("da_合計",データシート3!$A$1:$AN$1,0),0))/10^3</f>
        <v>302308.34094356751</v>
      </c>
      <c r="BK93" s="33">
        <f t="shared" si="21"/>
        <v>483344.46305643249</v>
      </c>
      <c r="BL93" s="33">
        <f t="shared" si="22"/>
        <v>0</v>
      </c>
      <c r="BM93" s="33">
        <f t="shared" si="23"/>
        <v>483344.46305643249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30392</v>
      </c>
      <c r="AY94" s="18" t="str">
        <f>IF(IFERROR(比較地域マスタ!$AE29,"")=0,"",IFERROR(比較地域マスタ!$AE29,""))</f>
        <v>日高川町</v>
      </c>
      <c r="AZ94" s="16"/>
      <c r="BA94" s="22">
        <v>23</v>
      </c>
      <c r="BB94" s="22">
        <v>1</v>
      </c>
      <c r="BC94" s="18" t="str">
        <f t="shared" si="24"/>
        <v>30392</v>
      </c>
      <c r="BD94" s="18" t="str">
        <f t="shared" si="25"/>
        <v>日高川町</v>
      </c>
      <c r="BE94" s="33">
        <f>VLOOKUP(BC94&amp;"_"&amp;$AZ$9,データシート3!A:AB,MATCH("ea_"&amp;"太陽光（建物系）"&amp;"_年間発電",データシート3!$A$1:$AB$1,0),0)/10^3+VLOOKUP(BC94&amp;"_"&amp;$AZ$9,データシート3!A:AB,MATCH("ea_"&amp;"太陽光（土地系）"&amp;"_年間発電",データシート3!$A$1:$AB$1,0),0)/10^3</f>
        <v>404464.527</v>
      </c>
      <c r="BF94" s="33">
        <f>VLOOKUP(BC94&amp;"_"&amp;$AZ$9,データシート3!A:AB,MATCH("ea_"&amp;"風力（陸上）"&amp;"_年間発電",データシート3!$A$1:$AB$1,0),0)/10^3</f>
        <v>561858.79700000002</v>
      </c>
      <c r="BG94" s="33">
        <f>VLOOKUP(BC94&amp;"_"&amp;$AZ$9,データシート3!A:AB,MATCH("ea_"&amp;"中小水（河川）"&amp;"_年間発電",データシート3!$A$1:$AB$1,0),0)/10^3+VLOOKUP(BC94&amp;"_"&amp;$AZ$9,データシート3!A:AB,MATCH("ea_"&amp;"中小水（農業用水路）"&amp;"_年間発電",データシート3!$A$1:$AB$1,0),0)/10^3</f>
        <v>26413.452000000001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992736.77600000007</v>
      </c>
      <c r="BJ94" s="33">
        <f>(VLOOKUP($BC94&amp;"_"&amp;$AZ$8,データシート3!$A:$AN,MATCH("da_合計",データシート3!$A$1:$AN$1,0),0))/10^3</f>
        <v>56516.938498274023</v>
      </c>
      <c r="BK94" s="33">
        <f t="shared" si="21"/>
        <v>936219.837501726</v>
      </c>
      <c r="BL94" s="33">
        <f t="shared" si="22"/>
        <v>0</v>
      </c>
      <c r="BM94" s="33">
        <f t="shared" si="23"/>
        <v>936219.837501726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30382</v>
      </c>
      <c r="AY95" s="18" t="str">
        <f>IF(IFERROR(比較地域マスタ!$AE30,"")=0,"",IFERROR(比較地域マスタ!$AE30,""))</f>
        <v>日高町</v>
      </c>
      <c r="AZ95" s="16"/>
      <c r="BA95" s="22">
        <v>24</v>
      </c>
      <c r="BB95" s="22">
        <v>1</v>
      </c>
      <c r="BC95" s="18" t="str">
        <f t="shared" si="24"/>
        <v>30382</v>
      </c>
      <c r="BD95" s="18" t="str">
        <f t="shared" si="25"/>
        <v>日高町</v>
      </c>
      <c r="BE95" s="33">
        <f>VLOOKUP(BC95&amp;"_"&amp;$AZ$9,データシート3!A:AB,MATCH("ea_"&amp;"太陽光（建物系）"&amp;"_年間発電",データシート3!$A$1:$AB$1,0),0)/10^3+VLOOKUP(BC95&amp;"_"&amp;$AZ$9,データシート3!A:AB,MATCH("ea_"&amp;"太陽光（土地系）"&amp;"_年間発電",データシート3!$A$1:$AB$1,0),0)/10^3</f>
        <v>177170.182</v>
      </c>
      <c r="BF95" s="33">
        <f>VLOOKUP(BC95&amp;"_"&amp;$AZ$9,データシート3!A:AB,MATCH("ea_"&amp;"風力（陸上）"&amp;"_年間発電",データシート3!$A$1:$AB$1,0),0)/10^3</f>
        <v>88456.141000000003</v>
      </c>
      <c r="BG95" s="33">
        <f>VLOOKUP(BC95&amp;"_"&amp;$AZ$9,データシート3!A:AB,MATCH("ea_"&amp;"中小水（河川）"&amp;"_年間発電",データシート3!$A$1:$AB$1,0),0)/10^3+VLOOKUP(BC95&amp;"_"&amp;$AZ$9,データシート3!A:AB,MATCH("ea_"&amp;"中小水（農業用水路）"&amp;"_年間発電",データシート3!$A$1:$AB$1,0),0)/10^3</f>
        <v>99.569999999999979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265725.89299999998</v>
      </c>
      <c r="BJ95" s="33">
        <f>(VLOOKUP($BC95&amp;"_"&amp;$AZ$8,データシート3!$A:$AN,MATCH("da_合計",データシート3!$A$1:$AN$1,0),0))/10^3</f>
        <v>32318.299965550705</v>
      </c>
      <c r="BK95" s="33">
        <f t="shared" si="21"/>
        <v>233407.59303444927</v>
      </c>
      <c r="BL95" s="33">
        <f t="shared" si="22"/>
        <v>0</v>
      </c>
      <c r="BM95" s="33">
        <f t="shared" si="23"/>
        <v>233407.59303444927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30362</v>
      </c>
      <c r="AY96" s="18" t="str">
        <f>IF(IFERROR(比較地域マスタ!$AE31,"")=0,"",IFERROR(比較地域マスタ!$AE31,""))</f>
        <v>広川町</v>
      </c>
      <c r="AZ96" s="16"/>
      <c r="BA96" s="22">
        <v>25</v>
      </c>
      <c r="BB96" s="22">
        <v>1</v>
      </c>
      <c r="BC96" s="18" t="str">
        <f t="shared" si="24"/>
        <v>30362</v>
      </c>
      <c r="BD96" s="18" t="str">
        <f t="shared" si="25"/>
        <v>広川町</v>
      </c>
      <c r="BE96" s="33">
        <f>VLOOKUP(BC96&amp;"_"&amp;$AZ$9,データシート3!A:AB,MATCH("ea_"&amp;"太陽光（建物系）"&amp;"_年間発電",データシート3!$A$1:$AB$1,0),0)/10^3+VLOOKUP(BC96&amp;"_"&amp;$AZ$9,データシート3!A:AB,MATCH("ea_"&amp;"太陽光（土地系）"&amp;"_年間発電",データシート3!$A$1:$AB$1,0),0)/10^3</f>
        <v>266660.50599999999</v>
      </c>
      <c r="BF96" s="33">
        <f>VLOOKUP(BC96&amp;"_"&amp;$AZ$9,データシート3!A:AB,MATCH("ea_"&amp;"風力（陸上）"&amp;"_年間発電",データシート3!$A$1:$AB$1,0),0)/10^3</f>
        <v>177916.36</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444576.86599999998</v>
      </c>
      <c r="BJ96" s="33">
        <f>(VLOOKUP($BC96&amp;"_"&amp;$AZ$8,データシート3!$A:$AN,MATCH("da_合計",データシート3!$A$1:$AN$1,0),0))/10^3</f>
        <v>34148.892991026907</v>
      </c>
      <c r="BK96" s="33">
        <f t="shared" si="21"/>
        <v>410427.97300897306</v>
      </c>
      <c r="BL96" s="33">
        <f t="shared" si="22"/>
        <v>0</v>
      </c>
      <c r="BM96" s="33">
        <f t="shared" si="23"/>
        <v>410427.97300897306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30391</v>
      </c>
      <c r="AY97" s="18" t="str">
        <f>IF(IFERROR(比較地域マスタ!$AE32,"")=0,"",IFERROR(比較地域マスタ!$AE32,""))</f>
        <v>みなべ町</v>
      </c>
      <c r="AZ97" s="16"/>
      <c r="BA97" s="22">
        <v>26</v>
      </c>
      <c r="BB97" s="22">
        <v>1</v>
      </c>
      <c r="BC97" s="18" t="str">
        <f t="shared" si="24"/>
        <v>30391</v>
      </c>
      <c r="BD97" s="18" t="str">
        <f t="shared" si="25"/>
        <v>みなべ町</v>
      </c>
      <c r="BE97" s="33">
        <f>VLOOKUP(BC97&amp;"_"&amp;$AZ$9,データシート3!A:AB,MATCH("ea_"&amp;"太陽光（建物系）"&amp;"_年間発電",データシート3!$A$1:$AB$1,0),0)/10^3+VLOOKUP(BC97&amp;"_"&amp;$AZ$9,データシート3!A:AB,MATCH("ea_"&amp;"太陽光（土地系）"&amp;"_年間発電",データシート3!$A$1:$AB$1,0),0)/10^3</f>
        <v>792672.77300000004</v>
      </c>
      <c r="BF97" s="33">
        <f>VLOOKUP(BC97&amp;"_"&amp;$AZ$9,データシート3!A:AB,MATCH("ea_"&amp;"風力（陸上）"&amp;"_年間発電",データシート3!$A$1:$AB$1,0),0)/10^3</f>
        <v>141394.85999999999</v>
      </c>
      <c r="BG97" s="33">
        <f>VLOOKUP(BC97&amp;"_"&amp;$AZ$9,データシート3!A:AB,MATCH("ea_"&amp;"中小水（河川）"&amp;"_年間発電",データシート3!$A$1:$AB$1,0),0)/10^3+VLOOKUP(BC97&amp;"_"&amp;$AZ$9,データシート3!A:AB,MATCH("ea_"&amp;"中小水（農業用水路）"&amp;"_年間発電",データシート3!$A$1:$AB$1,0),0)/10^3</f>
        <v>2147.1729999999993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5.8869999999999996</v>
      </c>
      <c r="BI97" s="33">
        <f t="shared" si="26"/>
        <v>936220.69299999997</v>
      </c>
      <c r="BJ97" s="33">
        <f>(VLOOKUP($BC97&amp;"_"&amp;$AZ$8,データシート3!$A:$AN,MATCH("da_合計",データシート3!$A$1:$AN$1,0),0))/10^3</f>
        <v>72590.432165709673</v>
      </c>
      <c r="BK97" s="33">
        <f t="shared" si="21"/>
        <v>863630.2608342903</v>
      </c>
      <c r="BL97" s="33">
        <f t="shared" si="22"/>
        <v>0</v>
      </c>
      <c r="BM97" s="33">
        <f t="shared" si="23"/>
        <v>863630.2608342903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30381</v>
      </c>
      <c r="AY98" s="18" t="str">
        <f>IF(IFERROR(比較地域マスタ!$AE33,"")=0,"",IFERROR(比較地域マスタ!$AE33,""))</f>
        <v>美浜町</v>
      </c>
      <c r="AZ98" s="16"/>
      <c r="BA98" s="22">
        <v>27</v>
      </c>
      <c r="BB98" s="22">
        <v>1</v>
      </c>
      <c r="BC98" s="18" t="str">
        <f t="shared" si="24"/>
        <v>30381</v>
      </c>
      <c r="BD98" s="18" t="str">
        <f t="shared" si="25"/>
        <v>美浜町</v>
      </c>
      <c r="BE98" s="33">
        <f>VLOOKUP(BC98&amp;"_"&amp;$AZ$9,データシート3!A:AB,MATCH("ea_"&amp;"太陽光（建物系）"&amp;"_年間発電",データシート3!$A$1:$AB$1,0),0)/10^3+VLOOKUP(BC98&amp;"_"&amp;$AZ$9,データシート3!A:AB,MATCH("ea_"&amp;"太陽光（土地系）"&amp;"_年間発電",データシート3!$A$1:$AB$1,0),0)/10^3</f>
        <v>101337.848</v>
      </c>
      <c r="BF98" s="33">
        <f>VLOOKUP(BC98&amp;"_"&amp;$AZ$9,データシート3!A:AB,MATCH("ea_"&amp;"風力（陸上）"&amp;"_年間発電",データシート3!$A$1:$AB$1,0),0)/10^3</f>
        <v>9066.4330000000027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110404.281</v>
      </c>
      <c r="BJ98" s="33">
        <f>(VLOOKUP($BC98&amp;"_"&amp;$AZ$8,データシート3!$A:$AN,MATCH("da_合計",データシート3!$A$1:$AN$1,0),0))/10^3</f>
        <v>31014.119395920501</v>
      </c>
      <c r="BK98" s="33">
        <f t="shared" si="21"/>
        <v>79390.161604079505</v>
      </c>
      <c r="BL98" s="33">
        <f t="shared" si="22"/>
        <v>0</v>
      </c>
      <c r="BM98" s="33">
        <f t="shared" si="23"/>
        <v>79390.161604079505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30361</v>
      </c>
      <c r="AY99" s="18" t="str">
        <f>IF(IFERROR(比較地域マスタ!$AE34,"")=0,"",IFERROR(比較地域マスタ!$AE34,""))</f>
        <v>湯浅町</v>
      </c>
      <c r="AZ99" s="16"/>
      <c r="BA99" s="22">
        <v>28</v>
      </c>
      <c r="BB99" s="22">
        <v>1</v>
      </c>
      <c r="BC99" s="18" t="str">
        <f t="shared" si="24"/>
        <v>30361</v>
      </c>
      <c r="BD99" s="18" t="str">
        <f t="shared" si="25"/>
        <v>湯浅町</v>
      </c>
      <c r="BE99" s="33">
        <f>VLOOKUP(BC99&amp;"_"&amp;$AZ$9,データシート3!A:AB,MATCH("ea_"&amp;"太陽光（建物系）"&amp;"_年間発電",データシート3!$A$1:$AB$1,0),0)/10^3+VLOOKUP(BC99&amp;"_"&amp;$AZ$9,データシート3!A:AB,MATCH("ea_"&amp;"太陽光（土地系）"&amp;"_年間発電",データシート3!$A$1:$AB$1,0),0)/10^3</f>
        <v>278168.99100000004</v>
      </c>
      <c r="BF99" s="33">
        <f>VLOOKUP(BC99&amp;"_"&amp;$AZ$9,データシート3!A:AB,MATCH("ea_"&amp;"風力（陸上）"&amp;"_年間発電",データシート3!$A$1:$AB$1,0),0)/10^3</f>
        <v>16652.403999999995</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294821.39500000002</v>
      </c>
      <c r="BJ99" s="33">
        <f>(VLOOKUP($BC99&amp;"_"&amp;$AZ$8,データシート3!$A:$AN,MATCH("da_合計",データシート3!$A$1:$AN$1,0),0))/10^3</f>
        <v>65353.186448192231</v>
      </c>
      <c r="BK99" s="33">
        <f t="shared" si="21"/>
        <v>229468.20855180779</v>
      </c>
      <c r="BL99" s="33">
        <f t="shared" si="22"/>
        <v>0</v>
      </c>
      <c r="BM99" s="33">
        <f t="shared" si="23"/>
        <v>229468.20855180779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30383</v>
      </c>
      <c r="AY100" s="18" t="str">
        <f>IF(IFERROR(比較地域マスタ!$AE35,"")=0,"",IFERROR(比較地域マスタ!$AE35,""))</f>
        <v>由良町</v>
      </c>
      <c r="AZ100" s="16"/>
      <c r="BA100" s="22">
        <v>29</v>
      </c>
      <c r="BB100" s="22">
        <v>1</v>
      </c>
      <c r="BC100" s="18" t="str">
        <f t="shared" si="24"/>
        <v>30383</v>
      </c>
      <c r="BD100" s="18" t="str">
        <f t="shared" si="25"/>
        <v>由良町</v>
      </c>
      <c r="BE100" s="33">
        <f>VLOOKUP(BC100&amp;"_"&amp;$AZ$9,データシート3!A:AB,MATCH("ea_"&amp;"太陽光（建物系）"&amp;"_年間発電",データシート3!$A$1:$AB$1,0),0)/10^3+VLOOKUP(BC100&amp;"_"&amp;$AZ$9,データシート3!A:AB,MATCH("ea_"&amp;"太陽光（土地系）"&amp;"_年間発電",データシート3!$A$1:$AB$1,0),0)/10^3</f>
        <v>128321.84700000001</v>
      </c>
      <c r="BF100" s="33">
        <f>VLOOKUP(BC100&amp;"_"&amp;$AZ$9,データシート3!A:AB,MATCH("ea_"&amp;"風力（陸上）"&amp;"_年間発電",データシート3!$A$1:$AB$1,0),0)/10^3</f>
        <v>24997.076000000001</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153318.92300000001</v>
      </c>
      <c r="BJ100" s="33">
        <f>(VLOOKUP($BC100&amp;"_"&amp;$AZ$8,データシート3!$A:$AN,MATCH("da_合計",データシート3!$A$1:$AN$1,0),0))/10^3</f>
        <v>35792.042846023665</v>
      </c>
      <c r="BK100" s="33">
        <f t="shared" si="21"/>
        <v>117526.88015397635</v>
      </c>
      <c r="BL100" s="33">
        <f t="shared" si="22"/>
        <v>0</v>
      </c>
      <c r="BM100" s="33">
        <f t="shared" si="23"/>
        <v>117526.88015397635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30201</v>
      </c>
      <c r="AY101" s="18" t="str">
        <f>IF(IFERROR(比較地域マスタ!$AE36,"")=0,"",IFERROR(比較地域マスタ!$AE36,""))</f>
        <v>和歌山市</v>
      </c>
      <c r="AZ101" s="16"/>
      <c r="BA101" s="22">
        <v>30</v>
      </c>
      <c r="BB101" s="22">
        <v>1</v>
      </c>
      <c r="BC101" s="18" t="str">
        <f t="shared" si="24"/>
        <v>30201</v>
      </c>
      <c r="BD101" s="18" t="str">
        <f t="shared" si="25"/>
        <v>和歌山市</v>
      </c>
      <c r="BE101" s="33">
        <f>VLOOKUP(BC101&amp;"_"&amp;$AZ$9,データシート3!A:AB,MATCH("ea_"&amp;"太陽光（建物系）"&amp;"_年間発電",データシート3!$A$1:$AB$1,0),0)/10^3+VLOOKUP(BC101&amp;"_"&amp;$AZ$9,データシート3!A:AB,MATCH("ea_"&amp;"太陽光（土地系）"&amp;"_年間発電",データシート3!$A$1:$AB$1,0),0)/10^3</f>
        <v>2396545.9129999997</v>
      </c>
      <c r="BF101" s="33">
        <f>VLOOKUP(BC101&amp;"_"&amp;$AZ$9,データシート3!A:AB,MATCH("ea_"&amp;"風力（陸上）"&amp;"_年間発電",データシート3!$A$1:$AB$1,0),0)/10^3</f>
        <v>194760.96299999996</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2591306.8759999997</v>
      </c>
      <c r="BJ101" s="33">
        <f>(VLOOKUP($BC101&amp;"_"&amp;$AZ$8,データシート3!$A:$AN,MATCH("da_合計",データシート3!$A$1:$AN$1,0),0))/10^3</f>
        <v>3087116.9007070316</v>
      </c>
      <c r="BK101" s="33">
        <f t="shared" si="21"/>
        <v>-495810.0247070319</v>
      </c>
      <c r="BL101" s="33">
        <f t="shared" si="22"/>
        <v>-495810.0247070319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30401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3</v>
      </c>
      <c r="M7" s="702">
        <f t="shared" si="0"/>
        <v>3</v>
      </c>
      <c r="N7" s="702">
        <f t="shared" si="0"/>
        <v>3</v>
      </c>
      <c r="O7" s="702">
        <f>SUM(O8:O13)</f>
        <v>3</v>
      </c>
      <c r="P7" s="702">
        <f t="shared" si="0"/>
        <v>3</v>
      </c>
      <c r="Q7" s="703">
        <f>SUM(Q8:Q13)</f>
        <v>3</v>
      </c>
      <c r="R7" s="909">
        <f t="shared" si="0"/>
        <v>9.8339999999999996</v>
      </c>
      <c r="S7" s="910">
        <f t="shared" si="0"/>
        <v>11.32</v>
      </c>
      <c r="T7" s="910">
        <f t="shared" si="0"/>
        <v>12.332000000000001</v>
      </c>
      <c r="U7" s="910">
        <f t="shared" si="0"/>
        <v>12.685</v>
      </c>
      <c r="V7" s="910">
        <f t="shared" si="0"/>
        <v>11.902999999999999</v>
      </c>
      <c r="W7" s="910">
        <f t="shared" si="0"/>
        <v>15.962</v>
      </c>
      <c r="X7" s="910">
        <f t="shared" si="0"/>
        <v>15.875</v>
      </c>
      <c r="Y7" s="910">
        <f t="shared" si="0"/>
        <v>13.863</v>
      </c>
      <c r="Z7" s="910">
        <f>SUM(Z8:Z13)</f>
        <v>11.959</v>
      </c>
      <c r="AA7" s="910">
        <f>SUM(AA8:AA13)</f>
        <v>10.452</v>
      </c>
      <c r="AB7" s="911">
        <f t="shared" si="0"/>
        <v>11.254000000000001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3</v>
      </c>
      <c r="M11" s="715">
        <f>VLOOKUP($D$3&amp;"_"&amp;M$3,データシート1!$A:$BU,MATCH($G$2&amp;"_"&amp;$C11,データシート1!$A$1:$BU$1,0),0)</f>
        <v>3</v>
      </c>
      <c r="N11" s="715">
        <f>VLOOKUP($D$3&amp;"_"&amp;N$3,データシート1!$A:$BU,MATCH($G$2&amp;"_"&amp;$C11,データシート1!$A$1:$BU$1,0),0)</f>
        <v>3</v>
      </c>
      <c r="O11" s="715">
        <f>VLOOKUP($D$3&amp;"_"&amp;O$3,データシート1!$A:$BU,MATCH($G$2&amp;"_"&amp;$C11,データシート1!$A$1:$BU$1,0),0)</f>
        <v>3</v>
      </c>
      <c r="P11" s="715">
        <f>VLOOKUP($D$3&amp;"_"&amp;P$3,データシート1!$A:$BU,MATCH($G$2&amp;"_"&amp;$C11,データシート1!$A$1:$BU$1,0),0)</f>
        <v>3</v>
      </c>
      <c r="Q11" s="716">
        <f>VLOOKUP($D$3&amp;"_"&amp;Q$3,データシート1!$A:$BU,MATCH($G$2&amp;"_"&amp;$C11,データシート1!$A$1:$BU$1,0),0)</f>
        <v>3</v>
      </c>
      <c r="R11" s="915">
        <f>VLOOKUP($D$3&amp;"_"&amp;R$3,データシート1!$A:$BU,MATCH($R$2&amp;"_"&amp;$C11,データシート1!$A$1:$BU$1,0),0)</f>
        <v>9.8339999999999996</v>
      </c>
      <c r="S11" s="916">
        <f>VLOOKUP($D$3&amp;"_"&amp;S$3,データシート1!$A:$BU,MATCH($R$2&amp;"_"&amp;$C11,データシート1!$A$1:$BU$1,0),0)</f>
        <v>11.32</v>
      </c>
      <c r="T11" s="916">
        <f>VLOOKUP($D$3&amp;"_"&amp;T$3,データシート1!$A:$BU,MATCH($R$2&amp;"_"&amp;$C11,データシート1!$A$1:$BU$1,0),0)</f>
        <v>12.332000000000001</v>
      </c>
      <c r="U11" s="916">
        <f>VLOOKUP($D$3&amp;"_"&amp;U$3,データシート1!$A:$BU,MATCH($R$2&amp;"_"&amp;$C11,データシート1!$A$1:$BU$1,0),0)</f>
        <v>12.685</v>
      </c>
      <c r="V11" s="916">
        <f>VLOOKUP($D$3&amp;"_"&amp;V$3,データシート1!$A:$BU,MATCH($R$2&amp;"_"&amp;$C11,データシート1!$A$1:$BU$1,0),0)</f>
        <v>11.902999999999999</v>
      </c>
      <c r="W11" s="916">
        <f>VLOOKUP($D$3&amp;"_"&amp;W$3,データシート1!$A:$BU,MATCH($R$2&amp;"_"&amp;$C11,データシート1!$A$1:$BU$1,0),0)</f>
        <v>15.962</v>
      </c>
      <c r="X11" s="916">
        <f>VLOOKUP($D$3&amp;"_"&amp;X$3,データシート1!$A:$BU,MATCH($R$2&amp;"_"&amp;$C11,データシート1!$A$1:$BU$1,0),0)</f>
        <v>15.875</v>
      </c>
      <c r="Y11" s="916">
        <f>VLOOKUP($D$3&amp;"_"&amp;Y$3,データシート1!$A:$BU,MATCH($R$2&amp;"_"&amp;$C11,データシート1!$A$1:$BU$1,0),0)</f>
        <v>13.863</v>
      </c>
      <c r="Z11" s="916">
        <f>VLOOKUP($D$3&amp;"_"&amp;Z$3,データシート1!$A:$BU,MATCH($R$2&amp;"_"&amp;$C11,データシート1!$A$1:$BU$1,0),0)</f>
        <v>11.959</v>
      </c>
      <c r="AA11" s="916">
        <f>VLOOKUP($D$3&amp;"_"&amp;AA$3,データシート1!$A:$BU,MATCH($R$2&amp;"_"&amp;$C11,データシート1!$A$1:$BU$1,0),0)</f>
        <v>10.452</v>
      </c>
      <c r="AB11" s="917">
        <f>VLOOKUP($D$3&amp;"_"&amp;AB$3,データシート1!$A:$BU,MATCH($R$2&amp;"_"&amp;$C11,データシート1!$A$1:$BU$1,0),0)</f>
        <v>11.254000000000001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1</v>
      </c>
      <c r="I106" s="734">
        <f>VLOOKUP($D$3&amp;"_"&amp;I$3,データシート2!$A:$SI,MATCH($G$2&amp;"_"&amp;$B106,データシート2!$A$1:$SI$1,0),0)</f>
        <v>1</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2</v>
      </c>
      <c r="Q106" s="736">
        <f>VLOOKUP($D$3&amp;"_"&amp;Q$3,データシート2!$A:$SI,MATCH($G$2&amp;"_"&amp;$B106,データシート2!$A$1:$SI$1,0),0)</f>
        <v>2</v>
      </c>
      <c r="R106" s="924">
        <f>VLOOKUP($D$3&amp;"_"&amp;R$3,データシート2!$A:$SI,MATCH($R$2&amp;"_"&amp;$B106,データシート2!$A$1:$SI$1,0),0)</f>
        <v>3.8119999999999998</v>
      </c>
      <c r="S106" s="925">
        <f>VLOOKUP($D$3&amp;"_"&amp;S$3,データシート2!$A:$SI,MATCH($R$2&amp;"_"&amp;$B106,データシート2!$A$1:$SI$1,0),0)</f>
        <v>4.3979999999999997</v>
      </c>
      <c r="T106" s="925">
        <f>VLOOKUP($D$3&amp;"_"&amp;T$3,データシート2!$A:$SI,MATCH($R$2&amp;"_"&amp;$B106,データシート2!$A$1:$SI$1,0),0)</f>
        <v>4.4560000000000004</v>
      </c>
      <c r="U106" s="925">
        <f>VLOOKUP($D$3&amp;"_"&amp;U$3,データシート2!$A:$SI,MATCH($R$2&amp;"_"&amp;$B106,データシート2!$A$1:$SI$1,0),0)</f>
        <v>4.4480000000000004</v>
      </c>
      <c r="V106" s="925">
        <f>VLOOKUP($D$3&amp;"_"&amp;V$3,データシート2!$A:$SI,MATCH($R$2&amp;"_"&amp;$B106,データシート2!$A$1:$SI$1,0),0)</f>
        <v>3.722</v>
      </c>
      <c r="W106" s="925">
        <f>VLOOKUP($D$3&amp;"_"&amp;W$3,データシート2!$A:$SI,MATCH($R$2&amp;"_"&amp;$B106,データシート2!$A$1:$SI$1,0),0)</f>
        <v>8.0359999999999996</v>
      </c>
      <c r="X106" s="925">
        <f>VLOOKUP($D$3&amp;"_"&amp;X$3,データシート2!$A:$SI,MATCH($R$2&amp;"_"&amp;$B106,データシート2!$A$1:$SI$1,0),0)</f>
        <v>8.0090000000000003</v>
      </c>
      <c r="Y106" s="925">
        <f>VLOOKUP($D$3&amp;"_"&amp;Y$3,データシート2!$A:$SI,MATCH($R$2&amp;"_"&amp;$B106,データシート2!$A$1:$SI$1,0),0)</f>
        <v>7.1849999999999996</v>
      </c>
      <c r="Z106" s="925">
        <f>VLOOKUP($D$3&amp;"_"&amp;Z$3,データシート2!$A:$SI,MATCH($R$2&amp;"_"&amp;$B106,データシート2!$A$1:$SI$1,0),0)</f>
        <v>6.6870000000000003</v>
      </c>
      <c r="AA106" s="925">
        <f>VLOOKUP($D$3&amp;"_"&amp;AA$3,データシート2!$A:$SI,MATCH($R$2&amp;"_"&amp;$B106,データシート2!$A$1:$SI$1,0),0)</f>
        <v>5.7779999999999996</v>
      </c>
      <c r="AB106" s="926">
        <f>VLOOKUP($D$3&amp;"_"&amp;AB$3,データシート2!$A:$SI,MATCH($R$2&amp;"_"&amp;$B106,データシート2!$A$1:$SI$1,0),0)</f>
        <v>6.133</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1</v>
      </c>
      <c r="I107" s="766">
        <f>VLOOKUP($D$3&amp;"_"&amp;I$3,データシート2!$A:$SI,MATCH($G$2&amp;"_"&amp;$C107,データシート2!$A$1:$SI$1,0),0)</f>
        <v>1</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2</v>
      </c>
      <c r="Q107" s="768">
        <f>VLOOKUP($D$3&amp;"_"&amp;Q$3,データシート2!$A:$SI,MATCH($G$2&amp;"_"&amp;$C107,データシート2!$A$1:$SI$1,0),0)</f>
        <v>2</v>
      </c>
      <c r="R107" s="937">
        <f>VLOOKUP($D$3&amp;"_"&amp;R$3,データシート2!$A:$SI,MATCH($R$2&amp;"_"&amp;$C107,データシート2!$A$1:$SI$1,0),0)</f>
        <v>3.8119999999999998</v>
      </c>
      <c r="S107" s="938">
        <f>VLOOKUP($D$3&amp;"_"&amp;S$3,データシート2!$A:$SI,MATCH($R$2&amp;"_"&amp;$C107,データシート2!$A$1:$SI$1,0),0)</f>
        <v>4.3979999999999997</v>
      </c>
      <c r="T107" s="938">
        <f>VLOOKUP($D$3&amp;"_"&amp;T$3,データシート2!$A:$SI,MATCH($R$2&amp;"_"&amp;$C107,データシート2!$A$1:$SI$1,0),0)</f>
        <v>4.4560000000000004</v>
      </c>
      <c r="U107" s="938">
        <f>VLOOKUP($D$3&amp;"_"&amp;U$3,データシート2!$A:$SI,MATCH($R$2&amp;"_"&amp;$C107,データシート2!$A$1:$SI$1,0),0)</f>
        <v>4.4480000000000004</v>
      </c>
      <c r="V107" s="938">
        <f>VLOOKUP($D$3&amp;"_"&amp;V$3,データシート2!$A:$SI,MATCH($R$2&amp;"_"&amp;$C107,データシート2!$A$1:$SI$1,0),0)</f>
        <v>3.722</v>
      </c>
      <c r="W107" s="938">
        <f>VLOOKUP($D$3&amp;"_"&amp;W$3,データシート2!$A:$SI,MATCH($R$2&amp;"_"&amp;$C107,データシート2!$A$1:$SI$1,0),0)</f>
        <v>8.0359999999999996</v>
      </c>
      <c r="X107" s="938">
        <f>VLOOKUP($D$3&amp;"_"&amp;X$3,データシート2!$A:$SI,MATCH($R$2&amp;"_"&amp;$C107,データシート2!$A$1:$SI$1,0),0)</f>
        <v>8.0090000000000003</v>
      </c>
      <c r="Y107" s="938">
        <f>VLOOKUP($D$3&amp;"_"&amp;Y$3,データシート2!$A:$SI,MATCH($R$2&amp;"_"&amp;$C107,データシート2!$A$1:$SI$1,0),0)</f>
        <v>7.1849999999999996</v>
      </c>
      <c r="Z107" s="938">
        <f>VLOOKUP($D$3&amp;"_"&amp;Z$3,データシート2!$A:$SI,MATCH($R$2&amp;"_"&amp;$C107,データシート2!$A$1:$SI$1,0),0)</f>
        <v>6.6870000000000003</v>
      </c>
      <c r="AA107" s="938">
        <f>VLOOKUP($D$3&amp;"_"&amp;AA$3,データシート2!$A:$SI,MATCH($R$2&amp;"_"&amp;$C107,データシート2!$A$1:$SI$1,0),0)</f>
        <v>5.7779999999999996</v>
      </c>
      <c r="AB107" s="939">
        <f>VLOOKUP($D$3&amp;"_"&amp;AB$3,データシート2!$A:$SI,MATCH($R$2&amp;"_"&amp;$C107,データシート2!$A$1:$SI$1,0),0)</f>
        <v>6.133</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1</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6.0220000000000002</v>
      </c>
      <c r="S110" s="925">
        <f>VLOOKUP($D$3&amp;"_"&amp;S$3,データシート2!$A:$SI,MATCH($R$2&amp;"_"&amp;$B110,データシート2!$A$1:$SI$1,0),0)</f>
        <v>6.9219999999999997</v>
      </c>
      <c r="T110" s="925">
        <f>VLOOKUP($D$3&amp;"_"&amp;T$3,データシート2!$A:$SI,MATCH($R$2&amp;"_"&amp;$B110,データシート2!$A$1:$SI$1,0),0)</f>
        <v>7.8760000000000003</v>
      </c>
      <c r="U110" s="925">
        <f>VLOOKUP($D$3&amp;"_"&amp;U$3,データシート2!$A:$SI,MATCH($R$2&amp;"_"&amp;$B110,データシート2!$A$1:$SI$1,0),0)</f>
        <v>8.2370000000000001</v>
      </c>
      <c r="V110" s="925">
        <f>VLOOKUP($D$3&amp;"_"&amp;V$3,データシート2!$A:$SI,MATCH($R$2&amp;"_"&amp;$B110,データシート2!$A$1:$SI$1,0),0)</f>
        <v>8.1809999999999992</v>
      </c>
      <c r="W110" s="925">
        <f>VLOOKUP($D$3&amp;"_"&amp;W$3,データシート2!$A:$SI,MATCH($R$2&amp;"_"&amp;$B110,データシート2!$A$1:$SI$1,0),0)</f>
        <v>7.9260000000000002</v>
      </c>
      <c r="X110" s="925">
        <f>VLOOKUP($D$3&amp;"_"&amp;X$3,データシート2!$A:$SI,MATCH($R$2&amp;"_"&amp;$B110,データシート2!$A$1:$SI$1,0),0)</f>
        <v>7.8659999999999997</v>
      </c>
      <c r="Y110" s="925">
        <f>VLOOKUP($D$3&amp;"_"&amp;Y$3,データシート2!$A:$SI,MATCH($R$2&amp;"_"&amp;$B110,データシート2!$A$1:$SI$1,0),0)</f>
        <v>6.6779999999999999</v>
      </c>
      <c r="Z110" s="925">
        <f>VLOOKUP($D$3&amp;"_"&amp;Z$3,データシート2!$A:$SI,MATCH($R$2&amp;"_"&amp;$B110,データシート2!$A$1:$SI$1,0),0)</f>
        <v>5.2720000000000002</v>
      </c>
      <c r="AA110" s="925">
        <f>VLOOKUP($D$3&amp;"_"&amp;AA$3,データシート2!$A:$SI,MATCH($R$2&amp;"_"&amp;$B110,データシート2!$A$1:$SI$1,0),0)</f>
        <v>4.6740000000000004</v>
      </c>
      <c r="AB110" s="926">
        <f>VLOOKUP($D$3&amp;"_"&amp;AB$3,データシート2!$A:$SI,MATCH($R$2&amp;"_"&amp;$B110,データシート2!$A$1:$SI$1,0),0)</f>
        <v>5.1210000000000004</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1</v>
      </c>
      <c r="H113" s="751">
        <f>VLOOKUP($D$3&amp;"_"&amp;H$3,データシート2!$A:$SI,MATCH($G$2&amp;"_"&amp;$C113,データシート2!$A$1:$SI$1,0),0)</f>
        <v>1</v>
      </c>
      <c r="I113" s="751">
        <f>VLOOKUP($D$3&amp;"_"&amp;I$3,データシート2!$A:$SI,MATCH($G$2&amp;"_"&amp;$C113,データシート2!$A$1:$SI$1,0),0)</f>
        <v>1</v>
      </c>
      <c r="J113" s="751">
        <f>VLOOKUP($D$3&amp;"_"&amp;J$3,データシート2!$A:$SI,MATCH($G$2&amp;"_"&amp;$C113,データシート2!$A$1:$SI$1,0),0)</f>
        <v>1</v>
      </c>
      <c r="K113" s="752">
        <f>VLOOKUP($D$3&amp;"_"&amp;K$3,データシート2!$A:$SI,MATCH($G$2&amp;"_"&amp;$C113,データシート2!$A$1:$SI$1,0),0)</f>
        <v>1</v>
      </c>
      <c r="L113" s="752">
        <f>VLOOKUP($D$3&amp;"_"&amp;L$3,データシート2!$A:$SI,MATCH($G$2&amp;"_"&amp;$C113,データシート2!$A$1:$SI$1,0),0)</f>
        <v>1</v>
      </c>
      <c r="M113" s="752">
        <f>VLOOKUP($D$3&amp;"_"&amp;M$3,データシート2!$A:$SI,MATCH($G$2&amp;"_"&amp;$C113,データシート2!$A$1:$SI$1,0),0)</f>
        <v>1</v>
      </c>
      <c r="N113" s="752">
        <f>VLOOKUP($D$3&amp;"_"&amp;N$3,データシート2!$A:$SI,MATCH($G$2&amp;"_"&amp;$C113,データシート2!$A$1:$SI$1,0),0)</f>
        <v>1</v>
      </c>
      <c r="O113" s="752">
        <f>VLOOKUP($D$3&amp;"_"&amp;O$3,データシート2!$A:$SI,MATCH($G$2&amp;"_"&amp;$C113,データシート2!$A$1:$SI$1,0),0)</f>
        <v>1</v>
      </c>
      <c r="P113" s="752">
        <f>VLOOKUP($D$3&amp;"_"&amp;P$3,データシート2!$A:$SI,MATCH($G$2&amp;"_"&amp;$C113,データシート2!$A$1:$SI$1,0),0)</f>
        <v>1</v>
      </c>
      <c r="Q113" s="753">
        <f>VLOOKUP($D$3&amp;"_"&amp;Q$3,データシート2!$A:$SI,MATCH($G$2&amp;"_"&amp;$C113,データシート2!$A$1:$SI$1,0),0)</f>
        <v>1</v>
      </c>
      <c r="R113" s="930">
        <f>VLOOKUP($D$3&amp;"_"&amp;R$3,データシート2!$A:$SI,MATCH($R$2&amp;"_"&amp;$C113,データシート2!$A$1:$SI$1,0),0)</f>
        <v>6.0220000000000002</v>
      </c>
      <c r="S113" s="931">
        <f>VLOOKUP($D$3&amp;"_"&amp;S$3,データシート2!$A:$SI,MATCH($R$2&amp;"_"&amp;$C113,データシート2!$A$1:$SI$1,0),0)</f>
        <v>6.9219999999999997</v>
      </c>
      <c r="T113" s="931">
        <f>VLOOKUP($D$3&amp;"_"&amp;T$3,データシート2!$A:$SI,MATCH($R$2&amp;"_"&amp;$C113,データシート2!$A$1:$SI$1,0),0)</f>
        <v>7.8760000000000003</v>
      </c>
      <c r="U113" s="931">
        <f>VLOOKUP($D$3&amp;"_"&amp;U$3,データシート2!$A:$SI,MATCH($R$2&amp;"_"&amp;$C113,データシート2!$A$1:$SI$1,0),0)</f>
        <v>8.2370000000000001</v>
      </c>
      <c r="V113" s="931">
        <f>VLOOKUP($D$3&amp;"_"&amp;V$3,データシート2!$A:$SI,MATCH($R$2&amp;"_"&amp;$C113,データシート2!$A$1:$SI$1,0),0)</f>
        <v>8.1809999999999992</v>
      </c>
      <c r="W113" s="931">
        <f>VLOOKUP($D$3&amp;"_"&amp;W$3,データシート2!$A:$SI,MATCH($R$2&amp;"_"&amp;$C113,データシート2!$A$1:$SI$1,0),0)</f>
        <v>7.9260000000000002</v>
      </c>
      <c r="X113" s="931">
        <f>VLOOKUP($D$3&amp;"_"&amp;X$3,データシート2!$A:$SI,MATCH($R$2&amp;"_"&amp;$C113,データシート2!$A$1:$SI$1,0),0)</f>
        <v>7.8659999999999997</v>
      </c>
      <c r="Y113" s="931">
        <f>VLOOKUP($D$3&amp;"_"&amp;Y$3,データシート2!$A:$SI,MATCH($R$2&amp;"_"&amp;$C113,データシート2!$A$1:$SI$1,0),0)</f>
        <v>6.6779999999999999</v>
      </c>
      <c r="Z113" s="931">
        <f>VLOOKUP($D$3&amp;"_"&amp;Z$3,データシート2!$A:$SI,MATCH($R$2&amp;"_"&amp;$C113,データシート2!$A$1:$SI$1,0),0)</f>
        <v>5.2720000000000002</v>
      </c>
      <c r="AA113" s="931">
        <f>VLOOKUP($D$3&amp;"_"&amp;AA$3,データシート2!$A:$SI,MATCH($R$2&amp;"_"&amp;$C113,データシート2!$A$1:$SI$1,0),0)</f>
        <v>4.6740000000000004</v>
      </c>
      <c r="AB113" s="932">
        <f>VLOOKUP($D$3&amp;"_"&amp;AB$3,データシート2!$A:$SI,MATCH($R$2&amp;"_"&amp;$C113,データシート2!$A$1:$SI$1,0),0)</f>
        <v>5.1210000000000004</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2025-03-04T09:54:23Z</dcterms:created>
  <dcterms:modified xsi:type="dcterms:W3CDTF">2025-03-04T09:54:24Z</dcterms:modified>
  <cp:category/>
  <cp:contentStatus/>
</cp:coreProperties>
</file>