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ECCF359-9BA9-4ED5-9A6F-D34A091C3B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<sst xmlns="http://schemas.openxmlformats.org/spreadsheetml/2006/main" count="16731" uniqueCount="2432">
  <si>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</si>
  <si>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</si>
  <si>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</si>
  <si>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</si>
  <si>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</si>
  <si>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</si>
  <si>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</si>
  <si>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</si>
  <si>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</si>
  <si>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</si>
  <si>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</si>
  <si>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</si>
  <si>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</si>
  <si>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</si>
  <si>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</si>
  <si>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</si>
  <si>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</si>
  <si>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</si>
  <si>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</si>
  <si>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</si>
  <si>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</si>
  <si>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</si>
  <si>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</si>
  <si>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</si>
  <si>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</si>
  <si>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</si>
  <si>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</si>
  <si>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</si>
  <si>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</si>
  <si>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</si>
  <si>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</si>
  <si>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</si>
  <si>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</si>
  <si>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</si>
  <si>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</si>
  <si>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</si>
  <si>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</si>
  <si>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</si>
  <si>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</si>
  <si>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</si>
  <si>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</si>
  <si>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</si>
  <si>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</si>
  <si>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</si>
  <si>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</si>
  <si>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</si>
  <si>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</si>
  <si>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</si>
  <si>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</si>
  <si>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</si>
  <si>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</si>
  <si>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</si>
  <si>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</si>
  <si>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</si>
  <si>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</si>
  <si>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</si>
  <si>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</si>
  <si>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</si>
  <si>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</si>
  <si>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</si>
  <si>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</si>
  <si>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</si>
  <si>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</si>
  <si>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</si>
  <si>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</si>
  <si>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</si>
  <si>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</si>
  <si>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</si>
  <si>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</si>
  <si>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</si>
  <si>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</si>
  <si>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</si>
  <si>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</si>
  <si>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</si>
  <si>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</si>
  <si>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</si>
  <si>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</si>
  <si>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</si>
  <si>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</si>
  <si>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</si>
  <si>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</si>
  <si>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</si>
  <si>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</si>
  <si>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</si>
  <si>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</si>
  <si>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</si>
  <si>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</si>
  <si>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</si>
  <si>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</si>
  <si>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</si>
  <si>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</si>
  <si>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</si>
  <si>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</si>
  <si>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</si>
  <si>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</si>
  <si>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</si>
  <si>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</si>
  <si>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</si>
  <si>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</si>
  <si>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</si>
  <si>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</si>
  <si>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</si>
  <si>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</si>
  <si>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</si>
  <si>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</si>
  <si>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</si>
  <si>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</si>
  <si>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</si>
  <si>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</si>
  <si>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</si>
  <si>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</si>
  <si>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</si>
  <si>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</si>
  <si>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</si>
  <si>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</si>
  <si>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</si>
  <si>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</si>
  <si>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</si>
  <si>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</si>
  <si>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</si>
  <si>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</si>
  <si>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</si>
  <si>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</si>
  <si>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</si>
  <si>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</si>
  <si>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</si>
  <si>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</si>
  <si>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</si>
  <si>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</si>
  <si>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</si>
  <si>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</si>
  <si>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</si>
  <si>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</si>
  <si>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</si>
  <si>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</si>
  <si>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</si>
  <si>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</si>
  <si>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</si>
  <si>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</si>
  <si>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</si>
  <si>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</si>
  <si>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</si>
  <si>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</si>
  <si>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</si>
  <si>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</si>
  <si>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</si>
  <si>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</si>
  <si>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</si>
  <si>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</si>
  <si>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</si>
  <si>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</si>
  <si>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</si>
  <si>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</si>
  <si>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</si>
  <si>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</si>
  <si>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</si>
  <si>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</si>
  <si>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</si>
  <si>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</si>
  <si>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</si>
  <si>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</si>
  <si>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</si>
  <si>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</si>
  <si>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</si>
  <si>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</si>
  <si>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</si>
  <si>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</si>
  <si>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</si>
  <si>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</si>
  <si>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</si>
  <si>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</si>
  <si>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</si>
  <si>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</si>
  <si>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</si>
  <si>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</si>
  <si>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</si>
  <si>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</si>
  <si>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</si>
  <si>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</si>
  <si>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</si>
  <si>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</si>
  <si>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</si>
  <si>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</si>
  <si>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</si>
  <si>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</si>
  <si>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</si>
  <si>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</si>
  <si>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</si>
  <si>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</si>
  <si>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</si>
  <si>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</si>
  <si>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</si>
  <si>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</si>
  <si>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</si>
  <si>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</si>
  <si>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</si>
  <si>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</si>
  <si>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</si>
  <si>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</si>
  <si>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</si>
  <si>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</si>
  <si>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</si>
  <si>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</si>
  <si>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</si>
  <si>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</si>
  <si>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</si>
  <si>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</si>
  <si>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</si>
  <si>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</si>
  <si>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</si>
  <si>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</si>
  <si>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</si>
  <si>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</si>
  <si>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</si>
  <si>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</si>
  <si>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</si>
  <si>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</si>
  <si>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</si>
  <si>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</si>
  <si>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</si>
  <si>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</si>
  <si>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</si>
  <si>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</si>
  <si>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</si>
  <si>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</si>
  <si>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</si>
  <si>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</si>
  <si>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</si>
  <si>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</si>
  <si>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</si>
  <si>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</si>
  <si>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</si>
  <si>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</si>
  <si>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</si>
  <si>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</si>
  <si>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</si>
  <si>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</si>
  <si>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</si>
  <si>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</si>
  <si>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</si>
  <si>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</si>
  <si>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</si>
  <si>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</si>
  <si>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</si>
  <si>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</si>
  <si>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</si>
  <si>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</si>
  <si>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</si>
  <si>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</si>
  <si>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</si>
  <si>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</si>
  <si>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</si>
  <si>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</si>
  <si>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</si>
  <si>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</si>
  <si>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</si>
  <si>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</si>
  <si>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</si>
  <si>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</si>
  <si>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</si>
  <si>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</si>
  <si>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</si>
  <si>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</si>
  <si>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</si>
  <si>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</si>
  <si>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</si>
  <si>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</si>
  <si>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</si>
  <si>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</si>
  <si>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</si>
  <si>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</si>
  <si>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</si>
  <si>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</si>
  <si>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</si>
  <si>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</si>
  <si>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</si>
  <si>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</si>
  <si>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</si>
  <si>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</si>
  <si>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</si>
  <si>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</si>
  <si>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</si>
  <si>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</si>
  <si>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</si>
  <si>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</si>
  <si>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</si>
  <si>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</si>
  <si>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</si>
  <si>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</si>
  <si>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</si>
  <si>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</si>
  <si>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</si>
  <si>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</si>
  <si>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</si>
  <si>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</si>
  <si>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</si>
  <si>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</si>
  <si>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</si>
  <si>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</si>
  <si>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</si>
  <si>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</si>
  <si>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</si>
  <si>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</si>
  <si>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</si>
  <si>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</si>
  <si>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</si>
  <si>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</si>
  <si>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</si>
  <si>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</si>
  <si>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</si>
  <si>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</si>
  <si>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</si>
  <si>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</si>
  <si>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</si>
  <si>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</si>
  <si>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</si>
  <si>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</si>
  <si>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</si>
  <si>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</si>
  <si>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</si>
  <si>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</si>
  <si>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</si>
  <si>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</si>
  <si>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</si>
  <si>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</si>
  <si>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</si>
  <si>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</si>
  <si>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</si>
  <si>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</si>
  <si>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</si>
  <si>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</si>
  <si>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</si>
  <si>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</si>
  <si>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</si>
  <si>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</si>
  <si>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</si>
  <si>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</si>
  <si>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</si>
  <si>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</si>
  <si>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</si>
  <si>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</si>
  <si>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</si>
  <si>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</si>
  <si>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</si>
  <si>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</si>
  <si>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</si>
  <si>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</si>
  <si>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</si>
  <si>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</si>
  <si>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</si>
  <si>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</si>
  <si>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</si>
  <si>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</si>
  <si>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</si>
  <si>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</si>
  <si>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</si>
  <si>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</si>
  <si>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</si>
  <si>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</si>
  <si>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</si>
  <si>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</si>
  <si>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</si>
  <si>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</si>
  <si>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</si>
  <si>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</si>
  <si>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</si>
  <si>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</si>
  <si>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</si>
  <si>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</si>
  <si>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</si>
  <si>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</si>
  <si>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</si>
  <si>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</si>
  <si>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</si>
  <si>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</si>
  <si>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</si>
  <si>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</si>
  <si>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</si>
  <si>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</si>
  <si>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</si>
  <si>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</si>
  <si>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</si>
  <si>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</si>
  <si>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</si>
  <si>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</si>
  <si>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</si>
  <si>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</si>
  <si>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</si>
  <si>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</si>
  <si>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</si>
  <si>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</si>
  <si>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</si>
  <si>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</si>
  <si>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</si>
  <si>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</si>
  <si>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</si>
  <si>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</si>
  <si>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</si>
  <si>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</si>
  <si>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</si>
  <si>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</si>
  <si>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</si>
  <si>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</si>
  <si>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</si>
  <si>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</si>
  <si>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</si>
  <si>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</si>
  <si>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</si>
  <si>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</si>
  <si>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</si>
  <si>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</si>
  <si>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</si>
  <si>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</si>
  <si>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</si>
  <si>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</si>
  <si>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</si>
  <si>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</si>
  <si>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</si>
  <si>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</si>
  <si>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</si>
  <si>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</si>
  <si>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</si>
  <si>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</si>
  <si>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</si>
  <si>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</si>
  <si>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</si>
  <si>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</si>
  <si>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</si>
  <si>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</si>
  <si>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</si>
  <si>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</si>
  <si>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</si>
  <si>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</si>
  <si>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</si>
  <si>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</si>
  <si>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</si>
  <si>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</si>
  <si>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</si>
  <si>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</si>
  <si>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</si>
  <si>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</si>
  <si>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</si>
  <si>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</si>
  <si>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</si>
  <si>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</si>
  <si>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</si>
  <si>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</si>
  <si>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</si>
  <si>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</si>
  <si>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</si>
  <si>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</si>
  <si>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</si>
  <si>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</si>
  <si>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</si>
  <si>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</si>
  <si>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</si>
  <si>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</si>
  <si>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</si>
  <si>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</si>
  <si>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</si>
  <si>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</si>
  <si>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</si>
  <si>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</si>
  <si>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</si>
  <si>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</si>
  <si>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</si>
  <si>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</si>
  <si>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</si>
  <si>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</si>
  <si>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</si>
  <si>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</si>
  <si>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</si>
  <si>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</si>
  <si>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</si>
  <si>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</si>
  <si>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</si>
  <si>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</si>
  <si>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</si>
  <si>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</si>
  <si>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</si>
  <si>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</si>
  <si>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</si>
  <si>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</si>
  <si>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</si>
  <si>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</si>
  <si>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</si>
  <si>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</si>
  <si>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</si>
  <si>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</si>
  <si>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</si>
  <si>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</si>
  <si>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</si>
  <si>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</si>
  <si>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</si>
  <si>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</si>
  <si>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</si>
  <si>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</si>
  <si>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</si>
  <si>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</si>
  <si>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</si>
  <si>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</si>
  <si>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</si>
  <si>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</si>
  <si>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</si>
  <si>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</si>
  <si>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</si>
  <si>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</si>
  <si>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</si>
  <si>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</si>
  <si>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</si>
  <si>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</si>
  <si>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</si>
  <si>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</si>
  <si>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</si>
  <si>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</si>
  <si>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</si>
  <si>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</si>
  <si>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</si>
  <si>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</si>
  <si>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</si>
  <si>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</si>
  <si>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</si>
  <si>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</si>
  <si>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</si>
  <si>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</si>
  <si>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</si>
  <si>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</si>
  <si>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</si>
  <si>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</si>
  <si>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</si>
  <si>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</si>
  <si>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</si>
  <si>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</si>
  <si>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</si>
  <si>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</si>
  <si>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</si>
  <si>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</si>
  <si>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</si>
  <si>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</si>
  <si>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</si>
  <si>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</si>
  <si>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</si>
  <si>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</si>
  <si>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</si>
  <si>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</si>
  <si>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</si>
  <si>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</si>
  <si>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</si>
  <si>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</si>
  <si>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</si>
  <si>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</si>
  <si>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</si>
  <si>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</si>
  <si>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</si>
  <si>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</si>
  <si>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</si>
  <si>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</si>
  <si>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</si>
  <si>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</si>
  <si>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</si>
  <si>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</si>
  <si>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</si>
  <si>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</si>
  <si>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</si>
  <si>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</si>
  <si>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</si>
  <si>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</si>
  <si>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</si>
  <si>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</si>
  <si>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</si>
  <si>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</si>
  <si>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</si>
  <si>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</si>
  <si>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</si>
  <si>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</si>
  <si>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</si>
  <si>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</si>
  <si>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</si>
  <si>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</si>
  <si>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</si>
  <si>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</si>
  <si>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</si>
  <si>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</si>
  <si>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</si>
  <si>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</si>
  <si>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</si>
  <si>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</si>
  <si>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</si>
  <si>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</si>
  <si>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</si>
  <si>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</si>
  <si>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</si>
  <si>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</si>
  <si>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</si>
  <si>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</si>
  <si>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</si>
  <si>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</si>
  <si>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</si>
  <si>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</si>
  <si>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</si>
  <si>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</si>
  <si>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</si>
  <si>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</si>
  <si>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</si>
  <si>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</si>
  <si>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</si>
  <si>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</si>
  <si>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</si>
  <si>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</si>
  <si>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</si>
  <si>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</si>
  <si>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</si>
  <si>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</si>
  <si>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</si>
  <si>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</si>
  <si>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</si>
  <si>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</si>
  <si>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</si>
  <si>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</si>
  <si>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</si>
  <si>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</si>
  <si>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</si>
  <si>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</si>
  <si>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</si>
  <si>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</si>
  <si>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</si>
  <si>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</si>
  <si>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</si>
  <si>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</si>
  <si>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</si>
  <si>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</si>
  <si>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</si>
  <si>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</si>
  <si>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</si>
  <si>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</si>
  <si>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</si>
  <si>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</si>
  <si>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</si>
  <si>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</si>
  <si>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</si>
  <si>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</si>
  <si>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</si>
  <si>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</si>
  <si>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</si>
  <si>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</si>
  <si>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</si>
  <si>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</si>
  <si>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</si>
  <si>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</si>
  <si>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</si>
  <si>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</si>
  <si>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</si>
  <si>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</si>
  <si>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</si>
  <si>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</si>
  <si>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</si>
  <si>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</si>
  <si>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</si>
  <si>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</si>
  <si>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</si>
  <si>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</si>
  <si>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</si>
  <si>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</si>
  <si>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</si>
  <si>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</si>
  <si>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</si>
  <si>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</si>
  <si>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</si>
  <si>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</si>
  <si>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</si>
  <si>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</si>
  <si>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</si>
  <si>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</si>
  <si>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</si>
  <si>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</si>
  <si>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</si>
  <si>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</si>
  <si>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</si>
  <si>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</si>
  <si>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</si>
  <si>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</si>
  <si>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</si>
  <si>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</si>
  <si>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</si>
  <si>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</si>
  <si>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</si>
  <si>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</si>
  <si>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</si>
  <si>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</si>
  <si>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</si>
  <si>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</si>
  <si>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</si>
  <si>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</si>
  <si>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</si>
  <si>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</si>
  <si>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</si>
  <si>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</si>
  <si>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</si>
  <si>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</si>
  <si>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</si>
  <si>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</si>
  <si>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</si>
  <si>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</si>
  <si>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</si>
  <si>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</si>
  <si>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</si>
  <si>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</si>
  <si>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</si>
  <si>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</si>
  <si>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</si>
  <si>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</si>
  <si>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</si>
  <si>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</si>
  <si>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</si>
  <si>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</si>
  <si>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</si>
  <si>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</si>
  <si>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</si>
  <si>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</si>
  <si>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</si>
  <si>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</si>
  <si>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</si>
  <si>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</si>
  <si>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</si>
  <si>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</si>
  <si>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</si>
  <si>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</si>
  <si>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</si>
  <si>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</si>
  <si>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</si>
  <si>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</si>
  <si>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</si>
  <si>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</si>
  <si>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</si>
  <si>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</si>
  <si>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</si>
  <si>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</si>
  <si>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</si>
  <si>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</si>
  <si>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</si>
  <si>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</si>
  <si>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</si>
  <si>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</si>
  <si>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</si>
  <si>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</si>
  <si>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</si>
  <si>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</si>
  <si>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</si>
  <si>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</si>
  <si>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</si>
  <si>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</si>
  <si>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</si>
  <si>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</si>
  <si>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</si>
  <si>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</si>
  <si>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</si>
  <si>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</si>
  <si>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</si>
  <si>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</si>
  <si>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</si>
  <si>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</si>
  <si>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</si>
  <si>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</si>
  <si>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</si>
  <si>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</si>
  <si>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</si>
  <si>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</si>
  <si>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</si>
  <si>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</si>
  <si>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</si>
  <si>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</si>
  <si>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</si>
  <si>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</si>
  <si>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</si>
  <si>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</si>
  <si>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</si>
  <si>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</si>
  <si>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</si>
  <si>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</si>
  <si>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</si>
  <si>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</si>
  <si>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</si>
  <si>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</si>
  <si>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</si>
  <si>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</si>
  <si>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</si>
  <si>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</si>
  <si>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</si>
  <si>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</si>
  <si>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</si>
  <si>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</si>
  <si>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</si>
  <si>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</si>
  <si>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</si>
  <si>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</si>
  <si>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</si>
  <si>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</si>
  <si>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</si>
  <si>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</si>
  <si>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</si>
  <si>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</si>
  <si>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</si>
  <si>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</si>
  <si>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</si>
  <si>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</si>
  <si>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</si>
  <si>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</si>
  <si>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</si>
  <si>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</si>
  <si>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</si>
  <si>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</si>
  <si>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</si>
  <si>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</si>
  <si>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</si>
  <si>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</si>
  <si>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</si>
  <si>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</si>
  <si>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</si>
  <si>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</si>
  <si>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</si>
  <si>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</si>
  <si>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</si>
  <si>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</si>
  <si>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</si>
  <si>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</si>
  <si>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</si>
  <si>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</si>
  <si>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</si>
  <si>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</si>
  <si>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</si>
  <si>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</si>
  <si>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</si>
  <si>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</si>
  <si>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</si>
  <si>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</si>
  <si>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</si>
  <si>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</si>
  <si>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</si>
  <si>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</si>
  <si>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</si>
  <si>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</si>
  <si>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</si>
  <si>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</si>
  <si>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</si>
  <si>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</si>
  <si>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</si>
  <si>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</si>
  <si>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</si>
  <si>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</si>
  <si>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</si>
  <si>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</si>
  <si>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</si>
  <si>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</si>
  <si>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</si>
  <si>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</si>
  <si>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</si>
  <si>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</si>
  <si>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</si>
  <si>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</si>
  <si>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</si>
  <si>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</si>
  <si>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</si>
  <si>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</si>
  <si>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</si>
  <si>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</si>
  <si>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</si>
  <si>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</si>
  <si>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</si>
  <si>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</si>
  <si>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</si>
  <si>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</si>
  <si>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</si>
  <si>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</si>
  <si>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</si>
  <si>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</si>
  <si>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</si>
  <si>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</si>
  <si>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</si>
  <si>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</si>
  <si>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</si>
  <si>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</si>
  <si>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</si>
  <si>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</si>
  <si>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</si>
  <si>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</si>
  <si>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</si>
  <si>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</si>
  <si>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</si>
  <si>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</si>
  <si>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</si>
  <si>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</si>
  <si>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</si>
  <si>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</si>
  <si>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</si>
  <si>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</si>
  <si>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</si>
  <si>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</si>
  <si>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</si>
  <si>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</si>
  <si>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</si>
  <si>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</si>
  <si>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</si>
  <si>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</si>
  <si>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</si>
  <si>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</si>
  <si>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</si>
  <si>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</si>
  <si>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</si>
  <si>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</si>
  <si>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</si>
  <si>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</si>
  <si>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</si>
  <si>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</si>
  <si>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</si>
  <si>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</si>
  <si>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</si>
  <si>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</si>
  <si>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</si>
  <si>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</si>
  <si>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</si>
  <si>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</si>
  <si>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</si>
  <si>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</si>
  <si>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</si>
  <si>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</si>
  <si>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</si>
  <si>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</si>
  <si>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</si>
  <si>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</si>
  <si>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</si>
  <si>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</si>
  <si>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</si>
  <si>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</si>
  <si>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</si>
  <si>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</si>
  <si>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</si>
  <si>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</si>
  <si>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</si>
  <si>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</si>
  <si>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</si>
  <si>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</si>
  <si>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</si>
  <si>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</si>
  <si>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</si>
  <si>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</si>
  <si>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</si>
  <si>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</si>
  <si>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</si>
  <si>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</si>
  <si>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</si>
  <si>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</si>
  <si>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</si>
  <si>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</si>
  <si>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</si>
  <si>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</si>
  <si>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</si>
  <si>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</si>
  <si>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</si>
  <si>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</si>
  <si>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</si>
  <si>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</si>
  <si>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</si>
  <si>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</si>
  <si>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</si>
  <si>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</si>
  <si>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</si>
  <si>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</si>
  <si>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</si>
  <si>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</si>
  <si>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</si>
  <si>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</si>
  <si>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</si>
  <si>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</si>
  <si>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</si>
  <si>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</si>
  <si>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</si>
  <si>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</si>
  <si>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</si>
  <si>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</si>
  <si>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</si>
  <si>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</si>
  <si>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</si>
  <si>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</si>
  <si>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</si>
  <si>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</si>
  <si>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</si>
  <si>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</si>
  <si>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</si>
  <si>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</si>
  <si>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</si>
  <si>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</si>
  <si>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</si>
  <si>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</si>
  <si>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</si>
  <si>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</si>
  <si>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</si>
  <si>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</si>
  <si>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</si>
  <si>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</si>
  <si>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</si>
  <si>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</si>
  <si>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</si>
  <si>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</si>
  <si>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</si>
  <si>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</si>
  <si>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</si>
  <si>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</si>
  <si>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</si>
  <si>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</si>
  <si>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</si>
  <si>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</si>
  <si>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</si>
  <si>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</si>
  <si>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</si>
  <si>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</si>
  <si>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</si>
  <si>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</si>
  <si>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</si>
  <si>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</si>
  <si>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</si>
  <si>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</si>
  <si>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</si>
  <si>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</si>
  <si>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</si>
  <si>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</si>
  <si>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</si>
  <si>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</si>
  <si>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</si>
  <si>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</si>
  <si>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</si>
  <si>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</si>
  <si>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</si>
  <si>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</si>
  <si>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</si>
  <si>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</si>
  <si>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</si>
  <si>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</si>
  <si>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</si>
  <si>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</si>
  <si>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</si>
  <si>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</si>
  <si>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</si>
  <si>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</si>
  <si>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</si>
  <si>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</si>
  <si>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</si>
  <si>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</si>
  <si>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</si>
  <si>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</si>
  <si>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</si>
  <si>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</si>
  <si>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</si>
  <si>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</si>
  <si>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</si>
  <si>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</si>
  <si>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</si>
  <si>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</si>
  <si>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</si>
  <si>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</si>
  <si>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</si>
  <si>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</si>
  <si>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</si>
  <si>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</si>
  <si>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</si>
  <si>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</si>
  <si>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</si>
  <si>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</si>
  <si>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</si>
  <si>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</si>
  <si>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</si>
  <si>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</si>
  <si>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</si>
  <si>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</si>
  <si>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</si>
  <si>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</si>
  <si>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</si>
  <si>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</si>
  <si>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</si>
  <si>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</si>
  <si>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</si>
  <si>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</si>
  <si>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</si>
  <si>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</si>
  <si>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</si>
  <si>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</si>
  <si>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</si>
  <si>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</si>
  <si>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</si>
  <si>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</si>
  <si>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</si>
  <si>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</si>
  <si>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</si>
  <si>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</si>
  <si>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</si>
  <si>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</si>
  <si>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</si>
  <si>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</si>
  <si>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</si>
  <si>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</si>
  <si>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</si>
  <si>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</si>
  <si>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</si>
  <si>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</si>
  <si>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</si>
  <si>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</si>
  <si>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</si>
  <si>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</si>
  <si>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</si>
  <si>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</si>
  <si>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</si>
  <si>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</si>
  <si>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</si>
  <si>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</si>
  <si>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</si>
  <si>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</si>
  <si>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</si>
  <si>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</si>
  <si>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</si>
  <si>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</si>
  <si>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</si>
  <si>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</si>
  <si>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</si>
  <si>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</si>
  <si>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</si>
  <si>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</si>
  <si>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</si>
  <si>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</si>
  <si>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</si>
  <si>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</si>
  <si>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</si>
  <si>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</si>
  <si>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</si>
  <si>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</si>
  <si>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</si>
  <si>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</si>
  <si>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</si>
  <si>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</si>
  <si>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</si>
  <si>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</si>
  <si>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</si>
  <si>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</si>
  <si>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</si>
  <si>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</si>
  <si>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</si>
  <si>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</si>
  <si>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</si>
  <si>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</si>
  <si>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</si>
  <si>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</si>
  <si>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</si>
  <si>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</si>
  <si>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</si>
  <si>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</si>
  <si>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</si>
  <si>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</si>
  <si>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</si>
  <si>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</si>
  <si>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</si>
  <si>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</si>
  <si>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</si>
  <si>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</si>
  <si>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</si>
  <si>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</si>
  <si>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</si>
  <si>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</si>
  <si>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</si>
  <si>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</si>
  <si>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</si>
  <si>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</si>
  <si>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</si>
  <si>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</si>
  <si>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</si>
  <si>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</si>
  <si>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</si>
  <si>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</si>
  <si>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</si>
  <si>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</si>
  <si>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</si>
  <si>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</si>
  <si>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</si>
  <si>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</si>
  <si>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</si>
  <si>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</si>
  <si>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</si>
  <si>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</si>
  <si>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</si>
  <si>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</si>
  <si>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</si>
  <si>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</si>
  <si>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</si>
  <si>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</si>
  <si>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</si>
  <si>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</si>
  <si>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</si>
  <si>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</si>
  <si>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</si>
  <si>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</si>
  <si>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</si>
  <si>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</si>
  <si>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</si>
  <si>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</si>
  <si>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</si>
  <si>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</si>
  <si>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</si>
  <si>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</si>
  <si>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</si>
  <si>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</si>
  <si>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</si>
  <si>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</si>
  <si>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</si>
  <si>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</si>
  <si>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</si>
  <si>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</si>
  <si>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</si>
  <si>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</si>
  <si>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</si>
  <si>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</si>
  <si>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</si>
  <si>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</si>
  <si>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</si>
  <si>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</si>
  <si>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</si>
  <si>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</si>
  <si>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</si>
  <si>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</si>
  <si>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</si>
  <si>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</si>
  <si>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</si>
  <si>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</si>
  <si>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</si>
  <si>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</si>
  <si>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</si>
  <si>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</si>
  <si>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</si>
  <si>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</si>
  <si>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</si>
  <si>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</si>
  <si>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</si>
  <si>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</si>
  <si>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</si>
  <si>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</si>
  <si>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</si>
  <si>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</si>
  <si>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</si>
  <si>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</si>
  <si>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</si>
  <si>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</si>
  <si>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</si>
  <si>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</si>
  <si>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</si>
  <si>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</si>
  <si>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</si>
  <si>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</si>
  <si>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</si>
  <si>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</si>
  <si>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</si>
  <si>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</si>
  <si>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</si>
  <si>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</si>
  <si>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</si>
  <si>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</si>
  <si>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</si>
  <si>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</si>
  <si>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</si>
  <si>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</si>
  <si>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</si>
  <si>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</si>
  <si>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</si>
  <si>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</si>
  <si>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</si>
  <si>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</si>
  <si>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</si>
  <si>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</si>
  <si>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</si>
  <si>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</si>
  <si>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</si>
  <si>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</si>
  <si>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</si>
  <si>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</si>
  <si>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</si>
  <si>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</si>
  <si>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</si>
  <si>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</si>
  <si>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</si>
  <si>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</si>
  <si>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</si>
  <si>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</si>
  <si>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</si>
  <si>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</si>
  <si>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</si>
  <si>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</si>
  <si>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</si>
  <si>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</si>
  <si>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</si>
  <si>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</si>
  <si>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</si>
  <si>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</si>
  <si>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</si>
  <si>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</si>
  <si>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</si>
  <si>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</si>
  <si>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</si>
  <si>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</si>
  <si>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</si>
  <si>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</si>
  <si>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</si>
  <si>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</si>
  <si>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</si>
  <si>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</si>
  <si>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</si>
  <si>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</si>
  <si>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</si>
  <si>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</si>
  <si>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</si>
  <si>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</si>
  <si>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</si>
  <si>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</si>
  <si>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</si>
  <si>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</si>
  <si>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</si>
  <si>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</si>
  <si>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</si>
  <si>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</si>
  <si>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</si>
  <si>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</si>
  <si>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</si>
  <si>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</si>
  <si>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</si>
  <si>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</si>
  <si>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</si>
  <si>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</si>
  <si>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</si>
  <si>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</si>
  <si>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</si>
  <si>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</si>
  <si>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</si>
  <si>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</si>
  <si>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</si>
  <si>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</si>
  <si>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</si>
  <si>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</si>
  <si>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</si>
  <si>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</si>
  <si>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</si>
  <si>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</si>
  <si>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</si>
  <si>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</si>
  <si>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</si>
  <si>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</si>
  <si>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</si>
  <si>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</si>
  <si>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</si>
  <si>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</si>
  <si>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</si>
  <si>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</si>
  <si>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</si>
  <si>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</si>
  <si>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</si>
  <si>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</si>
  <si>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</si>
  <si>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</si>
  <si>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</si>
  <si>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</si>
  <si>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</si>
  <si>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</si>
  <si>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</si>
  <si>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</si>
  <si>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</si>
  <si>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</si>
  <si>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</si>
  <si>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</si>
  <si>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</si>
  <si>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</si>
  <si>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</si>
  <si>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</si>
  <si>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</si>
  <si>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</si>
  <si>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</si>
  <si>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</si>
  <si>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</si>
  <si>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</si>
  <si>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</si>
  <si>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</si>
  <si>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</si>
  <si>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</si>
  <si>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</si>
  <si>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</si>
  <si>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</si>
  <si>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</si>
  <si>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</si>
  <si>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</si>
  <si>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</si>
  <si>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</si>
  <si>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</si>
  <si>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</si>
  <si>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</si>
  <si>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</si>
  <si>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</si>
  <si>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</si>
  <si>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</si>
  <si>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</si>
  <si>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</si>
  <si>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</si>
  <si>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</si>
  <si>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</si>
  <si>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</si>
  <si>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</si>
  <si>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</si>
  <si>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</si>
  <si>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</si>
  <si>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</si>
  <si>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</si>
  <si>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</si>
  <si>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</si>
  <si>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</si>
  <si>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</si>
  <si>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</si>
  <si>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</si>
  <si>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</si>
  <si>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</si>
  <si>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</si>
  <si>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</si>
  <si>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</si>
  <si>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</si>
  <si>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</si>
  <si>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</si>
  <si>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</si>
  <si>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</si>
  <si>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</si>
  <si>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</si>
  <si>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</si>
  <si>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</si>
  <si>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</si>
  <si>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</si>
  <si>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</si>
  <si>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</si>
  <si>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</si>
  <si>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</si>
  <si>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</si>
  <si>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</si>
  <si>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</si>
  <si>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</si>
  <si>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</si>
  <si>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</si>
  <si>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</si>
  <si>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</si>
  <si>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</si>
  <si>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</si>
  <si>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</si>
  <si>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</si>
  <si>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</si>
  <si>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</si>
  <si>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</si>
  <si>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</si>
  <si>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</si>
  <si>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</si>
  <si>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</si>
  <si>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</si>
  <si>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</si>
  <si>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</si>
  <si>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</si>
  <si>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</si>
  <si>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</si>
  <si>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</si>
  <si>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</si>
  <si>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</si>
  <si>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</si>
  <si>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</si>
  <si>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</si>
  <si>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</si>
  <si>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</si>
  <si>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</si>
  <si>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</si>
  <si>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</si>
  <si>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</si>
  <si>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</si>
  <si>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</si>
  <si>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</si>
  <si>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</si>
  <si>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</si>
  <si>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</si>
  <si>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</si>
  <si>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</si>
  <si>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</si>
  <si>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</si>
  <si>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</si>
  <si>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</si>
  <si>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</si>
  <si>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</si>
  <si>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</si>
  <si>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</si>
  <si>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</si>
  <si>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</si>
  <si>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</si>
  <si>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</si>
  <si>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</si>
  <si>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</si>
  <si>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</si>
  <si>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</si>
  <si>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</si>
  <si>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</si>
  <si>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</si>
  <si>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</si>
  <si>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</si>
  <si>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</si>
  <si>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</si>
  <si>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</si>
  <si>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</si>
  <si>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</si>
  <si>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</si>
  <si>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</si>
  <si>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</si>
  <si>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</si>
  <si>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</si>
  <si>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</si>
  <si>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</si>
  <si>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</si>
  <si>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</si>
  <si>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</si>
  <si>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</si>
  <si>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</si>
  <si>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</si>
  <si>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</si>
  <si>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</si>
  <si>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</si>
  <si>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</si>
  <si>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</si>
  <si>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</si>
  <si>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</si>
  <si>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</si>
  <si>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</si>
  <si>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</si>
  <si>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</si>
  <si>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</si>
  <si>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</si>
  <si>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</si>
  <si>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</si>
  <si>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</si>
  <si>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</si>
  <si>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</si>
  <si>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</si>
  <si>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</si>
  <si>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</si>
  <si>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</si>
  <si>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</si>
  <si>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</si>
  <si>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</si>
  <si>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</si>
  <si>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</si>
  <si>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</si>
  <si>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</si>
  <si>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</si>
  <si>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</si>
  <si>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</si>
  <si>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</si>
  <si>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</si>
  <si>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</si>
  <si>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</si>
  <si>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</si>
  <si>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</si>
  <si>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</si>
  <si>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</si>
  <si>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</si>
  <si>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</si>
  <si>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</si>
  <si>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</si>
  <si>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</si>
  <si>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</si>
  <si>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</si>
  <si>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</si>
  <si>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</si>
  <si>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</si>
  <si>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</si>
  <si>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</si>
  <si>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</si>
  <si>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</si>
  <si>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</si>
  <si>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</si>
  <si>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</si>
  <si>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</si>
  <si>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</si>
  <si>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</si>
  <si>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</si>
  <si>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</si>
  <si>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</si>
  <si>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</si>
  <si>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</si>
  <si>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</si>
  <si>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</si>
  <si>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</si>
  <si>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</si>
  <si>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</si>
  <si>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</si>
  <si>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</si>
  <si>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</si>
  <si>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</si>
  <si>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</si>
  <si>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</si>
  <si>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</si>
  <si>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</si>
  <si>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</si>
  <si>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</si>
  <si>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</si>
  <si>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</si>
  <si>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</si>
  <si>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</si>
  <si>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</si>
  <si>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</si>
  <si>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</si>
  <si>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</si>
  <si>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</si>
  <si>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</si>
  <si>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</si>
  <si>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</si>
  <si>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</si>
  <si>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</si>
  <si>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</si>
  <si>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</si>
  <si>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</si>
  <si>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</si>
  <si>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</si>
  <si>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</si>
  <si>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</si>
  <si>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</si>
  <si>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</si>
  <si>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</si>
  <si>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</si>
  <si>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</si>
  <si>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</si>
  <si>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</si>
  <si>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</si>
  <si>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</si>
  <si>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</si>
  <si>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</si>
  <si>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</si>
  <si>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</si>
  <si>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</si>
  <si>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</si>
  <si>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</si>
  <si>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</si>
  <si>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</si>
  <si>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01559_令和6年度</t>
  </si>
  <si>
    <t>01559</t>
  </si>
  <si>
    <t>湧別町</t>
  </si>
  <si>
    <t>01559_令和4年度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</si>
  <si>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</si>
  <si>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</si>
  <si>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</si>
  <si>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</si>
  <si>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</si>
  <si>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</si>
  <si>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</si>
  <si>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</si>
  <si>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</si>
  <si>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</si>
  <si>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</si>
  <si>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</si>
  <si>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</si>
  <si>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</si>
  <si>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</si>
  <si>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</si>
  <si>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</si>
  <si>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</si>
  <si>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</si>
  <si>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</si>
  <si>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</si>
  <si>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</si>
  <si>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</si>
  <si>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</si>
  <si>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</si>
  <si>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</si>
  <si>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</si>
  <si>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</si>
  <si>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</si>
  <si>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</si>
  <si>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</si>
  <si>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</si>
  <si>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</si>
  <si>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</si>
  <si>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</si>
  <si>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</si>
  <si>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</si>
  <si>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</si>
  <si>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</si>
  <si>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</si>
  <si>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</si>
  <si>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</si>
  <si>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</si>
  <si>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</si>
  <si>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</si>
  <si>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</si>
  <si>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</si>
  <si>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</si>
  <si>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</si>
  <si>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</si>
  <si>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</si>
  <si>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</si>
  <si>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</si>
  <si>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</si>
  <si>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</si>
  <si>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</si>
  <si>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</si>
  <si>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</si>
  <si>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</si>
  <si>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</si>
  <si>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</si>
  <si>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</si>
  <si>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</si>
  <si>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</si>
  <si>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</si>
  <si>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</si>
  <si>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</si>
  <si>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</si>
  <si>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</si>
  <si>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</si>
  <si>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</si>
  <si>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</si>
  <si>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</si>
  <si>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</si>
  <si>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</si>
  <si>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</si>
  <si>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</si>
  <si>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</si>
  <si>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</si>
  <si>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</si>
  <si>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</si>
  <si>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</si>
  <si>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</si>
  <si>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</si>
  <si>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</si>
  <si>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</si>
  <si>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</si>
  <si>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</si>
  <si>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</si>
  <si>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</si>
  <si>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</si>
  <si>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</si>
  <si>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</si>
  <si>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</si>
  <si>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</si>
  <si>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</si>
  <si>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</si>
  <si>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</si>
  <si>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</si>
  <si>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</si>
  <si>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</si>
  <si>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</si>
  <si>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</si>
  <si>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</si>
  <si>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</si>
  <si>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</si>
  <si>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</si>
  <si>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</si>
  <si>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</si>
  <si>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</si>
  <si>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</si>
  <si>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</si>
  <si>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</si>
  <si>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</si>
  <si>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</si>
  <si>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</si>
  <si>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</si>
  <si>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</si>
  <si>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</si>
  <si>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</si>
  <si>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</si>
  <si>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</si>
  <si>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</si>
  <si>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</si>
  <si>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</si>
  <si>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</si>
  <si>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</si>
  <si>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</si>
  <si>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</si>
  <si>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</si>
  <si>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</si>
  <si>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</si>
  <si>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</si>
  <si>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</si>
  <si>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</si>
  <si>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</si>
  <si>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</si>
  <si>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</si>
  <si>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</si>
  <si>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</si>
  <si>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</si>
  <si>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</si>
  <si>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</si>
  <si>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</si>
  <si>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</si>
  <si>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</si>
  <si>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</si>
  <si>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</si>
  <si>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</si>
  <si>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</si>
  <si>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</si>
  <si>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</si>
  <si>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</si>
  <si>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</si>
  <si>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</si>
  <si>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</si>
  <si>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</si>
  <si>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</si>
  <si>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</si>
  <si>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</si>
  <si>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</si>
  <si>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</si>
  <si>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</si>
  <si>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</si>
  <si>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</si>
  <si>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</si>
  <si>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</si>
  <si>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</si>
  <si>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</si>
  <si>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</si>
  <si>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</si>
  <si>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</si>
  <si>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</si>
  <si>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</si>
  <si>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</si>
  <si>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</si>
  <si>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</si>
  <si>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</si>
  <si>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</si>
  <si>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</si>
  <si>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</si>
  <si>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</si>
  <si>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</si>
  <si>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</si>
  <si>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</si>
  <si>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</si>
  <si>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</si>
  <si>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</si>
  <si>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</si>
  <si>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</si>
  <si>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</si>
  <si>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</si>
  <si>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</si>
  <si>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</si>
  <si>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</si>
  <si>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</si>
  <si>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</si>
  <si>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</si>
  <si>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</si>
  <si>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</si>
  <si>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</si>
  <si>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</si>
  <si>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</si>
  <si>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</si>
  <si>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</si>
  <si>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</si>
  <si>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</si>
  <si>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</si>
  <si>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</si>
  <si>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</si>
  <si>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</si>
  <si>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</si>
  <si>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</si>
  <si>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</si>
  <si>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</si>
  <si>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</si>
  <si>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</si>
  <si>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</si>
  <si>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</si>
  <si>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</si>
  <si>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</si>
  <si>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</si>
  <si>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</si>
  <si>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</si>
  <si>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</si>
  <si>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</si>
  <si>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</si>
  <si>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</si>
  <si>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</si>
  <si>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</si>
  <si>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</si>
  <si>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</si>
  <si>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</si>
  <si>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</si>
  <si>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</si>
  <si>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</si>
  <si>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</si>
  <si>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</si>
  <si>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</si>
  <si>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</si>
  <si>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</si>
  <si>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</si>
  <si>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</si>
  <si>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</si>
  <si>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</si>
  <si>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</si>
  <si>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</si>
  <si>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</si>
  <si>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</si>
  <si>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</si>
  <si>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</si>
  <si>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</si>
  <si>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</si>
  <si>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</si>
  <si>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</si>
  <si>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</si>
  <si>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</si>
  <si>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</si>
  <si>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</si>
  <si>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</si>
  <si>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</si>
  <si>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</si>
  <si>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</si>
  <si>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</si>
  <si>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</si>
  <si>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</si>
  <si>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</si>
  <si>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</si>
  <si>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</si>
  <si>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</si>
  <si>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</si>
  <si>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</si>
  <si>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</si>
  <si>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</si>
  <si>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</si>
  <si>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</si>
  <si>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</si>
  <si>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</si>
  <si>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</si>
  <si>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</si>
  <si>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</si>
  <si>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</si>
  <si>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</si>
  <si>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</si>
  <si>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</si>
  <si>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</si>
  <si>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</si>
  <si>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</si>
  <si>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</si>
  <si>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</si>
  <si>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</si>
  <si>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</si>
  <si>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</si>
  <si>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</si>
  <si>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</si>
  <si>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</si>
  <si>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</si>
  <si>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</si>
  <si>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</si>
  <si>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</si>
  <si>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</si>
  <si>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</si>
  <si>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</si>
  <si>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</si>
  <si>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</si>
  <si>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</si>
  <si>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</si>
  <si>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</si>
  <si>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</si>
  <si>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</si>
  <si>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</si>
  <si>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</si>
  <si>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</si>
  <si>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</si>
  <si>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</si>
  <si>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</si>
  <si>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</si>
  <si>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</si>
  <si>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</si>
  <si>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</si>
  <si>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</si>
  <si>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</si>
  <si>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</si>
  <si>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</si>
  <si>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</si>
  <si>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</si>
  <si>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</si>
  <si>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</si>
  <si>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</si>
  <si>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</si>
  <si>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</si>
  <si>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</si>
  <si>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</si>
  <si>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</si>
  <si>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</si>
  <si>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</si>
  <si>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</si>
  <si>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</si>
  <si>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</si>
  <si>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</si>
  <si>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</si>
  <si>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</si>
  <si>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</si>
  <si>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</si>
  <si>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</si>
  <si>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</si>
  <si>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</si>
  <si>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</si>
  <si>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</si>
  <si>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</si>
  <si>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</si>
  <si>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</si>
  <si>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</si>
  <si>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</si>
  <si>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</si>
  <si>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</si>
  <si>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</si>
  <si>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</si>
  <si>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</si>
  <si>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</si>
  <si>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</si>
  <si>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</si>
  <si>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</si>
  <si>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</si>
  <si>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</si>
  <si>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</si>
  <si>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</si>
  <si>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</si>
  <si>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</si>
  <si>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</si>
  <si>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</si>
  <si>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</si>
  <si>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</si>
  <si>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</si>
  <si>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</si>
  <si>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</si>
  <si>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</si>
  <si>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</si>
  <si>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</si>
  <si>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</si>
  <si>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</si>
  <si>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</si>
  <si>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</si>
  <si>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</si>
  <si>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</si>
  <si>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</si>
  <si>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</si>
  <si>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</si>
  <si>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</si>
  <si>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</si>
  <si>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</si>
  <si>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</si>
  <si>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</si>
  <si>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</si>
  <si>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</si>
  <si>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</si>
  <si>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</si>
  <si>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</si>
  <si>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</si>
  <si>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</si>
  <si>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</si>
  <si>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</si>
  <si>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</si>
  <si>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</si>
  <si>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</si>
  <si>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</si>
  <si>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</si>
  <si>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</si>
  <si>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</si>
  <si>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</si>
  <si>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</si>
  <si>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</si>
  <si>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</si>
  <si>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</si>
  <si>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</si>
  <si>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</si>
  <si>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</si>
  <si>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</si>
  <si>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</si>
  <si>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</si>
  <si>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</si>
  <si>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</si>
  <si>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</si>
  <si>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</si>
  <si>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</si>
  <si>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</si>
  <si>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</si>
  <si>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</si>
  <si>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</si>
  <si>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</si>
  <si>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</si>
  <si>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</si>
  <si>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</si>
  <si>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</si>
  <si>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</si>
  <si>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</si>
  <si>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</si>
  <si>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</si>
  <si>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</si>
  <si>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</si>
  <si>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</si>
  <si>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</si>
  <si>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</si>
  <si>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</si>
  <si>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</si>
  <si>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</si>
  <si>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</si>
  <si>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</si>
  <si>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</si>
  <si>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</si>
  <si>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</si>
  <si>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</si>
  <si>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</si>
  <si>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</si>
  <si>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</si>
  <si>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</si>
  <si>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</si>
  <si>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</si>
  <si>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</si>
  <si>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</si>
  <si>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</si>
  <si>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</si>
  <si>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</si>
  <si>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</si>
  <si>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</si>
  <si>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</si>
  <si>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</si>
  <si>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</si>
  <si>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</si>
  <si>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</si>
  <si>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</si>
  <si>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</si>
  <si>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</si>
  <si>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</si>
  <si>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</si>
  <si>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</si>
  <si>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</si>
  <si>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</si>
  <si>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</si>
  <si>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</si>
  <si>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</si>
  <si>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</si>
  <si>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</si>
  <si>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</si>
  <si>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</si>
  <si>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</si>
  <si>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</si>
  <si>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</si>
  <si>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</si>
  <si>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</si>
  <si>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</si>
  <si>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</si>
  <si>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</si>
  <si>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</si>
  <si>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</si>
  <si>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</si>
  <si>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</si>
  <si>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</si>
  <si>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</si>
  <si>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</si>
  <si>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</si>
  <si>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</si>
  <si>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</si>
  <si>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</si>
  <si>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</si>
  <si>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</si>
  <si>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</si>
  <si>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</si>
  <si>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</si>
  <si>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</si>
  <si>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</si>
  <si>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</si>
  <si>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</si>
  <si>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</si>
  <si>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</si>
  <si>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</si>
  <si>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</si>
  <si>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</si>
  <si>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</si>
  <si>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</si>
  <si>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</si>
  <si>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</si>
  <si>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</si>
  <si>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</si>
  <si>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</si>
  <si>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</si>
  <si>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</si>
  <si>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</si>
  <si>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</si>
  <si>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</si>
  <si>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</si>
  <si>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</si>
  <si>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</si>
  <si>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</si>
  <si>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</si>
  <si>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</si>
  <si>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</si>
  <si>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</si>
  <si>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</si>
  <si>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</si>
  <si>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</si>
  <si>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</si>
  <si>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</si>
  <si>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</si>
  <si>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</si>
  <si>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</si>
  <si>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</si>
  <si>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</si>
  <si>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</si>
  <si>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</si>
  <si>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</si>
  <si>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</si>
  <si>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</si>
  <si>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</si>
  <si>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</si>
  <si>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</si>
  <si>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</si>
  <si>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</si>
  <si>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</si>
  <si>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</si>
  <si>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</si>
  <si>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</si>
  <si>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</si>
  <si>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</si>
  <si>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</si>
  <si>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</si>
  <si>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</si>
  <si>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</si>
  <si>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</si>
  <si>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</si>
  <si>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</si>
  <si>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</si>
  <si>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</si>
  <si>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</si>
  <si>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</si>
  <si>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</si>
  <si>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</si>
  <si>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</si>
  <si>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</si>
  <si>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</si>
  <si>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</si>
  <si>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</si>
  <si>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</si>
  <si>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</si>
  <si>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</si>
  <si>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</si>
  <si>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</si>
  <si>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</si>
  <si>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</si>
  <si>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</si>
  <si>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</si>
  <si>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</si>
  <si>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</si>
  <si>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</si>
  <si>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</si>
  <si>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</si>
  <si>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</si>
  <si>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</si>
  <si>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</si>
  <si>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</si>
  <si>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</si>
  <si>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</si>
  <si>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</si>
  <si>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</si>
  <si>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</si>
  <si>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</si>
  <si>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</si>
  <si>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</si>
  <si>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</si>
  <si>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</si>
  <si>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</si>
  <si>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</si>
  <si>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</si>
  <si>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</si>
  <si>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</si>
  <si>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</si>
  <si>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</si>
  <si>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</si>
  <si>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</si>
  <si>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</si>
  <si>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</si>
  <si>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</si>
  <si>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</si>
  <si>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</si>
  <si>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</si>
  <si>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</si>
  <si>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</si>
  <si>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</si>
  <si>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</si>
  <si>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</si>
  <si>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</si>
  <si>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</si>
  <si>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</si>
  <si>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</si>
  <si>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</si>
  <si>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</si>
  <si>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</si>
  <si>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</si>
  <si>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</si>
  <si>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</si>
  <si>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</si>
  <si>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</si>
  <si>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</si>
  <si>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</si>
  <si>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</si>
  <si>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</si>
  <si>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</si>
  <si>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</si>
  <si>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</si>
  <si>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</si>
  <si>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</si>
  <si>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</si>
  <si>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</si>
  <si>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</si>
  <si>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</si>
  <si>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</si>
  <si>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</si>
  <si>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</si>
  <si>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</si>
  <si>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</si>
  <si>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</si>
  <si>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</si>
  <si>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</si>
  <si>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</si>
  <si>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</si>
  <si>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</si>
  <si>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</si>
  <si>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</si>
  <si>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</si>
  <si>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</si>
  <si>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</si>
  <si>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</si>
  <si>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</si>
  <si>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</si>
  <si>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</si>
  <si>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</si>
  <si>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</si>
  <si>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</si>
  <si>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</si>
  <si>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</si>
  <si>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</si>
  <si>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</si>
  <si>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</si>
  <si>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</si>
  <si>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</si>
  <si>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</si>
  <si>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</si>
  <si>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</si>
  <si>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</si>
  <si>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</si>
  <si>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</si>
  <si>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</si>
  <si>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</si>
  <si>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</si>
  <si>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</si>
  <si>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</si>
  <si>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</si>
  <si>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</si>
  <si>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</si>
  <si>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</si>
  <si>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</si>
  <si>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</si>
  <si>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</si>
  <si>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</si>
  <si>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</si>
  <si>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</si>
  <si>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</si>
  <si>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</si>
  <si>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</si>
  <si>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</si>
  <si>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</si>
  <si>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</si>
  <si>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</si>
  <si>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</si>
  <si>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</si>
  <si>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</si>
  <si>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</si>
  <si>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</si>
  <si>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</si>
  <si>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</si>
  <si>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</si>
  <si>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</si>
  <si>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</si>
  <si>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</si>
  <si>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</si>
  <si>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</si>
  <si>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</si>
  <si>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</si>
  <si>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</si>
  <si>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</si>
  <si>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</si>
  <si>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</si>
  <si>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</si>
  <si>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</si>
  <si>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</si>
  <si>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</si>
  <si>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</si>
  <si>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</si>
  <si>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</si>
  <si>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</si>
  <si>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</si>
  <si>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</si>
  <si>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</si>
  <si>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</si>
  <si>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</si>
  <si>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</si>
  <si>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</si>
  <si>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</si>
  <si>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</si>
  <si>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</si>
  <si>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</si>
  <si>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</si>
  <si>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</si>
  <si>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</si>
  <si>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</si>
  <si>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</si>
  <si>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</si>
  <si>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</si>
  <si>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</si>
  <si>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</si>
  <si>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</si>
  <si>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</si>
  <si>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</si>
  <si>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</si>
  <si>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</si>
  <si>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</si>
  <si>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</si>
  <si>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</si>
  <si>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</si>
  <si>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</si>
  <si>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</si>
  <si>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</si>
  <si>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</si>
  <si>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</si>
  <si>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</si>
  <si>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</si>
  <si>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</si>
  <si>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</si>
  <si>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</si>
  <si>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</si>
  <si>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</si>
  <si>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30390_令和7年度</t>
  </si>
  <si>
    <t>30390_令和8年度</t>
  </si>
  <si>
    <t>30390_令和9年度</t>
  </si>
  <si>
    <t>30390_令和10年度</t>
  </si>
  <si>
    <t>30390_令和11年度</t>
  </si>
  <si>
    <t>30390_令和12年度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</si>
</sst>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0.73075766807538045</c:v>
                </c:pt>
                <c:pt idx="1">
                  <c:v>0.7026156938742405</c:v>
                </c:pt>
                <c:pt idx="2">
                  <c:v>1.169243073105189</c:v>
                </c:pt>
                <c:pt idx="3">
                  <c:v>0.68849188087291469</c:v>
                </c:pt>
                <c:pt idx="4">
                  <c:v>0.74045202108185615</c:v>
                </c:pt>
                <c:pt idx="5">
                  <c:v>0.55656361364863915</c:v>
                </c:pt>
                <c:pt idx="6">
                  <c:v>0.45318942701415299</c:v>
                </c:pt>
                <c:pt idx="7">
                  <c:v>0.67265377613138877</c:v>
                </c:pt>
                <c:pt idx="8">
                  <c:v>0.99127313291551356</c:v>
                </c:pt>
                <c:pt idx="9">
                  <c:v>1.016141581511089</c:v>
                </c:pt>
                <c:pt idx="10">
                  <c:v>0.64365953532971731</c:v>
                </c:pt>
                <c:pt idx="11">
                  <c:v>0.85324788433660248</c:v>
                </c:pt>
                <c:pt idx="12">
                  <c:v>0.62960782963547879</c:v>
                </c:pt>
                <c:pt idx="13">
                  <c:v>0.52448526810205476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26.181168927767196</c:v>
                </c:pt>
                <c:pt idx="1">
                  <c:v>26.351689263700166</c:v>
                </c:pt>
                <c:pt idx="2">
                  <c:v>25.516207259363437</c:v>
                </c:pt>
                <c:pt idx="3">
                  <c:v>25.473160758190698</c:v>
                </c:pt>
                <c:pt idx="4">
                  <c:v>25.039764440104911</c:v>
                </c:pt>
                <c:pt idx="5">
                  <c:v>24.453471231169157</c:v>
                </c:pt>
                <c:pt idx="6">
                  <c:v>24.185474315181121</c:v>
                </c:pt>
                <c:pt idx="7">
                  <c:v>23.555910682959361</c:v>
                </c:pt>
                <c:pt idx="8">
                  <c:v>23.106458461525367</c:v>
                </c:pt>
                <c:pt idx="9">
                  <c:v>22.460095920670604</c:v>
                </c:pt>
                <c:pt idx="10">
                  <c:v>22.218092578029793</c:v>
                </c:pt>
                <c:pt idx="11">
                  <c:v>20.484937379044975</c:v>
                </c:pt>
                <c:pt idx="12">
                  <c:v>20.553207735259445</c:v>
                </c:pt>
                <c:pt idx="13">
                  <c:v>20.54711152625616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9.4260430881871269</c:v>
                </c:pt>
                <c:pt idx="1">
                  <c:v>10.14006906768515</c:v>
                </c:pt>
                <c:pt idx="2">
                  <c:v>13.065109573086669</c:v>
                </c:pt>
                <c:pt idx="3">
                  <c:v>14.162414472416</c:v>
                </c:pt>
                <c:pt idx="4">
                  <c:v>13.36657644754829</c:v>
                </c:pt>
                <c:pt idx="5">
                  <c:v>13.639534741859929</c:v>
                </c:pt>
                <c:pt idx="6">
                  <c:v>11.585429077220089</c:v>
                </c:pt>
                <c:pt idx="7">
                  <c:v>11.755797885519174</c:v>
                </c:pt>
                <c:pt idx="8">
                  <c:v>10.395322626322509</c:v>
                </c:pt>
                <c:pt idx="9">
                  <c:v>7.9255287133788048</c:v>
                </c:pt>
                <c:pt idx="10">
                  <c:v>7.8811004943669891</c:v>
                </c:pt>
                <c:pt idx="11">
                  <c:v>7.0684871748416436</c:v>
                </c:pt>
                <c:pt idx="12">
                  <c:v>7.0239550461644411</c:v>
                </c:pt>
                <c:pt idx="13">
                  <c:v>9.1442750718887709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6.1130851367448269</c:v>
                </c:pt>
                <c:pt idx="1">
                  <c:v>6.6781455932121343</c:v>
                </c:pt>
                <c:pt idx="2">
                  <c:v>8.7654099738342826</c:v>
                </c:pt>
                <c:pt idx="3">
                  <c:v>9.1630757072866231</c:v>
                </c:pt>
                <c:pt idx="4">
                  <c:v>9.4238280374966887</c:v>
                </c:pt>
                <c:pt idx="5">
                  <c:v>8.8852307533186998</c:v>
                </c:pt>
                <c:pt idx="6">
                  <c:v>7.3902305804034603</c:v>
                </c:pt>
                <c:pt idx="7">
                  <c:v>7.5911162569673927</c:v>
                </c:pt>
                <c:pt idx="8">
                  <c:v>5.5430334440813294</c:v>
                </c:pt>
                <c:pt idx="9">
                  <c:v>4.8439988431853518</c:v>
                </c:pt>
                <c:pt idx="10">
                  <c:v>4.6753355288035925</c:v>
                </c:pt>
                <c:pt idx="11">
                  <c:v>4.6220333770558302</c:v>
                </c:pt>
                <c:pt idx="12">
                  <c:v>4.5086690685065225</c:v>
                </c:pt>
                <c:pt idx="13">
                  <c:v>5.1242800263080728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79.369945440859723</c:v>
                </c:pt>
                <c:pt idx="1">
                  <c:v>79.843540194844081</c:v>
                </c:pt>
                <c:pt idx="2">
                  <c:v>69.191484581916185</c:v>
                </c:pt>
                <c:pt idx="3">
                  <c:v>64.105545844606922</c:v>
                </c:pt>
                <c:pt idx="4">
                  <c:v>70.333161927593281</c:v>
                </c:pt>
                <c:pt idx="5">
                  <c:v>74.64715243635284</c:v>
                </c:pt>
                <c:pt idx="6">
                  <c:v>84.865252099564515</c:v>
                </c:pt>
                <c:pt idx="7">
                  <c:v>76.448732385092214</c:v>
                </c:pt>
                <c:pt idx="8">
                  <c:v>70.898808719429638</c:v>
                </c:pt>
                <c:pt idx="9">
                  <c:v>60.231246030892912</c:v>
                </c:pt>
                <c:pt idx="10">
                  <c:v>71.766496765454903</c:v>
                </c:pt>
                <c:pt idx="11">
                  <c:v>65.654571700750893</c:v>
                </c:pt>
                <c:pt idx="12">
                  <c:v>83.058037054425341</c:v>
                </c:pt>
                <c:pt idx="13">
                  <c:v>69.661236539348266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4403</c:v>
                </c:pt>
                <c:pt idx="1">
                  <c:v>4446</c:v>
                </c:pt>
                <c:pt idx="2">
                  <c:v>4447</c:v>
                </c:pt>
                <c:pt idx="3">
                  <c:v>4495</c:v>
                </c:pt>
                <c:pt idx="4">
                  <c:v>4553</c:v>
                </c:pt>
                <c:pt idx="5">
                  <c:v>4596</c:v>
                </c:pt>
                <c:pt idx="6">
                  <c:v>4619</c:v>
                </c:pt>
                <c:pt idx="7">
                  <c:v>4673</c:v>
                </c:pt>
                <c:pt idx="8">
                  <c:v>4674</c:v>
                </c:pt>
                <c:pt idx="9">
                  <c:v>4650</c:v>
                </c:pt>
                <c:pt idx="10">
                  <c:v>4656</c:v>
                </c:pt>
                <c:pt idx="11">
                  <c:v>4677</c:v>
                </c:pt>
                <c:pt idx="12">
                  <c:v>4686</c:v>
                </c:pt>
                <c:pt idx="13">
                  <c:v>4641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3408</c:v>
                </c:pt>
                <c:pt idx="1">
                  <c:v>3344</c:v>
                </c:pt>
                <c:pt idx="2">
                  <c:v>3296</c:v>
                </c:pt>
                <c:pt idx="3">
                  <c:v>3254</c:v>
                </c:pt>
                <c:pt idx="4">
                  <c:v>3207</c:v>
                </c:pt>
                <c:pt idx="5">
                  <c:v>3150</c:v>
                </c:pt>
                <c:pt idx="6">
                  <c:v>3106</c:v>
                </c:pt>
                <c:pt idx="7">
                  <c:v>3089</c:v>
                </c:pt>
                <c:pt idx="8">
                  <c:v>3048</c:v>
                </c:pt>
                <c:pt idx="9">
                  <c:v>2992</c:v>
                </c:pt>
                <c:pt idx="10">
                  <c:v>2964</c:v>
                </c:pt>
                <c:pt idx="11">
                  <c:v>2971</c:v>
                </c:pt>
                <c:pt idx="12">
                  <c:v>2952</c:v>
                </c:pt>
                <c:pt idx="13">
                  <c:v>2937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3215</c:v>
                </c:pt>
                <c:pt idx="1">
                  <c:v>3235</c:v>
                </c:pt>
                <c:pt idx="2">
                  <c:v>3258</c:v>
                </c:pt>
                <c:pt idx="3">
                  <c:v>3258</c:v>
                </c:pt>
                <c:pt idx="4">
                  <c:v>3263</c:v>
                </c:pt>
                <c:pt idx="5">
                  <c:v>3259</c:v>
                </c:pt>
                <c:pt idx="6">
                  <c:v>3246</c:v>
                </c:pt>
                <c:pt idx="7">
                  <c:v>3245</c:v>
                </c:pt>
                <c:pt idx="8">
                  <c:v>3251</c:v>
                </c:pt>
                <c:pt idx="9">
                  <c:v>3276</c:v>
                </c:pt>
                <c:pt idx="10">
                  <c:v>3280</c:v>
                </c:pt>
                <c:pt idx="11">
                  <c:v>3302</c:v>
                </c:pt>
                <c:pt idx="12">
                  <c:v>3326</c:v>
                </c:pt>
                <c:pt idx="13">
                  <c:v>3371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c:v>
                </c:pt>
                <c:pt idx="1">
                  <c:v>92</c:v>
                </c:pt>
                <c:pt idx="2">
                  <c:v>92</c:v>
                </c:pt>
                <c:pt idx="3">
                  <c:v>92</c:v>
                </c:pt>
                <c:pt idx="4">
                  <c:v>92</c:v>
                </c:pt>
                <c:pt idx="5">
                  <c:v>48</c:v>
                </c:pt>
                <c:pt idx="6">
                  <c:v>48</c:v>
                </c:pt>
                <c:pt idx="7">
                  <c:v>48</c:v>
                </c:pt>
                <c:pt idx="8">
                  <c:v>48</c:v>
                </c:pt>
                <c:pt idx="9">
                  <c:v>48</c:v>
                </c:pt>
                <c:pt idx="10">
                  <c:v>48</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355</c:v>
                </c:pt>
                <c:pt idx="1">
                  <c:v>355</c:v>
                </c:pt>
                <c:pt idx="2">
                  <c:v>355</c:v>
                </c:pt>
                <c:pt idx="3">
                  <c:v>355</c:v>
                </c:pt>
                <c:pt idx="4">
                  <c:v>355</c:v>
                </c:pt>
                <c:pt idx="5">
                  <c:v>321</c:v>
                </c:pt>
                <c:pt idx="6">
                  <c:v>321</c:v>
                </c:pt>
                <c:pt idx="7">
                  <c:v>321</c:v>
                </c:pt>
                <c:pt idx="8">
                  <c:v>321</c:v>
                </c:pt>
                <c:pt idx="9">
                  <c:v>321</c:v>
                </c:pt>
                <c:pt idx="10">
                  <c:v>321</c:v>
                </c:pt>
                <c:pt idx="11">
                  <c:v>293</c:v>
                </c:pt>
                <c:pt idx="12">
                  <c:v>293</c:v>
                </c:pt>
                <c:pt idx="13">
                  <c:v>293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187.29050000000001</c:v>
                </c:pt>
                <c:pt idx="1">
                  <c:v>183.68209999999999</c:v>
                </c:pt>
                <c:pt idx="2">
                  <c:v>172.309</c:v>
                </c:pt>
                <c:pt idx="3">
                  <c:v>161.5889</c:v>
                </c:pt>
                <c:pt idx="4">
                  <c:v>169.99029999999999</c:v>
                </c:pt>
                <c:pt idx="5">
                  <c:v>188.36330000000001</c:v>
                </c:pt>
                <c:pt idx="6">
                  <c:v>209.92609999999999</c:v>
                </c:pt>
                <c:pt idx="7">
                  <c:v>171.63509999999999</c:v>
                </c:pt>
                <c:pt idx="8">
                  <c:v>166.94900000000001</c:v>
                </c:pt>
                <c:pt idx="9">
                  <c:v>151.58430000000001</c:v>
                </c:pt>
                <c:pt idx="10">
                  <c:v>165.26669999999999</c:v>
                </c:pt>
                <c:pt idx="11">
                  <c:v>173.58109999999999</c:v>
                </c:pt>
                <c:pt idx="12">
                  <c:v>251.18459999999999</c:v>
                </c:pt>
                <c:pt idx="13">
                  <c:v>249.37299999999999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7.2640000000000002</c:v>
                </c:pt>
                <c:pt idx="1">
                  <c:v>8.9390000000000001</c:v>
                </c:pt>
                <c:pt idx="2">
                  <c:v>9.843</c:v>
                </c:pt>
                <c:pt idx="3">
                  <c:v>11.435</c:v>
                </c:pt>
                <c:pt idx="4">
                  <c:v>12.348000000000001</c:v>
                </c:pt>
                <c:pt idx="5">
                  <c:v>11.851000000000001</c:v>
                </c:pt>
                <c:pt idx="6">
                  <c:v>11.494</c:v>
                </c:pt>
                <c:pt idx="7">
                  <c:v>10.863</c:v>
                </c:pt>
                <c:pt idx="8">
                  <c:v>11.446</c:v>
                </c:pt>
                <c:pt idx="9">
                  <c:v>11.285</c:v>
                </c:pt>
                <c:pt idx="10">
                  <c:v>10.912000000000001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7.2640000000000002</c:v>
                </c:pt>
                <c:pt idx="1">
                  <c:v>8.9390000000000001</c:v>
                </c:pt>
                <c:pt idx="2">
                  <c:v>9.843</c:v>
                </c:pt>
                <c:pt idx="3">
                  <c:v>11.435</c:v>
                </c:pt>
                <c:pt idx="4">
                  <c:v>12.348000000000001</c:v>
                </c:pt>
                <c:pt idx="5">
                  <c:v>11.851000000000001</c:v>
                </c:pt>
                <c:pt idx="6">
                  <c:v>11.494</c:v>
                </c:pt>
                <c:pt idx="7">
                  <c:v>10.863</c:v>
                </c:pt>
                <c:pt idx="8">
                  <c:v>11.446</c:v>
                </c:pt>
                <c:pt idx="9">
                  <c:v>11.285</c:v>
                </c:pt>
                <c:pt idx="10">
                  <c:v>10.912000000000001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8.7654099738342826</c:v>
                </c:pt>
                <c:pt idx="1">
                  <c:v>9.1630757072866231</c:v>
                </c:pt>
                <c:pt idx="2">
                  <c:v>9.4238280374966887</c:v>
                </c:pt>
                <c:pt idx="3">
                  <c:v>8.8852307533186998</c:v>
                </c:pt>
                <c:pt idx="4">
                  <c:v>7.3902305804034603</c:v>
                </c:pt>
                <c:pt idx="5">
                  <c:v>7.5911162569673927</c:v>
                </c:pt>
                <c:pt idx="6">
                  <c:v>5.5430334440813294</c:v>
                </c:pt>
                <c:pt idx="7">
                  <c:v>4.8439988431853518</c:v>
                </c:pt>
                <c:pt idx="8">
                  <c:v>4.6753355288035925</c:v>
                </c:pt>
                <c:pt idx="9">
                  <c:v>4.6220333770558302</c:v>
                </c:pt>
                <c:pt idx="10">
                  <c:v>4.5086690685065225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69.191484581916185</c:v>
                </c:pt>
                <c:pt idx="1">
                  <c:v>64.105545844606922</c:v>
                </c:pt>
                <c:pt idx="2">
                  <c:v>70.333161927593281</c:v>
                </c:pt>
                <c:pt idx="3">
                  <c:v>74.64715243635284</c:v>
                </c:pt>
                <c:pt idx="4">
                  <c:v>84.865252099564515</c:v>
                </c:pt>
                <c:pt idx="5">
                  <c:v>76.448732385092214</c:v>
                </c:pt>
                <c:pt idx="6">
                  <c:v>70.898808719429638</c:v>
                </c:pt>
                <c:pt idx="7">
                  <c:v>60.231246030892912</c:v>
                </c:pt>
                <c:pt idx="8">
                  <c:v>71.766496765454903</c:v>
                </c:pt>
                <c:pt idx="9">
                  <c:v>65.654571700750893</c:v>
                </c:pt>
                <c:pt idx="10">
                  <c:v>83.058037054425341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0.10498401709245174</c:v>
                </c:pt>
                <c:pt idx="1">
                  <c:v>0.1394419138348546</c:v>
                </c:pt>
                <c:pt idx="2">
                  <c:v>0.1399482083591406</c:v>
                </c:pt>
                <c:pt idx="3">
                  <c:v>0.15318735714332762</c:v>
                </c:pt>
                <c:pt idx="4">
                  <c:v>0.14550124691214303</c:v>
                </c:pt>
                <c:pt idx="5">
                  <c:v>0.15501892091949179</c:v>
                </c:pt>
                <c:pt idx="6">
                  <c:v>0.16211837980925198</c:v>
                </c:pt>
                <c:pt idx="7">
                  <c:v>0.18035489410975014</c:v>
                </c:pt>
                <c:pt idx="8">
                  <c:v>0.15948946257482055</c:v>
                </c:pt>
                <c:pt idx="9">
                  <c:v>0.17188445081077169</c:v>
                </c:pt>
                <c:pt idx="10">
                  <c:v>0.13137801454240614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10.912000000000001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10.912000000000001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2.508</c:v>
                </c:pt>
                <c:pt idx="12">
                  <c:v>0</c:v>
                </c:pt>
                <c:pt idx="13">
                  <c:v>0</c:v>
                </c:pt>
                <c:pt idx="14">
                  <c:v>0</c:v>
                </c:pt>
                <c:pt idx="15">
                  <c:v>0</c:v>
                </c:pt>
                <c:pt idx="16">
                  <c:v>0</c:v>
                </c:pt>
                <c:pt idx="17">
                  <c:v>0</c:v>
                </c:pt>
                <c:pt idx="18">
                  <c:v>0</c:v>
                </c:pt>
                <c:pt idx="19">
                  <c:v>8.4039999999999999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62.086483026973347</c:v>
                </c:pt>
                <c:pt idx="2">
                  <c:v>0.78814263724350153</c:v>
                </c:pt>
                <c:pt idx="3">
                  <c:v>3.9031141978303681</c:v>
                </c:pt>
                <c:pt idx="4">
                  <c:v>6.2105582454620318</c:v>
                </c:pt>
                <c:pt idx="5">
                  <c:v>11.33537720074265</c:v>
                </c:pt>
                <c:pt idx="7">
                  <c:v>27.494481452287914</c:v>
                </c:pt>
                <c:pt idx="8">
                  <c:v>0.57087973115322099</c:v>
                </c:pt>
                <c:pt idx="9">
                  <c:v>0</c:v>
                </c:pt>
                <c:pt idx="10">
                  <c:v>1.140456182876447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66.777739862047213</c:v>
                </c:pt>
                <c:pt idx="4" formatCode="#,##0">
                  <c:v>6.2105582454620318</c:v>
                </c:pt>
                <c:pt idx="5" formatCode="#,##0">
                  <c:v>11.33537720074265</c:v>
                </c:pt>
                <c:pt idx="6" formatCode="#,##0">
                  <c:v>28.065361183441134</c:v>
                </c:pt>
                <c:pt idx="10" formatCode="#,##0">
                  <c:v>1.140456182876447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10.912000000000001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10.912000000000001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印南町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2.508</c:v>
                </c:pt>
                <c:pt idx="7">
                  <c:v>0</c:v>
                </c:pt>
                <c:pt idx="8">
                  <c:v>0</c:v>
                </c:pt>
                <c:pt idx="9">
                  <c:v>0</c:v>
                </c:pt>
                <c:pt idx="10">
                  <c:v>0</c:v>
                </c:pt>
                <c:pt idx="11">
                  <c:v>0</c:v>
                </c:pt>
                <c:pt idx="12">
                  <c:v>0</c:v>
                </c:pt>
                <c:pt idx="13">
                  <c:v>0</c:v>
                </c:pt>
                <c:pt idx="14">
                  <c:v>8.4039999999999999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印南町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印南町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印南町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41,338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1427.7</c:v>
                </c:pt>
                <c:pt idx="1">
                  <c:v>13910.700000000004</c:v>
                </c:pt>
                <c:pt idx="2">
                  <c:v>26000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76,598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1713.4113239999997</c:v>
                </c:pt>
                <c:pt idx="1">
                  <c:v>18400.517532000009</c:v>
                </c:pt>
                <c:pt idx="2">
                  <c:v>56484.480000000003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印南町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12.815972567999999</c:v>
                </c:pt>
                <c:pt idx="1">
                  <c:v>6.0659706240000002</c:v>
                </c:pt>
                <c:pt idx="2">
                  <c:v>2.5250723999999999E-2</c:v>
                </c:pt>
                <c:pt idx="3">
                  <c:v>0</c:v>
                </c:pt>
                <c:pt idx="4">
                  <c:v>0.66958867</c:v>
                </c:pt>
                <c:pt idx="5">
                  <c:v>3.98514693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326,190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印南町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254168</c:v>
                </c:pt>
                <c:pt idx="1">
                  <c:v>71900</c:v>
                </c:pt>
                <c:pt idx="2">
                  <c:v>122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26000</c:v>
                </c:pt>
                <c:pt idx="4">
                  <c:v>26000</c:v>
                </c:pt>
                <c:pt idx="5">
                  <c:v>26000</c:v>
                </c:pt>
                <c:pt idx="6">
                  <c:v>26000</c:v>
                </c:pt>
                <c:pt idx="7">
                  <c:v>26000</c:v>
                </c:pt>
                <c:pt idx="8">
                  <c:v>26000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5423.8</c:v>
                </c:pt>
                <c:pt idx="1">
                  <c:v>8718</c:v>
                </c:pt>
                <c:pt idx="2">
                  <c:v>10325.4</c:v>
                </c:pt>
                <c:pt idx="3">
                  <c:v>11098</c:v>
                </c:pt>
                <c:pt idx="4">
                  <c:v>11935.2</c:v>
                </c:pt>
                <c:pt idx="5">
                  <c:v>12893.2</c:v>
                </c:pt>
                <c:pt idx="6">
                  <c:v>13553.2</c:v>
                </c:pt>
                <c:pt idx="7">
                  <c:v>13762.200000000004</c:v>
                </c:pt>
                <c:pt idx="8">
                  <c:v>13910.700000000004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868.59999999999991</c:v>
                </c:pt>
                <c:pt idx="1">
                  <c:v>954.5</c:v>
                </c:pt>
                <c:pt idx="2">
                  <c:v>1008.4</c:v>
                </c:pt>
                <c:pt idx="3">
                  <c:v>1131.6000000000001</c:v>
                </c:pt>
                <c:pt idx="4">
                  <c:v>1189.4000000000001</c:v>
                </c:pt>
                <c:pt idx="5">
                  <c:v>1245.4000000000001</c:v>
                </c:pt>
                <c:pt idx="6">
                  <c:v>1280.9000000000001</c:v>
                </c:pt>
                <c:pt idx="7">
                  <c:v>1378.5</c:v>
                </c:pt>
                <c:pt idx="8">
                  <c:v>1427.7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0.16160599050695415</c:v>
                </c:pt>
                <c:pt idx="1">
                  <c:v>0.26727871258073088</c:v>
                </c:pt>
                <c:pt idx="2">
                  <c:v>0.32448403244050456</c:v>
                </c:pt>
                <c:pt idx="3">
                  <c:v>1.7637394251920488</c:v>
                </c:pt>
                <c:pt idx="4">
                  <c:v>1.7485801973495101</c:v>
                </c:pt>
                <c:pt idx="5">
                  <c:v>1.7897306420568857</c:v>
                </c:pt>
                <c:pt idx="6">
                  <c:v>1.552124813148366</c:v>
                </c:pt>
                <c:pt idx="7">
                  <c:v>1.4970296998325596</c:v>
                </c:pt>
                <c:pt idx="8">
                  <c:v>1.5020393947814623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66.10142991089829</c:v>
                </c:pt>
                <c:pt idx="2">
                  <c:v>0.71833036086463642</c:v>
                </c:pt>
                <c:pt idx="3">
                  <c:v>3.5134016558303518</c:v>
                </c:pt>
                <c:pt idx="4">
                  <c:v>9.4238280374966887</c:v>
                </c:pt>
                <c:pt idx="5">
                  <c:v>13.36657644754829</c:v>
                </c:pt>
                <c:pt idx="7">
                  <c:v>24.353239757647646</c:v>
                </c:pt>
                <c:pt idx="8">
                  <c:v>0.68652468245726295</c:v>
                </c:pt>
                <c:pt idx="9">
                  <c:v>0</c:v>
                </c:pt>
                <c:pt idx="10">
                  <c:v>0.74045202108185615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70.333161927593281</c:v>
                </c:pt>
                <c:pt idx="4" formatCode="#,##0">
                  <c:v>9.4238280374966887</c:v>
                </c:pt>
                <c:pt idx="5" formatCode="#,##0">
                  <c:v>13.36657644754829</c:v>
                </c:pt>
                <c:pt idx="6" formatCode="#,##0">
                  <c:v>25.039764440104911</c:v>
                </c:pt>
                <c:pt idx="10" formatCode="#,##0">
                  <c:v>0.74045202108185615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202</c:v>
                </c:pt>
                <c:pt idx="1">
                  <c:v>216</c:v>
                </c:pt>
                <c:pt idx="2">
                  <c:v>225</c:v>
                </c:pt>
                <c:pt idx="3">
                  <c:v>247</c:v>
                </c:pt>
                <c:pt idx="4">
                  <c:v>257</c:v>
                </c:pt>
                <c:pt idx="5">
                  <c:v>267</c:v>
                </c:pt>
                <c:pt idx="6">
                  <c:v>273</c:v>
                </c:pt>
                <c:pt idx="7">
                  <c:v>287</c:v>
                </c:pt>
                <c:pt idx="8">
                  <c:v>295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50996.271550617093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76598.408856000009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525199.83100000001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355999.23799999995</c:v>
                </c:pt>
                <c:pt idx="1">
                  <c:v>168499.18400000001</c:v>
                </c:pt>
                <c:pt idx="2">
                  <c:v>701.40899999999999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20113.92885600001</c:v>
                </c:pt>
                <c:pt idx="1">
                  <c:v>56484.480000000003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63.085643395518645</c:v>
                </c:pt>
                <c:pt idx="2">
                  <c:v>0.55784281952589454</c:v>
                </c:pt>
                <c:pt idx="3">
                  <c:v>6.0177503243037265</c:v>
                </c:pt>
                <c:pt idx="4">
                  <c:v>5.1242800263080728</c:v>
                </c:pt>
                <c:pt idx="5">
                  <c:v>9.1442750718887709</c:v>
                </c:pt>
                <c:pt idx="7">
                  <c:v>20.081156722812587</c:v>
                </c:pt>
                <c:pt idx="8">
                  <c:v>0.46595480344357199</c:v>
                </c:pt>
                <c:pt idx="9">
                  <c:v>0</c:v>
                </c:pt>
                <c:pt idx="10">
                  <c:v>0.52448526810205476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69.661236539348266</c:v>
                </c:pt>
                <c:pt idx="4">
                  <c:v>5.1242800263080728</c:v>
                </c:pt>
                <c:pt idx="5">
                  <c:v>9.1442750718887709</c:v>
                </c:pt>
                <c:pt idx="6">
                  <c:v>20.54711152625616</c:v>
                </c:pt>
                <c:pt idx="10">
                  <c:v>0.52448526810205476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印南町</c:v>
                </c:pt>
              </c:strCache>
            </c:strRef>
          </c:cat>
          <c:val>
            <c:numRef>
              <c:f>①CO2排出量の現状把握!$AX$43:$AX$45</c:f>
              <c:numCache>
                <c:formatCode>0%</c:formatCode>
                <c:ptCount val="3"/>
                <c:pt idx="0">
                  <c:v>0.42072759503743129</c:v>
                </c:pt>
                <c:pt idx="1">
                  <c:v>0.65567162276049595</c:v>
                </c:pt>
                <c:pt idx="2">
                  <c:v>0.66343157533127051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印南町</c:v>
                </c:pt>
              </c:strCache>
            </c:strRef>
          </c:cat>
          <c:val>
            <c:numRef>
              <c:f>①CO2排出量の現状把握!$AY$43:$AY$45</c:f>
              <c:numCache>
                <c:formatCode>0%</c:formatCode>
                <c:ptCount val="3"/>
                <c:pt idx="0">
                  <c:v>0.19118662390594171</c:v>
                </c:pt>
                <c:pt idx="1">
                  <c:v>8.7602333422264367E-2</c:v>
                </c:pt>
                <c:pt idx="2">
                  <c:v>4.8802021600231775E-2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印南町</c:v>
                </c:pt>
              </c:strCache>
            </c:strRef>
          </c:cat>
          <c:val>
            <c:numRef>
              <c:f>①CO2排出量の現状把握!$AZ$43:$AZ$45</c:f>
              <c:numCache>
                <c:formatCode>0%</c:formatCode>
                <c:ptCount val="3"/>
                <c:pt idx="0">
                  <c:v>0.18034974026133399</c:v>
                </c:pt>
                <c:pt idx="1">
                  <c:v>9.9845986839676298E-2</c:v>
                </c:pt>
                <c:pt idx="2">
                  <c:v>8.7087182450155107E-2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印南町</c:v>
                </c:pt>
              </c:strCache>
            </c:strRef>
          </c:cat>
          <c:val>
            <c:numRef>
              <c:f>①CO2排出量の現状把握!$BA$43:$BA$45</c:f>
              <c:numCache>
                <c:formatCode>0%</c:formatCode>
                <c:ptCount val="3"/>
                <c:pt idx="0">
                  <c:v>0.19226168778726088</c:v>
                </c:pt>
                <c:pt idx="1">
                  <c:v>0.14665871261320637</c:v>
                </c:pt>
                <c:pt idx="2">
                  <c:v>0.19568418887700331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印南町</c:v>
                </c:pt>
              </c:strCache>
            </c:strRef>
          </c:cat>
          <c:val>
            <c:numRef>
              <c:f>①CO2排出量の現状把握!$BB$43:$BB$45</c:f>
              <c:numCache>
                <c:formatCode>0%</c:formatCode>
                <c:ptCount val="3"/>
                <c:pt idx="0">
                  <c:v>1.5474353008032191E-2</c:v>
                </c:pt>
                <c:pt idx="1">
                  <c:v>1.0221344364357126E-2</c:v>
                </c:pt>
                <c:pt idx="2">
                  <c:v>4.9950317413393047E-3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1687</c:v>
                </c:pt>
                <c:pt idx="1">
                  <c:v>1687</c:v>
                </c:pt>
                <c:pt idx="2">
                  <c:v>1687</c:v>
                </c:pt>
                <c:pt idx="3">
                  <c:v>1687</c:v>
                </c:pt>
                <c:pt idx="4">
                  <c:v>1687</c:v>
                </c:pt>
                <c:pt idx="5">
                  <c:v>1540</c:v>
                </c:pt>
                <c:pt idx="6">
                  <c:v>1540</c:v>
                </c:pt>
                <c:pt idx="7">
                  <c:v>1540</c:v>
                </c:pt>
                <c:pt idx="8">
                  <c:v>1540</c:v>
                </c:pt>
                <c:pt idx="9">
                  <c:v>1540</c:v>
                </c:pt>
                <c:pt idx="10">
                  <c:v>1540</c:v>
                </c:pt>
                <c:pt idx="11">
                  <c:v>1610</c:v>
                </c:pt>
                <c:pt idx="12">
                  <c:v>1610</c:v>
                </c:pt>
                <c:pt idx="13">
                  <c:v>1610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0.73075766807538045</c:v>
                </c:pt>
                <c:pt idx="1">
                  <c:v>0.7026156938742405</c:v>
                </c:pt>
                <c:pt idx="2">
                  <c:v>1.169243073105189</c:v>
                </c:pt>
                <c:pt idx="3">
                  <c:v>0.68849188087291469</c:v>
                </c:pt>
                <c:pt idx="4">
                  <c:v>0.74045202108185615</c:v>
                </c:pt>
                <c:pt idx="5">
                  <c:v>0.55656361364863915</c:v>
                </c:pt>
                <c:pt idx="6">
                  <c:v>0.45318942701415299</c:v>
                </c:pt>
                <c:pt idx="7">
                  <c:v>0.67265377613138877</c:v>
                </c:pt>
                <c:pt idx="8">
                  <c:v>0.99127313291551356</c:v>
                </c:pt>
                <c:pt idx="9">
                  <c:v>1.016141581511089</c:v>
                </c:pt>
                <c:pt idx="10">
                  <c:v>0.64365953532971731</c:v>
                </c:pt>
                <c:pt idx="11">
                  <c:v>0.85324788433660248</c:v>
                </c:pt>
                <c:pt idx="12">
                  <c:v>0.62960782963547879</c:v>
                </c:pt>
                <c:pt idx="13">
                  <c:v>0.52448526810205476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9244</c:v>
                </c:pt>
                <c:pt idx="1">
                  <c:v>9163</c:v>
                </c:pt>
                <c:pt idx="2">
                  <c:v>9065</c:v>
                </c:pt>
                <c:pt idx="3">
                  <c:v>8984</c:v>
                </c:pt>
                <c:pt idx="4">
                  <c:v>8875</c:v>
                </c:pt>
                <c:pt idx="5">
                  <c:v>8752</c:v>
                </c:pt>
                <c:pt idx="6">
                  <c:v>8626</c:v>
                </c:pt>
                <c:pt idx="7">
                  <c:v>8521</c:v>
                </c:pt>
                <c:pt idx="8">
                  <c:v>8395</c:v>
                </c:pt>
                <c:pt idx="9">
                  <c:v>8322</c:v>
                </c:pt>
                <c:pt idx="10">
                  <c:v>8212</c:v>
                </c:pt>
                <c:pt idx="11">
                  <c:v>8112</c:v>
                </c:pt>
                <c:pt idx="12">
                  <c:v>8007</c:v>
                </c:pt>
                <c:pt idx="13">
                  <c:v>7915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印南町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5.07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5.07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4.2300000000000004</v>
      </c>
      <c r="AB15" s="73">
        <v>0</v>
      </c>
      <c r="AC15" s="73">
        <v>0</v>
      </c>
      <c r="AD15" s="73">
        <v>0</v>
      </c>
      <c r="AE15" s="73">
        <v>0</v>
      </c>
      <c r="AF15" s="73">
        <v>0</v>
      </c>
      <c r="AG15" s="73">
        <v>0</v>
      </c>
      <c r="AH15" s="73">
        <v>0</v>
      </c>
      <c r="AI15" s="73">
        <v>0</v>
      </c>
      <c r="AJ15" s="73">
        <v>0</v>
      </c>
      <c r="AK15" s="73">
        <v>3.09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4.2300000000000004</v>
      </c>
      <c r="EC15" s="73">
        <v>0</v>
      </c>
      <c r="ED15" s="73">
        <v>0</v>
      </c>
      <c r="EE15" s="73">
        <v>0</v>
      </c>
      <c r="EF15" s="73">
        <v>0</v>
      </c>
      <c r="EG15" s="73">
        <v>0</v>
      </c>
      <c r="EH15" s="73">
        <v>0</v>
      </c>
      <c r="EI15" s="73">
        <v>0</v>
      </c>
      <c r="EJ15" s="73">
        <v>0</v>
      </c>
      <c r="EK15" s="73">
        <v>0</v>
      </c>
      <c r="EL15" s="73">
        <v>3.09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3.97</v>
      </c>
      <c r="AB16" s="73">
        <v>0</v>
      </c>
      <c r="AC16" s="73">
        <v>0</v>
      </c>
      <c r="AD16" s="73">
        <v>0</v>
      </c>
      <c r="AE16" s="73">
        <v>0</v>
      </c>
      <c r="AF16" s="73">
        <v>0</v>
      </c>
      <c r="AG16" s="73">
        <v>0</v>
      </c>
      <c r="AH16" s="73">
        <v>0</v>
      </c>
      <c r="AI16" s="73">
        <v>0</v>
      </c>
      <c r="AJ16" s="73">
        <v>0</v>
      </c>
      <c r="AK16" s="73">
        <v>3.294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3.97</v>
      </c>
      <c r="EC16" s="73">
        <v>0</v>
      </c>
      <c r="ED16" s="73">
        <v>0</v>
      </c>
      <c r="EE16" s="73">
        <v>0</v>
      </c>
      <c r="EF16" s="73">
        <v>0</v>
      </c>
      <c r="EG16" s="73">
        <v>0</v>
      </c>
      <c r="EH16" s="73">
        <v>0</v>
      </c>
      <c r="EI16" s="73">
        <v>0</v>
      </c>
      <c r="EJ16" s="73">
        <v>0</v>
      </c>
      <c r="EK16" s="73">
        <v>0</v>
      </c>
      <c r="EL16" s="73">
        <v>3.294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7.2640000000000002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7.2640000000000002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4.3600000000000003</v>
      </c>
      <c r="AB17" s="73">
        <v>0</v>
      </c>
      <c r="AC17" s="73">
        <v>0</v>
      </c>
      <c r="AD17" s="73">
        <v>0</v>
      </c>
      <c r="AE17" s="73">
        <v>0</v>
      </c>
      <c r="AF17" s="73">
        <v>0</v>
      </c>
      <c r="AG17" s="73">
        <v>0</v>
      </c>
      <c r="AH17" s="73">
        <v>0</v>
      </c>
      <c r="AI17" s="73">
        <v>0</v>
      </c>
      <c r="AJ17" s="73">
        <v>0</v>
      </c>
      <c r="AK17" s="73">
        <v>4.5789999999999997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4.3600000000000003</v>
      </c>
      <c r="EC17" s="73">
        <v>0</v>
      </c>
      <c r="ED17" s="73">
        <v>0</v>
      </c>
      <c r="EE17" s="73">
        <v>0</v>
      </c>
      <c r="EF17" s="73">
        <v>0</v>
      </c>
      <c r="EG17" s="73">
        <v>0</v>
      </c>
      <c r="EH17" s="73">
        <v>0</v>
      </c>
      <c r="EI17" s="73">
        <v>0</v>
      </c>
      <c r="EJ17" s="73">
        <v>0</v>
      </c>
      <c r="EK17" s="73">
        <v>0</v>
      </c>
      <c r="EL17" s="73">
        <v>4.5789999999999997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8.9390000000000001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8.9390000000000001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4.8</v>
      </c>
      <c r="AB18" s="73">
        <v>0</v>
      </c>
      <c r="AC18" s="73">
        <v>0</v>
      </c>
      <c r="AD18" s="73">
        <v>0</v>
      </c>
      <c r="AE18" s="73">
        <v>0</v>
      </c>
      <c r="AF18" s="73">
        <v>0</v>
      </c>
      <c r="AG18" s="73">
        <v>0</v>
      </c>
      <c r="AH18" s="73">
        <v>0</v>
      </c>
      <c r="AI18" s="73">
        <v>0</v>
      </c>
      <c r="AJ18" s="73">
        <v>0</v>
      </c>
      <c r="AK18" s="73">
        <v>5.0430000000000001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4.8</v>
      </c>
      <c r="EC18" s="73">
        <v>0</v>
      </c>
      <c r="ED18" s="73">
        <v>0</v>
      </c>
      <c r="EE18" s="73">
        <v>0</v>
      </c>
      <c r="EF18" s="73">
        <v>0</v>
      </c>
      <c r="EG18" s="73">
        <v>0</v>
      </c>
      <c r="EH18" s="73">
        <v>0</v>
      </c>
      <c r="EI18" s="73">
        <v>0</v>
      </c>
      <c r="EJ18" s="73">
        <v>0</v>
      </c>
      <c r="EK18" s="73">
        <v>0</v>
      </c>
      <c r="EL18" s="73">
        <v>5.0430000000000001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9.843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9.843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4.91</v>
      </c>
      <c r="AB19" s="73">
        <v>0</v>
      </c>
      <c r="AC19" s="73">
        <v>0</v>
      </c>
      <c r="AD19" s="73">
        <v>0</v>
      </c>
      <c r="AE19" s="73">
        <v>0</v>
      </c>
      <c r="AF19" s="73">
        <v>0</v>
      </c>
      <c r="AG19" s="73">
        <v>0</v>
      </c>
      <c r="AH19" s="73">
        <v>0</v>
      </c>
      <c r="AI19" s="73">
        <v>0</v>
      </c>
      <c r="AJ19" s="73">
        <v>0</v>
      </c>
      <c r="AK19" s="73">
        <v>6.5250000000000004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4.91</v>
      </c>
      <c r="EC19" s="73">
        <v>0</v>
      </c>
      <c r="ED19" s="73">
        <v>0</v>
      </c>
      <c r="EE19" s="73">
        <v>0</v>
      </c>
      <c r="EF19" s="73">
        <v>0</v>
      </c>
      <c r="EG19" s="73">
        <v>0</v>
      </c>
      <c r="EH19" s="73">
        <v>0</v>
      </c>
      <c r="EI19" s="73">
        <v>0</v>
      </c>
      <c r="EJ19" s="73">
        <v>0</v>
      </c>
      <c r="EK19" s="73">
        <v>0</v>
      </c>
      <c r="EL19" s="73">
        <v>6.5250000000000004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11.435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11.435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4.8920000000000003</v>
      </c>
      <c r="AB20" s="73">
        <v>0</v>
      </c>
      <c r="AC20" s="73">
        <v>0</v>
      </c>
      <c r="AD20" s="73">
        <v>0</v>
      </c>
      <c r="AE20" s="73">
        <v>0</v>
      </c>
      <c r="AF20" s="73">
        <v>0</v>
      </c>
      <c r="AG20" s="73">
        <v>0</v>
      </c>
      <c r="AH20" s="73">
        <v>0</v>
      </c>
      <c r="AI20" s="73">
        <v>0</v>
      </c>
      <c r="AJ20" s="73">
        <v>0</v>
      </c>
      <c r="AK20" s="73">
        <v>7.4560000000000004</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4.8920000000000003</v>
      </c>
      <c r="EC20" s="73">
        <v>0</v>
      </c>
      <c r="ED20" s="73">
        <v>0</v>
      </c>
      <c r="EE20" s="73">
        <v>0</v>
      </c>
      <c r="EF20" s="73">
        <v>0</v>
      </c>
      <c r="EG20" s="73">
        <v>0</v>
      </c>
      <c r="EH20" s="73">
        <v>0</v>
      </c>
      <c r="EI20" s="73">
        <v>0</v>
      </c>
      <c r="EJ20" s="73">
        <v>0</v>
      </c>
      <c r="EK20" s="73">
        <v>0</v>
      </c>
      <c r="EL20" s="73">
        <v>7.4560000000000004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12.348000000000001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12.348000000000001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4.8819999999999997</v>
      </c>
      <c r="AB21" s="73">
        <v>0</v>
      </c>
      <c r="AC21" s="73">
        <v>0</v>
      </c>
      <c r="AD21" s="73">
        <v>0</v>
      </c>
      <c r="AE21" s="73">
        <v>0</v>
      </c>
      <c r="AF21" s="73">
        <v>0</v>
      </c>
      <c r="AG21" s="73">
        <v>0</v>
      </c>
      <c r="AH21" s="73">
        <v>0</v>
      </c>
      <c r="AI21" s="73">
        <v>0</v>
      </c>
      <c r="AJ21" s="73">
        <v>0</v>
      </c>
      <c r="AK21" s="73">
        <v>6.9690000000000003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4.8819999999999997</v>
      </c>
      <c r="EC21" s="73">
        <v>0</v>
      </c>
      <c r="ED21" s="73">
        <v>0</v>
      </c>
      <c r="EE21" s="73">
        <v>0</v>
      </c>
      <c r="EF21" s="73">
        <v>0</v>
      </c>
      <c r="EG21" s="73">
        <v>0</v>
      </c>
      <c r="EH21" s="73">
        <v>0</v>
      </c>
      <c r="EI21" s="73">
        <v>0</v>
      </c>
      <c r="EJ21" s="73">
        <v>0</v>
      </c>
      <c r="EK21" s="73">
        <v>0</v>
      </c>
      <c r="EL21" s="73">
        <v>6.9690000000000003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11.851000000000001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11.851000000000001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4.9329999999999998</v>
      </c>
      <c r="AB22" s="73">
        <v>0</v>
      </c>
      <c r="AC22" s="73">
        <v>0</v>
      </c>
      <c r="AD22" s="73">
        <v>0</v>
      </c>
      <c r="AE22" s="73">
        <v>0</v>
      </c>
      <c r="AF22" s="73">
        <v>0</v>
      </c>
      <c r="AG22" s="73">
        <v>0</v>
      </c>
      <c r="AH22" s="73">
        <v>0</v>
      </c>
      <c r="AI22" s="73">
        <v>0</v>
      </c>
      <c r="AJ22" s="73">
        <v>0</v>
      </c>
      <c r="AK22" s="73">
        <v>6.5609999999999999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4.9329999999999998</v>
      </c>
      <c r="EC22" s="73">
        <v>0</v>
      </c>
      <c r="ED22" s="73">
        <v>0</v>
      </c>
      <c r="EE22" s="73">
        <v>0</v>
      </c>
      <c r="EF22" s="73">
        <v>0</v>
      </c>
      <c r="EG22" s="73">
        <v>0</v>
      </c>
      <c r="EH22" s="73">
        <v>0</v>
      </c>
      <c r="EI22" s="73">
        <v>0</v>
      </c>
      <c r="EJ22" s="73">
        <v>0</v>
      </c>
      <c r="EK22" s="73">
        <v>0</v>
      </c>
      <c r="EL22" s="73">
        <v>6.5609999999999999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4.0039999999999996</v>
      </c>
      <c r="AB23" s="73">
        <v>0</v>
      </c>
      <c r="AC23" s="73">
        <v>0</v>
      </c>
      <c r="AD23" s="73">
        <v>0</v>
      </c>
      <c r="AE23" s="73">
        <v>0</v>
      </c>
      <c r="AF23" s="73">
        <v>0</v>
      </c>
      <c r="AG23" s="73">
        <v>0</v>
      </c>
      <c r="AH23" s="73">
        <v>0</v>
      </c>
      <c r="AI23" s="73">
        <v>0</v>
      </c>
      <c r="AJ23" s="73">
        <v>0</v>
      </c>
      <c r="AK23" s="73">
        <v>6.859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4.0039999999999996</v>
      </c>
      <c r="EC23" s="73">
        <v>0</v>
      </c>
      <c r="ED23" s="73">
        <v>0</v>
      </c>
      <c r="EE23" s="73">
        <v>0</v>
      </c>
      <c r="EF23" s="73">
        <v>0</v>
      </c>
      <c r="EG23" s="73">
        <v>0</v>
      </c>
      <c r="EH23" s="73">
        <v>0</v>
      </c>
      <c r="EI23" s="73">
        <v>0</v>
      </c>
      <c r="EJ23" s="73">
        <v>0</v>
      </c>
      <c r="EK23" s="73">
        <v>0</v>
      </c>
      <c r="EL23" s="73">
        <v>6.859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10.863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10.863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3.6339999999999999</v>
      </c>
      <c r="AB24" s="73">
        <v>0</v>
      </c>
      <c r="AC24" s="73">
        <v>0</v>
      </c>
      <c r="AD24" s="73">
        <v>0</v>
      </c>
      <c r="AE24" s="73">
        <v>0</v>
      </c>
      <c r="AF24" s="73">
        <v>0</v>
      </c>
      <c r="AG24" s="73">
        <v>0</v>
      </c>
      <c r="AH24" s="73">
        <v>0</v>
      </c>
      <c r="AI24" s="73">
        <v>0</v>
      </c>
      <c r="AJ24" s="73">
        <v>0</v>
      </c>
      <c r="AK24" s="73">
        <v>7.8120000000000003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3.6339999999999999</v>
      </c>
      <c r="EC24" s="73">
        <v>0</v>
      </c>
      <c r="ED24" s="73">
        <v>0</v>
      </c>
      <c r="EE24" s="73">
        <v>0</v>
      </c>
      <c r="EF24" s="73">
        <v>0</v>
      </c>
      <c r="EG24" s="73">
        <v>0</v>
      </c>
      <c r="EH24" s="73">
        <v>0</v>
      </c>
      <c r="EI24" s="73">
        <v>0</v>
      </c>
      <c r="EJ24" s="73">
        <v>0</v>
      </c>
      <c r="EK24" s="73">
        <v>0</v>
      </c>
      <c r="EL24" s="73">
        <v>7.8120000000000003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11.446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11.446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3.6829999999999998</v>
      </c>
      <c r="AB25" s="73">
        <v>0</v>
      </c>
      <c r="AC25" s="73">
        <v>0</v>
      </c>
      <c r="AD25" s="73">
        <v>0</v>
      </c>
      <c r="AE25" s="73">
        <v>0</v>
      </c>
      <c r="AF25" s="73">
        <v>0</v>
      </c>
      <c r="AG25" s="73">
        <v>0</v>
      </c>
      <c r="AH25" s="73">
        <v>0</v>
      </c>
      <c r="AI25" s="73">
        <v>0</v>
      </c>
      <c r="AJ25" s="73">
        <v>0</v>
      </c>
      <c r="AK25" s="73">
        <v>7.6020000000000003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3.6829999999999998</v>
      </c>
      <c r="EC25" s="73">
        <v>0</v>
      </c>
      <c r="ED25" s="73">
        <v>0</v>
      </c>
      <c r="EE25" s="73">
        <v>0</v>
      </c>
      <c r="EF25" s="73">
        <v>0</v>
      </c>
      <c r="EG25" s="73">
        <v>0</v>
      </c>
      <c r="EH25" s="73">
        <v>0</v>
      </c>
      <c r="EI25" s="73">
        <v>0</v>
      </c>
      <c r="EJ25" s="73">
        <v>0</v>
      </c>
      <c r="EK25" s="73">
        <v>0</v>
      </c>
      <c r="EL25" s="73">
        <v>7.6020000000000003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11.285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11.285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2.508</v>
      </c>
      <c r="AB26" s="73">
        <v>0</v>
      </c>
      <c r="AC26" s="73">
        <v>0</v>
      </c>
      <c r="AD26" s="73">
        <v>0</v>
      </c>
      <c r="AE26" s="73">
        <v>0</v>
      </c>
      <c r="AF26" s="73">
        <v>0</v>
      </c>
      <c r="AG26" s="73">
        <v>0</v>
      </c>
      <c r="AH26" s="73">
        <v>0</v>
      </c>
      <c r="AI26" s="73">
        <v>0</v>
      </c>
      <c r="AJ26" s="73">
        <v>0</v>
      </c>
      <c r="AK26" s="73">
        <v>8.4039999999999999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2.508</v>
      </c>
      <c r="EC26" s="73">
        <v>0</v>
      </c>
      <c r="ED26" s="73">
        <v>0</v>
      </c>
      <c r="EE26" s="73">
        <v>0</v>
      </c>
      <c r="EF26" s="73">
        <v>0</v>
      </c>
      <c r="EG26" s="73">
        <v>0</v>
      </c>
      <c r="EH26" s="73">
        <v>0</v>
      </c>
      <c r="EI26" s="73">
        <v>0</v>
      </c>
      <c r="EJ26" s="73">
        <v>0</v>
      </c>
      <c r="EK26" s="73">
        <v>0</v>
      </c>
      <c r="EL26" s="73">
        <v>8.4039999999999999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10.912000000000001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10.912000000000001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1985</v>
      </c>
      <c r="B12" s="70">
        <v>4</v>
      </c>
      <c r="C12" s="70">
        <v>18</v>
      </c>
      <c r="D12" s="70">
        <v>4</v>
      </c>
      <c r="E12" s="70">
        <v>2024</v>
      </c>
      <c r="F12" s="70" t="s">
        <v>1554</v>
      </c>
      <c r="G12" s="1073" t="s">
        <v>1964</v>
      </c>
      <c r="H12" s="70" t="s">
        <v>1965</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1920</v>
      </c>
      <c r="B19" s="70">
        <v>11</v>
      </c>
      <c r="C19" s="70">
        <v>18</v>
      </c>
      <c r="D19" s="70">
        <v>11</v>
      </c>
      <c r="E19" s="70">
        <v>2024</v>
      </c>
      <c r="F19" s="70" t="s">
        <v>1554</v>
      </c>
      <c r="G19" s="1073" t="s">
        <v>1899</v>
      </c>
      <c r="H19" s="70" t="s">
        <v>1900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1809</v>
      </c>
      <c r="B33" s="70">
        <v>25</v>
      </c>
      <c r="C33" s="70">
        <v>18</v>
      </c>
      <c r="D33" s="70">
        <v>25</v>
      </c>
      <c r="E33" s="70">
        <v>2024</v>
      </c>
      <c r="F33" s="70" t="s">
        <v>1554</v>
      </c>
      <c r="G33" s="1073" t="s">
        <v>1789</v>
      </c>
      <c r="H33" s="70" t="s">
        <v>1636</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1656</v>
      </c>
      <c r="B35" s="70">
        <v>27</v>
      </c>
      <c r="C35" s="70">
        <v>18</v>
      </c>
      <c r="D35" s="70">
        <v>27</v>
      </c>
      <c r="E35" s="70">
        <v>2024</v>
      </c>
      <c r="F35" s="70" t="s">
        <v>1554</v>
      </c>
      <c r="G35" s="1073" t="s">
        <v>1653</v>
      </c>
      <c r="H35" s="70" t="s">
        <v>1654</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1652</v>
      </c>
      <c r="B36" s="70">
        <v>28</v>
      </c>
      <c r="C36" s="70">
        <v>18</v>
      </c>
      <c r="D36" s="70">
        <v>28</v>
      </c>
      <c r="E36" s="70">
        <v>2024</v>
      </c>
      <c r="F36" s="70" t="s">
        <v>1554</v>
      </c>
      <c r="G36" s="1073" t="s">
        <v>1649</v>
      </c>
      <c r="H36" s="70" t="s">
        <v>1650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1983</v>
      </c>
      <c r="B192" s="70">
        <v>184</v>
      </c>
      <c r="C192" s="70">
        <v>16</v>
      </c>
      <c r="D192" s="70">
        <v>4</v>
      </c>
      <c r="E192" s="70">
        <v>2022</v>
      </c>
      <c r="F192" s="70" t="s">
        <v>161</v>
      </c>
      <c r="G192" s="1073" t="s">
        <v>1964</v>
      </c>
      <c r="H192" s="70" t="s">
        <v>1965</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1918</v>
      </c>
      <c r="B199" s="70">
        <v>191</v>
      </c>
      <c r="C199" s="70">
        <v>16</v>
      </c>
      <c r="D199" s="70">
        <v>11</v>
      </c>
      <c r="E199" s="70">
        <v>2022</v>
      </c>
      <c r="F199" s="70" t="s">
        <v>161</v>
      </c>
      <c r="G199" s="1073" t="s">
        <v>1899</v>
      </c>
      <c r="H199" s="70" t="s">
        <v>1900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1807</v>
      </c>
      <c r="B213" s="70">
        <v>205</v>
      </c>
      <c r="C213" s="70">
        <v>16</v>
      </c>
      <c r="D213" s="70">
        <v>25</v>
      </c>
      <c r="E213" s="70">
        <v>2022</v>
      </c>
      <c r="F213" s="70" t="s">
        <v>161</v>
      </c>
      <c r="G213" s="1073" t="s">
        <v>1789</v>
      </c>
      <c r="H213" s="70" t="s">
        <v>1636</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1655</v>
      </c>
      <c r="B215" s="70">
        <v>207</v>
      </c>
      <c r="C215" s="70">
        <v>16</v>
      </c>
      <c r="D215" s="70">
        <v>27</v>
      </c>
      <c r="E215" s="70">
        <v>2022</v>
      </c>
      <c r="F215" s="70" t="s">
        <v>161</v>
      </c>
      <c r="G215" s="1073" t="s">
        <v>1653</v>
      </c>
      <c r="H215" s="70" t="s">
        <v>1654</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1651</v>
      </c>
      <c r="B216" s="70">
        <v>208</v>
      </c>
      <c r="C216" s="70">
        <v>16</v>
      </c>
      <c r="D216" s="70">
        <v>28</v>
      </c>
      <c r="E216" s="70">
        <v>2022</v>
      </c>
      <c r="F216" s="70" t="s">
        <v>161</v>
      </c>
      <c r="G216" s="1073" t="s">
        <v>1649</v>
      </c>
      <c r="H216" s="70" t="s">
        <v>1650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2404</v>
      </c>
      <c r="J6" s="77" t="s">
        <v>2405</v>
      </c>
      <c r="K6" s="1080">
        <v>45</v>
      </c>
      <c r="L6" s="1081">
        <v>33</v>
      </c>
      <c r="M6" s="1044"/>
      <c r="N6" s="988">
        <v>1</v>
      </c>
      <c r="O6" s="77" t="s">
        <v>1674</v>
      </c>
      <c r="P6" s="77" t="s">
        <v>1675</v>
      </c>
      <c r="Q6" s="77" t="s">
        <v>1501</v>
      </c>
      <c r="R6" s="16"/>
      <c r="S6" s="77">
        <v>1</v>
      </c>
      <c r="T6" s="77" t="s">
        <v>1964</v>
      </c>
      <c r="U6" s="77" t="s">
        <v>1965</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1964</v>
      </c>
      <c r="AE9" s="77" t="s">
        <v>1965</v>
      </c>
      <c r="AF9" s="77" t="s">
        <v>1501</v>
      </c>
    </row>
    <row r="10" spans="1:32" ht="12">
      <c r="A10" s="16"/>
      <c r="B10" s="16"/>
      <c r="C10" s="16"/>
      <c r="D10" s="16"/>
      <c r="F10" s="75" t="s">
        <v>1501</v>
      </c>
      <c r="G10" s="76" t="s">
        <v>1964</v>
      </c>
      <c r="H10" s="77" t="s">
        <v>1965</v>
      </c>
      <c r="I10" s="77" t="s">
        <v>2404</v>
      </c>
      <c r="J10" s="77" t="s">
        <v>2405</v>
      </c>
      <c r="K10" s="1079">
        <v>45</v>
      </c>
      <c r="L10" s="1045">
        <v>33</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1636</v>
      </c>
      <c r="Q11" s="77" t="s">
        <v>1501</v>
      </c>
      <c r="R11" s="16"/>
      <c r="S11" s="16"/>
      <c r="T11" s="16"/>
      <c r="U11" s="16"/>
      <c r="V11" s="16"/>
      <c r="W11" s="16"/>
      <c r="X11" s="77">
        <v>6</v>
      </c>
      <c r="Y11" s="692" t="s">
        <v>1789</v>
      </c>
      <c r="Z11" s="77" t="s">
        <v>1636</v>
      </c>
      <c r="AA11" s="77" t="s">
        <v>1501</v>
      </c>
      <c r="AB11" s="16"/>
      <c r="AC11" s="77">
        <v>6</v>
      </c>
      <c r="AD11" s="77" t="s">
        <v>2339</v>
      </c>
      <c r="AE11" s="77" t="s">
        <v>2340</v>
      </c>
      <c r="AF11" s="77" t="s">
        <v>1501</v>
      </c>
    </row>
    <row r="12" spans="1:32" ht="12">
      <c r="A12" s="16"/>
      <c r="B12" s="16"/>
      <c r="C12" s="16"/>
      <c r="D12" s="16"/>
      <c r="F12" s="75" t="s">
        <v>1505</v>
      </c>
      <c r="G12" s="76" t="s">
        <v>1964</v>
      </c>
      <c r="H12" s="77"/>
      <c r="I12" s="77" t="s">
        <v>1964</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1899</v>
      </c>
      <c r="AE16" s="77" t="s">
        <v>1900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1789</v>
      </c>
      <c r="AE30" s="77" t="s">
        <v>1636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1653</v>
      </c>
      <c r="AE32" s="77" t="s">
        <v>1654</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1649</v>
      </c>
      <c r="AE33" s="77" t="s">
        <v>1650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印南町</v>
      </c>
      <c r="K4" s="70" t="str">
        <f>HLOOKUP(K3,比較地域マスタ!$E$5:$L$6,2,0)</f>
        <v>30390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印南町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66.777739862047213</v>
      </c>
      <c r="BB5" s="29"/>
      <c r="BC5" s="17"/>
      <c r="BD5" s="1005">
        <f>SUM(BC6:BC8)</f>
        <v>70.333161927593281</v>
      </c>
      <c r="BE5" s="29"/>
      <c r="BF5" s="17"/>
      <c r="BG5" s="1005">
        <f>AK35</f>
        <v>69.661236539348266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62.086483026973347</v>
      </c>
      <c r="BA6" s="17"/>
      <c r="BB6" s="29"/>
      <c r="BC6" s="1005">
        <f>O32</f>
        <v>66.10142991089829</v>
      </c>
      <c r="BD6" s="17"/>
      <c r="BE6" s="29"/>
      <c r="BF6" s="1005">
        <f>AK36</f>
        <v>63.085643395518645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0.78814263724350153</v>
      </c>
      <c r="BA7" s="17"/>
      <c r="BB7" s="29"/>
      <c r="BC7" s="1005">
        <f>O33</f>
        <v>0.71833036086463642</v>
      </c>
      <c r="BD7" s="17"/>
      <c r="BE7" s="29"/>
      <c r="BF7" s="1005">
        <f t="shared" ref="BF7:BF8" si="0">AK37</f>
        <v>0.55784281952589454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3.9031141978303681</v>
      </c>
      <c r="BA8" s="17"/>
      <c r="BB8" s="29"/>
      <c r="BC8" s="1005">
        <f>O34</f>
        <v>3.5134016558303518</v>
      </c>
      <c r="BD8" s="17"/>
      <c r="BE8" s="29"/>
      <c r="BF8" s="1005">
        <f t="shared" si="0"/>
        <v>6.0177503243037265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113.5294926745695</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6.2105582454620318</v>
      </c>
      <c r="BA9" s="1005">
        <f>AZ9</f>
        <v>6.2105582454620318</v>
      </c>
      <c r="BB9" s="29"/>
      <c r="BC9" s="1005">
        <f>O35</f>
        <v>9.4238280374966887</v>
      </c>
      <c r="BD9" s="1005">
        <f>BC9</f>
        <v>9.4238280374966887</v>
      </c>
      <c r="BE9" s="29"/>
      <c r="BF9" s="1005">
        <f>AK39</f>
        <v>5.1242800263080728</v>
      </c>
      <c r="BG9" s="1005">
        <f>AK39</f>
        <v>5.1242800263080728</v>
      </c>
      <c r="BH9" s="29"/>
    </row>
    <row r="10" spans="1:62" ht="17.100000000000001" customHeight="1" thickBot="1">
      <c r="B10" s="323"/>
      <c r="C10" s="324"/>
      <c r="D10" s="326"/>
      <c r="E10" s="326"/>
      <c r="F10" s="326"/>
      <c r="G10" s="325"/>
      <c r="H10" s="325"/>
      <c r="I10" s="326"/>
      <c r="J10" s="327"/>
      <c r="K10" s="334"/>
      <c r="L10" s="246" t="s">
        <v>114</v>
      </c>
      <c r="M10" s="246"/>
      <c r="N10" s="563"/>
      <c r="O10" s="906">
        <f>SUM(O11:O13)</f>
        <v>66.777739862047213</v>
      </c>
      <c r="P10" s="453">
        <f t="shared" ref="P10:P22" si="1">O10/$O$9</f>
        <v>0.58819728943442517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11.33537720074265</v>
      </c>
      <c r="BA10" s="1005">
        <f>AZ10</f>
        <v>11.33537720074265</v>
      </c>
      <c r="BB10" s="29"/>
      <c r="BC10" s="1005">
        <f>O36</f>
        <v>13.36657644754829</v>
      </c>
      <c r="BD10" s="1005">
        <f>BC10</f>
        <v>13.36657644754829</v>
      </c>
      <c r="BE10" s="29"/>
      <c r="BF10" s="1005">
        <f>AK40</f>
        <v>9.1442750718887709</v>
      </c>
      <c r="BG10" s="1005">
        <f>AK40</f>
        <v>9.1442750718887709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62.086483026973347</v>
      </c>
      <c r="P11" s="454">
        <f t="shared" si="1"/>
        <v>0.54687536748660781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28.065361183441134</v>
      </c>
      <c r="BB11" s="29"/>
      <c r="BC11" s="1005"/>
      <c r="BD11" s="1005">
        <f>SUM(BC12:BC14)</f>
        <v>25.039764440104911</v>
      </c>
      <c r="BE11" s="29"/>
      <c r="BF11" s="17"/>
      <c r="BG11" s="1005">
        <f>AK41</f>
        <v>20.54711152625616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0.78814263724350153</v>
      </c>
      <c r="P12" s="454">
        <f t="shared" si="1"/>
        <v>6.9421840851759987E-3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27.494481452287914</v>
      </c>
      <c r="BA12" s="17"/>
      <c r="BB12" s="29"/>
      <c r="BC12" s="1005">
        <f>O38</f>
        <v>24.353239757647646</v>
      </c>
      <c r="BD12" s="17"/>
      <c r="BE12" s="29"/>
      <c r="BF12" s="1005">
        <f>AK42</f>
        <v>20.081156722812587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3.9031141978303681</v>
      </c>
      <c r="P13" s="454">
        <f t="shared" si="1"/>
        <v>3.4379737862641417E-2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0.57087973115322099</v>
      </c>
      <c r="BA13" s="17"/>
      <c r="BB13" s="29"/>
      <c r="BC13" s="1005">
        <f>O41</f>
        <v>0.68652468245726295</v>
      </c>
      <c r="BD13" s="17"/>
      <c r="BE13" s="29"/>
      <c r="BF13" s="1005">
        <f>AK45</f>
        <v>0.46595480344357199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6.2105582454620318</v>
      </c>
      <c r="P14" s="453">
        <f t="shared" si="1"/>
        <v>5.4704360066722919E-2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11.33537720074265</v>
      </c>
      <c r="P15" s="453">
        <f t="shared" si="1"/>
        <v>9.9845220248057753E-2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1.140456182876447</v>
      </c>
      <c r="BA15" s="1005">
        <f>AZ15</f>
        <v>1.140456182876447</v>
      </c>
      <c r="BB15" s="29"/>
      <c r="BC15" s="1005">
        <f>O43</f>
        <v>0.74045202108185615</v>
      </c>
      <c r="BD15" s="1005">
        <f>BC15</f>
        <v>0.74045202108185615</v>
      </c>
      <c r="BE15" s="29"/>
      <c r="BF15" s="1005">
        <f>AK47</f>
        <v>0.52448526810205476</v>
      </c>
      <c r="BG15" s="1005">
        <f>AK47</f>
        <v>0.52448526810205476</v>
      </c>
      <c r="BH15" s="29"/>
    </row>
    <row r="16" spans="1:62" ht="17.100000000000001" customHeight="1" thickBot="1">
      <c r="B16" s="323"/>
      <c r="C16" s="324"/>
      <c r="D16" s="326"/>
      <c r="E16" s="326"/>
      <c r="F16" s="326"/>
      <c r="G16" s="325"/>
      <c r="H16" s="325"/>
      <c r="I16" s="326"/>
      <c r="J16" s="327"/>
      <c r="K16" s="335"/>
      <c r="L16" s="246" t="s">
        <v>128</v>
      </c>
      <c r="M16" s="344"/>
      <c r="N16" s="345"/>
      <c r="O16" s="906">
        <f>SUM(O18:O21)</f>
        <v>28.065361183441134</v>
      </c>
      <c r="P16" s="453">
        <f t="shared" si="1"/>
        <v>0.24720766844162731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27.494481452287914</v>
      </c>
      <c r="P17" s="454">
        <f t="shared" si="1"/>
        <v>0.24217919770944818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9.034257714294295</v>
      </c>
      <c r="P18" s="454">
        <f t="shared" si="1"/>
        <v>7.957630657428244E-2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18.460223737993619</v>
      </c>
      <c r="P19" s="454">
        <f t="shared" si="1"/>
        <v>0.16260289113516574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0.57087973115322099</v>
      </c>
      <c r="P20" s="454">
        <f t="shared" si="1"/>
        <v>5.0284707321791595E-3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1.140456182876447</v>
      </c>
      <c r="P22" s="612">
        <f t="shared" si="1"/>
        <v>1.0045461809166599E-2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79.369945440859723</v>
      </c>
      <c r="AZ22" s="1005">
        <f t="shared" si="3"/>
        <v>79.843540194844081</v>
      </c>
      <c r="BA22" s="1005">
        <f t="shared" si="3"/>
        <v>69.191484581916185</v>
      </c>
      <c r="BB22" s="1005">
        <f t="shared" si="3"/>
        <v>64.105545844606922</v>
      </c>
      <c r="BC22" s="1005">
        <f t="shared" si="3"/>
        <v>70.333161927593281</v>
      </c>
      <c r="BD22" s="1005">
        <f t="shared" si="3"/>
        <v>74.64715243635284</v>
      </c>
      <c r="BE22" s="1005">
        <f t="shared" si="3"/>
        <v>84.865252099564515</v>
      </c>
      <c r="BF22" s="1005">
        <f t="shared" si="3"/>
        <v>76.448732385092214</v>
      </c>
      <c r="BG22" s="1005">
        <f t="shared" si="3"/>
        <v>70.898808719429638</v>
      </c>
      <c r="BH22" s="1005">
        <f t="shared" si="3"/>
        <v>60.231246030892912</v>
      </c>
      <c r="BI22" s="1005">
        <f t="shared" si="3"/>
        <v>71.766496765454903</v>
      </c>
      <c r="BJ22" s="1005">
        <f t="shared" si="3"/>
        <v>65.654571700750893</v>
      </c>
      <c r="BK22" s="1005">
        <f t="shared" si="3"/>
        <v>83.058037054425341</v>
      </c>
      <c r="BL22" s="1005">
        <f t="shared" si="3"/>
        <v>69.661236539348266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6.1130851367448269</v>
      </c>
      <c r="AZ23" s="1005">
        <f t="shared" ref="AZ23:BL23" si="4">Y39</f>
        <v>6.6781455932121343</v>
      </c>
      <c r="BA23" s="1005">
        <f t="shared" si="4"/>
        <v>8.7654099738342826</v>
      </c>
      <c r="BB23" s="1005">
        <f t="shared" si="4"/>
        <v>9.1630757072866231</v>
      </c>
      <c r="BC23" s="1005">
        <f t="shared" si="4"/>
        <v>9.4238280374966887</v>
      </c>
      <c r="BD23" s="1005">
        <f t="shared" si="4"/>
        <v>8.8852307533186998</v>
      </c>
      <c r="BE23" s="1005">
        <f t="shared" si="4"/>
        <v>7.3902305804034603</v>
      </c>
      <c r="BF23" s="1005">
        <f t="shared" si="4"/>
        <v>7.5911162569673927</v>
      </c>
      <c r="BG23" s="1005">
        <f t="shared" si="4"/>
        <v>5.5430334440813294</v>
      </c>
      <c r="BH23" s="1005">
        <f t="shared" si="4"/>
        <v>4.8439988431853518</v>
      </c>
      <c r="BI23" s="1005">
        <f t="shared" si="4"/>
        <v>4.6753355288035925</v>
      </c>
      <c r="BJ23" s="1005">
        <f t="shared" si="4"/>
        <v>4.6220333770558302</v>
      </c>
      <c r="BK23" s="1005">
        <f t="shared" si="4"/>
        <v>4.5086690685065225</v>
      </c>
      <c r="BL23" s="1005">
        <f t="shared" si="4"/>
        <v>5.1242800263080728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9.4260430881871269</v>
      </c>
      <c r="AZ24" s="1005">
        <f t="shared" ref="AZ24:BL24" si="5">Y40</f>
        <v>10.14006906768515</v>
      </c>
      <c r="BA24" s="1005">
        <f t="shared" si="5"/>
        <v>13.065109573086669</v>
      </c>
      <c r="BB24" s="1005">
        <f t="shared" si="5"/>
        <v>14.162414472416</v>
      </c>
      <c r="BC24" s="1005">
        <f t="shared" si="5"/>
        <v>13.36657644754829</v>
      </c>
      <c r="BD24" s="1005">
        <f t="shared" si="5"/>
        <v>13.639534741859929</v>
      </c>
      <c r="BE24" s="1005">
        <f t="shared" si="5"/>
        <v>11.585429077220089</v>
      </c>
      <c r="BF24" s="1005">
        <f t="shared" si="5"/>
        <v>11.755797885519174</v>
      </c>
      <c r="BG24" s="1005">
        <f t="shared" si="5"/>
        <v>10.395322626322509</v>
      </c>
      <c r="BH24" s="1005">
        <f t="shared" si="5"/>
        <v>7.9255287133788048</v>
      </c>
      <c r="BI24" s="1005">
        <f t="shared" si="5"/>
        <v>7.8811004943669891</v>
      </c>
      <c r="BJ24" s="1005">
        <f t="shared" si="5"/>
        <v>7.0684871748416436</v>
      </c>
      <c r="BK24" s="1005">
        <f t="shared" si="5"/>
        <v>7.0239550461644411</v>
      </c>
      <c r="BL24" s="1005">
        <f t="shared" si="5"/>
        <v>9.1442750718887709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26.181168927767196</v>
      </c>
      <c r="AZ25" s="1005">
        <f t="shared" ref="AZ25:BL25" si="6">Y41</f>
        <v>26.351689263700166</v>
      </c>
      <c r="BA25" s="1005">
        <f t="shared" si="6"/>
        <v>25.516207259363437</v>
      </c>
      <c r="BB25" s="1005">
        <f t="shared" si="6"/>
        <v>25.473160758190698</v>
      </c>
      <c r="BC25" s="1005">
        <f t="shared" si="6"/>
        <v>25.039764440104911</v>
      </c>
      <c r="BD25" s="1005">
        <f t="shared" si="6"/>
        <v>24.453471231169157</v>
      </c>
      <c r="BE25" s="1005">
        <f t="shared" si="6"/>
        <v>24.185474315181121</v>
      </c>
      <c r="BF25" s="1005">
        <f t="shared" si="6"/>
        <v>23.555910682959361</v>
      </c>
      <c r="BG25" s="1005">
        <f t="shared" si="6"/>
        <v>23.106458461525367</v>
      </c>
      <c r="BH25" s="1005">
        <f t="shared" si="6"/>
        <v>22.460095920670604</v>
      </c>
      <c r="BI25" s="1005">
        <f t="shared" si="6"/>
        <v>22.218092578029793</v>
      </c>
      <c r="BJ25" s="1005">
        <f t="shared" si="6"/>
        <v>20.484937379044975</v>
      </c>
      <c r="BK25" s="1005">
        <f t="shared" si="6"/>
        <v>20.553207735259445</v>
      </c>
      <c r="BL25" s="1005">
        <f t="shared" si="6"/>
        <v>20.54711152625616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0.73075766807538045</v>
      </c>
      <c r="AZ26" s="1005">
        <f t="shared" si="7"/>
        <v>0.7026156938742405</v>
      </c>
      <c r="BA26" s="1005">
        <f t="shared" si="7"/>
        <v>1.169243073105189</v>
      </c>
      <c r="BB26" s="1005">
        <f t="shared" si="7"/>
        <v>0.68849188087291469</v>
      </c>
      <c r="BC26" s="1005">
        <f t="shared" si="7"/>
        <v>0.74045202108185615</v>
      </c>
      <c r="BD26" s="1005">
        <f t="shared" si="7"/>
        <v>0.55656361364863915</v>
      </c>
      <c r="BE26" s="1005">
        <f t="shared" si="7"/>
        <v>0.45318942701415299</v>
      </c>
      <c r="BF26" s="1005">
        <f t="shared" si="7"/>
        <v>0.67265377613138877</v>
      </c>
      <c r="BG26" s="1005">
        <f t="shared" si="7"/>
        <v>0.99127313291551356</v>
      </c>
      <c r="BH26" s="1005">
        <f t="shared" si="7"/>
        <v>1.016141581511089</v>
      </c>
      <c r="BI26" s="1005">
        <f t="shared" si="7"/>
        <v>0.64365953532971731</v>
      </c>
      <c r="BJ26" s="1005">
        <f t="shared" si="7"/>
        <v>0.85324788433660248</v>
      </c>
      <c r="BK26" s="1005">
        <f t="shared" si="7"/>
        <v>0.62960782963547879</v>
      </c>
      <c r="BL26" s="1005">
        <f t="shared" si="7"/>
        <v>0.52448526810205476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121.82100026163427</v>
      </c>
      <c r="AZ27" s="1005">
        <f t="shared" si="8"/>
        <v>123.71605981331577</v>
      </c>
      <c r="BA27" s="1005">
        <f t="shared" si="8"/>
        <v>117.70745446130577</v>
      </c>
      <c r="BB27" s="1005">
        <f t="shared" si="8"/>
        <v>113.59268866337317</v>
      </c>
      <c r="BC27" s="1005">
        <f t="shared" si="8"/>
        <v>118.90378287382502</v>
      </c>
      <c r="BD27" s="1005">
        <f t="shared" si="8"/>
        <v>122.18195277634926</v>
      </c>
      <c r="BE27" s="1005">
        <f t="shared" si="8"/>
        <v>128.47957549938334</v>
      </c>
      <c r="BF27" s="1005">
        <f t="shared" si="8"/>
        <v>120.02421098666953</v>
      </c>
      <c r="BG27" s="1005">
        <f t="shared" si="8"/>
        <v>110.93489638427435</v>
      </c>
      <c r="BH27" s="1005">
        <f t="shared" si="8"/>
        <v>96.477011089638765</v>
      </c>
      <c r="BI27" s="1005">
        <f t="shared" si="8"/>
        <v>107.18468490198499</v>
      </c>
      <c r="BJ27" s="1005">
        <f t="shared" si="8"/>
        <v>98.683277516029946</v>
      </c>
      <c r="BK27" s="1005">
        <f t="shared" si="8"/>
        <v>115.77347673399123</v>
      </c>
      <c r="BL27" s="1005">
        <f t="shared" si="8"/>
        <v>105.00138843190332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118.90378287382502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70.333161927593281</v>
      </c>
      <c r="P31" s="453">
        <f t="shared" ref="P31:P43" si="9">O31/$O$30</f>
        <v>0.59151324060250843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66.10142991089829</v>
      </c>
      <c r="P32" s="454">
        <f t="shared" si="9"/>
        <v>0.55592369151990684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0.71833036086463642</v>
      </c>
      <c r="P33" s="454">
        <f t="shared" si="9"/>
        <v>6.0412742429472917E-3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3.5134016558303518</v>
      </c>
      <c r="P34" s="454">
        <f t="shared" si="9"/>
        <v>2.9548274839654217E-2</v>
      </c>
      <c r="Q34" s="328"/>
      <c r="R34" s="13"/>
      <c r="S34" s="323"/>
      <c r="T34" s="563" t="s">
        <v>112</v>
      </c>
      <c r="U34" s="332"/>
      <c r="V34" s="332"/>
      <c r="W34" s="332"/>
      <c r="X34" s="893">
        <f>X35+X39+X40+X41+X47</f>
        <v>121.82100026163427</v>
      </c>
      <c r="Y34" s="894">
        <f t="shared" ref="Y34:AK34" si="10">Y35+Y39+Y40+Y41+Y47</f>
        <v>123.71605981331577</v>
      </c>
      <c r="Z34" s="894">
        <f t="shared" si="10"/>
        <v>117.70745446130577</v>
      </c>
      <c r="AA34" s="894">
        <f t="shared" si="10"/>
        <v>113.59268866337317</v>
      </c>
      <c r="AB34" s="894">
        <f t="shared" si="10"/>
        <v>118.90378287382502</v>
      </c>
      <c r="AC34" s="894">
        <f t="shared" si="10"/>
        <v>122.18195277634926</v>
      </c>
      <c r="AD34" s="894">
        <f t="shared" si="10"/>
        <v>128.47957549938334</v>
      </c>
      <c r="AE34" s="894">
        <f t="shared" si="10"/>
        <v>120.02421098666953</v>
      </c>
      <c r="AF34" s="894">
        <f t="shared" si="10"/>
        <v>110.93489638427435</v>
      </c>
      <c r="AG34" s="894">
        <f t="shared" si="10"/>
        <v>96.477011089638765</v>
      </c>
      <c r="AH34" s="894">
        <f t="shared" si="10"/>
        <v>107.18468490198499</v>
      </c>
      <c r="AI34" s="894">
        <f t="shared" si="10"/>
        <v>98.683277516029946</v>
      </c>
      <c r="AJ34" s="894">
        <f t="shared" si="10"/>
        <v>115.77347673399123</v>
      </c>
      <c r="AK34" s="895">
        <f t="shared" si="10"/>
        <v>105.00138843190332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9.4238280374966887</v>
      </c>
      <c r="P35" s="453">
        <f t="shared" si="9"/>
        <v>7.9255914401788224E-2</v>
      </c>
      <c r="Q35" s="328"/>
      <c r="R35" s="13"/>
      <c r="S35" s="323"/>
      <c r="T35" s="334"/>
      <c r="U35" s="246" t="s">
        <v>114</v>
      </c>
      <c r="V35" s="344"/>
      <c r="W35" s="344"/>
      <c r="X35" s="896">
        <f>SUM(X36:X38)</f>
        <v>79.369945440859723</v>
      </c>
      <c r="Y35" s="897">
        <f t="shared" ref="Y35:AK35" si="11">SUM(Y36:Y38)</f>
        <v>79.843540194844081</v>
      </c>
      <c r="Z35" s="897">
        <f t="shared" si="11"/>
        <v>69.191484581916185</v>
      </c>
      <c r="AA35" s="897">
        <f t="shared" si="11"/>
        <v>64.105545844606922</v>
      </c>
      <c r="AB35" s="897">
        <f t="shared" si="11"/>
        <v>70.333161927593281</v>
      </c>
      <c r="AC35" s="897">
        <f t="shared" si="11"/>
        <v>74.64715243635284</v>
      </c>
      <c r="AD35" s="897">
        <f t="shared" si="11"/>
        <v>84.865252099564515</v>
      </c>
      <c r="AE35" s="897">
        <f t="shared" si="11"/>
        <v>76.448732385092214</v>
      </c>
      <c r="AF35" s="897">
        <f t="shared" si="11"/>
        <v>70.898808719429638</v>
      </c>
      <c r="AG35" s="897">
        <f t="shared" si="11"/>
        <v>60.231246030892912</v>
      </c>
      <c r="AH35" s="897">
        <f t="shared" si="11"/>
        <v>71.766496765454903</v>
      </c>
      <c r="AI35" s="897">
        <f t="shared" si="11"/>
        <v>65.654571700750893</v>
      </c>
      <c r="AJ35" s="897">
        <f t="shared" si="11"/>
        <v>83.058037054425341</v>
      </c>
      <c r="AK35" s="898">
        <f t="shared" si="11"/>
        <v>69.661236539348266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13.36657644754829</v>
      </c>
      <c r="P36" s="453">
        <f t="shared" si="9"/>
        <v>0.11241506472281255</v>
      </c>
      <c r="Q36" s="328"/>
      <c r="R36" s="13"/>
      <c r="S36" s="356" t="s">
        <v>184</v>
      </c>
      <c r="T36" s="335"/>
      <c r="U36" s="346"/>
      <c r="V36" s="336" t="s">
        <v>184</v>
      </c>
      <c r="W36" s="357"/>
      <c r="X36" s="899">
        <f>VLOOKUP(年度マスタ!$K$4&amp;"_"&amp;X$33,データシート1!$A:$BT,MATCH("aa_"&amp;$S36,データシート1!$A$1:$BT$1,0),0)</f>
        <v>71.707595393100533</v>
      </c>
      <c r="Y36" s="900">
        <f>VLOOKUP(年度マスタ!$K$4&amp;"_"&amp;Y$33,データシート1!$A:$BT,MATCH("aa_"&amp;$S36,データシート1!$A$1:$BT$1,0),0)</f>
        <v>72.302412545365286</v>
      </c>
      <c r="Z36" s="900">
        <f>VLOOKUP(年度マスタ!$K$4&amp;"_"&amp;Z$33,データシート1!$A:$BT,MATCH("aa_"&amp;$S36,データシート1!$A$1:$BT$1,0),0)</f>
        <v>64.597308126459652</v>
      </c>
      <c r="AA36" s="900">
        <f>VLOOKUP(年度マスタ!$K$4&amp;"_"&amp;AA$33,データシート1!$A:$BT,MATCH("aa_"&amp;$S36,データシート1!$A$1:$BT$1,0),0)</f>
        <v>59.421906339246902</v>
      </c>
      <c r="AB36" s="900">
        <f>VLOOKUP(年度マスタ!$K$4&amp;"_"&amp;AB$33,データシート1!$A:$BT,MATCH("aa_"&amp;$S36,データシート1!$A$1:$BT$1,0),0)</f>
        <v>66.10142991089829</v>
      </c>
      <c r="AC36" s="900">
        <f>VLOOKUP(年度マスタ!$K$4&amp;"_"&amp;AC$33,データシート1!$A:$BT,MATCH("aa_"&amp;$S36,データシート1!$A$1:$BT$1,0),0)</f>
        <v>71.564536660399156</v>
      </c>
      <c r="AD36" s="900">
        <f>VLOOKUP(年度マスタ!$K$4&amp;"_"&amp;AD$33,データシート1!$A:$BT,MATCH("aa_"&amp;$S36,データシート1!$A$1:$BT$1,0),0)</f>
        <v>81.499997328964184</v>
      </c>
      <c r="AE36" s="900">
        <f>VLOOKUP(年度マスタ!$K$4&amp;"_"&amp;AE$33,データシート1!$A:$BT,MATCH("aa_"&amp;$S36,データシート1!$A$1:$BT$1,0),0)</f>
        <v>72.010510450357287</v>
      </c>
      <c r="AF36" s="900">
        <f>VLOOKUP(年度マスタ!$K$4&amp;"_"&amp;AF$33,データシート1!$A:$BT,MATCH("aa_"&amp;$S36,データシート1!$A$1:$BT$1,0),0)</f>
        <v>66.771737724942852</v>
      </c>
      <c r="AG36" s="900">
        <f>VLOOKUP(年度マスタ!$K$4&amp;"_"&amp;AG$33,データシート1!$A:$BT,MATCH("aa_"&amp;$S36,データシート1!$A$1:$BT$1,0),0)</f>
        <v>56.492913032603326</v>
      </c>
      <c r="AH36" s="900">
        <f>VLOOKUP(年度マスタ!$K$4&amp;"_"&amp;AH$33,データシート1!$A:$BT,MATCH("aa_"&amp;$S36,データシート1!$A$1:$BT$1,0),0)</f>
        <v>68.04672742379887</v>
      </c>
      <c r="AI36" s="900">
        <f>VLOOKUP(年度マスタ!$K$4&amp;"_"&amp;AI$33,データシート1!$A:$BT,MATCH("aa_"&amp;$S36,データシート1!$A$1:$BT$1,0),0)</f>
        <v>56.736289026118968</v>
      </c>
      <c r="AJ36" s="900">
        <f>VLOOKUP(年度マスタ!$K$4&amp;"_"&amp;AJ$33,データシート1!$A:$BT,MATCH("aa_"&amp;$S36,データシート1!$A$1:$BT$1,0),0)</f>
        <v>75.762947342571138</v>
      </c>
      <c r="AK36" s="901">
        <f>VLOOKUP(年度マスタ!$K$4&amp;"_"&amp;AK$33,データシート1!$A:$BT,MATCH("aa_"&amp;$S36,データシート1!$A$1:$BT$1,0),0)</f>
        <v>63.085643395518645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25.039764440104911</v>
      </c>
      <c r="P37" s="453">
        <f t="shared" si="9"/>
        <v>0.21058845929801834</v>
      </c>
      <c r="Q37" s="328"/>
      <c r="R37" s="13"/>
      <c r="S37" s="356" t="s">
        <v>187</v>
      </c>
      <c r="T37" s="335"/>
      <c r="U37" s="346"/>
      <c r="V37" s="336" t="s">
        <v>194</v>
      </c>
      <c r="W37" s="357"/>
      <c r="X37" s="899">
        <f>VLOOKUP(年度マスタ!$K$4&amp;"_"&amp;X$33,データシート1!$A:$BT,MATCH("aa_"&amp;$S37,データシート1!$A$1:$BT$1,0),0)</f>
        <v>0.48532363980379167</v>
      </c>
      <c r="Y37" s="900">
        <f>VLOOKUP(年度マスタ!$K$4&amp;"_"&amp;Y$33,データシート1!$A:$BT,MATCH("aa_"&amp;$S37,データシート1!$A$1:$BT$1,0),0)</f>
        <v>0.53887807197232329</v>
      </c>
      <c r="Z37" s="900">
        <f>VLOOKUP(年度マスタ!$K$4&amp;"_"&amp;Z$33,データシート1!$A:$BT,MATCH("aa_"&amp;$S37,データシート1!$A$1:$BT$1,0),0)</f>
        <v>0.77624367695826346</v>
      </c>
      <c r="AA37" s="900">
        <f>VLOOKUP(年度マスタ!$K$4&amp;"_"&amp;AA$33,データシート1!$A:$BT,MATCH("aa_"&amp;$S37,データシート1!$A$1:$BT$1,0),0)</f>
        <v>0.75179987925632075</v>
      </c>
      <c r="AB37" s="900">
        <f>VLOOKUP(年度マスタ!$K$4&amp;"_"&amp;AB$33,データシート1!$A:$BT,MATCH("aa_"&amp;$S37,データシート1!$A$1:$BT$1,0),0)</f>
        <v>0.71833036086463642</v>
      </c>
      <c r="AC37" s="900">
        <f>VLOOKUP(年度マスタ!$K$4&amp;"_"&amp;AC$33,データシート1!$A:$BT,MATCH("aa_"&amp;$S37,データシート1!$A$1:$BT$1,0),0)</f>
        <v>0.73331732327960086</v>
      </c>
      <c r="AD37" s="900">
        <f>VLOOKUP(年度マスタ!$K$4&amp;"_"&amp;AD$33,データシート1!$A:$BT,MATCH("aa_"&amp;$S37,データシート1!$A$1:$BT$1,0),0)</f>
        <v>0.66346121024857796</v>
      </c>
      <c r="AE37" s="900">
        <f>VLOOKUP(年度マスタ!$K$4&amp;"_"&amp;AE$33,データシート1!$A:$BT,MATCH("aa_"&amp;$S37,データシート1!$A$1:$BT$1,0),0)</f>
        <v>0.67341044716631615</v>
      </c>
      <c r="AF37" s="900">
        <f>VLOOKUP(年度マスタ!$K$4&amp;"_"&amp;AF$33,データシート1!$A:$BT,MATCH("aa_"&amp;$S37,データシート1!$A$1:$BT$1,0),0)</f>
        <v>0.63888386019419918</v>
      </c>
      <c r="AG37" s="900">
        <f>VLOOKUP(年度マスタ!$K$4&amp;"_"&amp;AG$33,データシート1!$A:$BT,MATCH("aa_"&amp;$S37,データシート1!$A$1:$BT$1,0),0)</f>
        <v>0.57392181269162779</v>
      </c>
      <c r="AH37" s="900">
        <f>VLOOKUP(年度マスタ!$K$4&amp;"_"&amp;AH$33,データシート1!$A:$BT,MATCH("aa_"&amp;$S37,データシート1!$A$1:$BT$1,0),0)</f>
        <v>0.52585080717250376</v>
      </c>
      <c r="AI37" s="900">
        <f>VLOOKUP(年度マスタ!$K$4&amp;"_"&amp;AI$33,データシート1!$A:$BT,MATCH("aa_"&amp;$S37,データシート1!$A$1:$BT$1,0),0)</f>
        <v>0.58150930779518883</v>
      </c>
      <c r="AJ37" s="900">
        <f>VLOOKUP(年度マスタ!$K$4&amp;"_"&amp;AJ$33,データシート1!$A:$BT,MATCH("aa_"&amp;$S37,データシート1!$A$1:$BT$1,0),0)</f>
        <v>0.59695798827824187</v>
      </c>
      <c r="AK37" s="901">
        <f>VLOOKUP(年度マスタ!$K$4&amp;"_"&amp;AK$33,データシート1!$A:$BT,MATCH("aa_"&amp;$S37,データシート1!$A$1:$BT$1,0),0)</f>
        <v>0.55784281952589454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24.353239757647646</v>
      </c>
      <c r="P38" s="454">
        <f t="shared" si="9"/>
        <v>0.20481467594256553</v>
      </c>
      <c r="Q38" s="328"/>
      <c r="R38" s="13"/>
      <c r="S38" s="356" t="s">
        <v>188</v>
      </c>
      <c r="T38" s="335"/>
      <c r="U38" s="348"/>
      <c r="V38" s="358" t="s">
        <v>197</v>
      </c>
      <c r="W38" s="358"/>
      <c r="X38" s="899">
        <f>VLOOKUP(年度マスタ!$K$4&amp;"_"&amp;X$33,データシート1!$A:$BT,MATCH("aa_"&amp;$S38,データシート1!$A$1:$BT$1,0),0)</f>
        <v>7.1770264079554007</v>
      </c>
      <c r="Y38" s="900">
        <f>VLOOKUP(年度マスタ!$K$4&amp;"_"&amp;Y$33,データシート1!$A:$BT,MATCH("aa_"&amp;$S38,データシート1!$A$1:$BT$1,0),0)</f>
        <v>7.0022495775064826</v>
      </c>
      <c r="Z38" s="900">
        <f>VLOOKUP(年度マスタ!$K$4&amp;"_"&amp;Z$33,データシート1!$A:$BT,MATCH("aa_"&amp;$S38,データシート1!$A$1:$BT$1,0),0)</f>
        <v>3.8179327784982782</v>
      </c>
      <c r="AA38" s="900">
        <f>VLOOKUP(年度マスタ!$K$4&amp;"_"&amp;AA$33,データシート1!$A:$BT,MATCH("aa_"&amp;$S38,データシート1!$A$1:$BT$1,0),0)</f>
        <v>3.931839626103701</v>
      </c>
      <c r="AB38" s="900">
        <f>VLOOKUP(年度マスタ!$K$4&amp;"_"&amp;AB$33,データシート1!$A:$BT,MATCH("aa_"&amp;$S38,データシート1!$A$1:$BT$1,0),0)</f>
        <v>3.5134016558303518</v>
      </c>
      <c r="AC38" s="900">
        <f>VLOOKUP(年度マスタ!$K$4&amp;"_"&amp;AC$33,データシート1!$A:$BT,MATCH("aa_"&amp;$S38,データシート1!$A$1:$BT$1,0),0)</f>
        <v>2.349298452674073</v>
      </c>
      <c r="AD38" s="900">
        <f>VLOOKUP(年度マスタ!$K$4&amp;"_"&amp;AD$33,データシート1!$A:$BT,MATCH("aa_"&amp;$S38,データシート1!$A$1:$BT$1,0),0)</f>
        <v>2.7017935603517471</v>
      </c>
      <c r="AE38" s="900">
        <f>VLOOKUP(年度マスタ!$K$4&amp;"_"&amp;AE$33,データシート1!$A:$BT,MATCH("aa_"&amp;$S38,データシート1!$A$1:$BT$1,0),0)</f>
        <v>3.7648114875686103</v>
      </c>
      <c r="AF38" s="900">
        <f>VLOOKUP(年度マスタ!$K$4&amp;"_"&amp;AF$33,データシート1!$A:$BT,MATCH("aa_"&amp;$S38,データシート1!$A$1:$BT$1,0),0)</f>
        <v>3.4881871342925916</v>
      </c>
      <c r="AG38" s="900">
        <f>VLOOKUP(年度マスタ!$K$4&amp;"_"&amp;AG$33,データシート1!$A:$BT,MATCH("aa_"&amp;$S38,データシート1!$A$1:$BT$1,0),0)</f>
        <v>3.164411185597956</v>
      </c>
      <c r="AH38" s="900">
        <f>VLOOKUP(年度マスタ!$K$4&amp;"_"&amp;AH$33,データシート1!$A:$BT,MATCH("aa_"&amp;$S38,データシート1!$A$1:$BT$1,0),0)</f>
        <v>3.1939185344835246</v>
      </c>
      <c r="AI38" s="900">
        <f>VLOOKUP(年度マスタ!$K$4&amp;"_"&amp;AI$33,データシート1!$A:$BT,MATCH("aa_"&amp;$S38,データシート1!$A$1:$BT$1,0),0)</f>
        <v>8.3367733668367343</v>
      </c>
      <c r="AJ38" s="900">
        <f>VLOOKUP(年度マスタ!$K$4&amp;"_"&amp;AJ$33,データシート1!$A:$BT,MATCH("aa_"&amp;$S38,データシート1!$A$1:$BT$1,0),0)</f>
        <v>6.6981317235759503</v>
      </c>
      <c r="AK38" s="901">
        <f>VLOOKUP(年度マスタ!$K$4&amp;"_"&amp;AK$33,データシート1!$A:$BT,MATCH("aa_"&amp;$S38,データシート1!$A$1:$BT$1,0),0)</f>
        <v>6.0177503243037265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8.3331076665689778</v>
      </c>
      <c r="P39" s="454">
        <f t="shared" si="9"/>
        <v>7.0082780086245619E-2</v>
      </c>
      <c r="Q39" s="328"/>
      <c r="R39" s="13"/>
      <c r="S39" s="356" t="s">
        <v>189</v>
      </c>
      <c r="T39" s="335"/>
      <c r="U39" s="343" t="s">
        <v>199</v>
      </c>
      <c r="V39" s="344"/>
      <c r="W39" s="344"/>
      <c r="X39" s="896">
        <f>VLOOKUP(年度マスタ!$K$4&amp;"_"&amp;X$33,データシート1!$A:$BT,MATCH("aa_"&amp;$S39,データシート1!$A$1:$BT$1,0),0)</f>
        <v>6.1130851367448269</v>
      </c>
      <c r="Y39" s="897">
        <f>VLOOKUP(年度マスタ!$K$4&amp;"_"&amp;Y$33,データシート1!$A:$BT,MATCH("aa_"&amp;$S39,データシート1!$A$1:$BT$1,0),0)</f>
        <v>6.6781455932121343</v>
      </c>
      <c r="Z39" s="897">
        <f>VLOOKUP(年度マスタ!$K$4&amp;"_"&amp;Z$33,データシート1!$A:$BT,MATCH("aa_"&amp;$S39,データシート1!$A$1:$BT$1,0),0)</f>
        <v>8.7654099738342826</v>
      </c>
      <c r="AA39" s="897">
        <f>VLOOKUP(年度マスタ!$K$4&amp;"_"&amp;AA$33,データシート1!$A:$BT,MATCH("aa_"&amp;$S39,データシート1!$A$1:$BT$1,0),0)</f>
        <v>9.1630757072866231</v>
      </c>
      <c r="AB39" s="897">
        <f>VLOOKUP(年度マスタ!$K$4&amp;"_"&amp;AB$33,データシート1!$A:$BT,MATCH("aa_"&amp;$S39,データシート1!$A$1:$BT$1,0),0)</f>
        <v>9.4238280374966887</v>
      </c>
      <c r="AC39" s="897">
        <f>VLOOKUP(年度マスタ!$K$4&amp;"_"&amp;AC$33,データシート1!$A:$BT,MATCH("aa_"&amp;$S39,データシート1!$A$1:$BT$1,0),0)</f>
        <v>8.8852307533186998</v>
      </c>
      <c r="AD39" s="897">
        <f>VLOOKUP(年度マスタ!$K$4&amp;"_"&amp;AD$33,データシート1!$A:$BT,MATCH("aa_"&amp;$S39,データシート1!$A$1:$BT$1,0),0)</f>
        <v>7.3902305804034603</v>
      </c>
      <c r="AE39" s="897">
        <f>VLOOKUP(年度マスタ!$K$4&amp;"_"&amp;AE$33,データシート1!$A:$BT,MATCH("aa_"&amp;$S39,データシート1!$A$1:$BT$1,0),0)</f>
        <v>7.5911162569673927</v>
      </c>
      <c r="AF39" s="897">
        <f>VLOOKUP(年度マスタ!$K$4&amp;"_"&amp;AF$33,データシート1!$A:$BT,MATCH("aa_"&amp;$S39,データシート1!$A$1:$BT$1,0),0)</f>
        <v>5.5430334440813294</v>
      </c>
      <c r="AG39" s="897">
        <f>VLOOKUP(年度マスタ!$K$4&amp;"_"&amp;AG$33,データシート1!$A:$BT,MATCH("aa_"&amp;$S39,データシート1!$A$1:$BT$1,0),0)</f>
        <v>4.8439988431853518</v>
      </c>
      <c r="AH39" s="897">
        <f>VLOOKUP(年度マスタ!$K$4&amp;"_"&amp;AH$33,データシート1!$A:$BT,MATCH("aa_"&amp;$S39,データシート1!$A$1:$BT$1,0),0)</f>
        <v>4.6753355288035925</v>
      </c>
      <c r="AI39" s="897">
        <f>VLOOKUP(年度マスタ!$K$4&amp;"_"&amp;AI$33,データシート1!$A:$BT,MATCH("aa_"&amp;$S39,データシート1!$A$1:$BT$1,0),0)</f>
        <v>4.6220333770558302</v>
      </c>
      <c r="AJ39" s="897">
        <f>VLOOKUP(年度マスタ!$K$4&amp;"_"&amp;AJ$33,データシート1!$A:$BT,MATCH("aa_"&amp;$S39,データシート1!$A$1:$BT$1,0),0)</f>
        <v>4.5086690685065225</v>
      </c>
      <c r="AK39" s="898">
        <f>VLOOKUP(年度マスタ!$K$4&amp;"_"&amp;AK$33,データシート1!$A:$BT,MATCH("aa_"&amp;$S39,データシート1!$A$1:$BT$1,0),0)</f>
        <v>5.1242800263080728</v>
      </c>
      <c r="AL39" s="330"/>
      <c r="AW39" s="17" t="str">
        <f>年度マスタ!K4</f>
        <v>30390</v>
      </c>
      <c r="AX39" s="17" t="s">
        <v>200</v>
      </c>
      <c r="AY39" s="17">
        <f>VLOOKUP($AW39&amp;"_"&amp;$AY$34,データシート1!$A:$BT,MATCH($AY$31&amp;"_"&amp;AY$36,データシート1!$A$1:$BT$1,0),0)</f>
        <v>63.085643395518645</v>
      </c>
      <c r="AZ39" s="17">
        <f>VLOOKUP($AW39&amp;"_"&amp;$AY$34,データシート1!$A:$BT,MATCH($AY$31&amp;"_"&amp;AZ$36,データシート1!$A$1:$BT$1,0),0)</f>
        <v>0.55784281952589454</v>
      </c>
      <c r="BA39" s="17">
        <f>VLOOKUP($AW39&amp;"_"&amp;$AY$34,データシート1!$A:$BT,MATCH($AY$31&amp;"_"&amp;BA$36,データシート1!$A$1:$BT$1,0),0)</f>
        <v>6.0177503243037265</v>
      </c>
      <c r="BB39" s="17">
        <f>VLOOKUP($AW39&amp;"_"&amp;$AY$34,データシート1!$A:$BT,MATCH($AY$31&amp;"_"&amp;BB$36,データシート1!$A$1:$BT$1,0),0)</f>
        <v>5.1242800263080728</v>
      </c>
      <c r="BC39" s="17">
        <f>VLOOKUP($AW39&amp;"_"&amp;$AY$34,データシート1!$A:$BT,MATCH($AY$31&amp;"_"&amp;BC$36,データシート1!$A$1:$BT$1,0),0)</f>
        <v>9.1442750718887709</v>
      </c>
      <c r="BD39" s="17">
        <f>VLOOKUP($AW39&amp;"_"&amp;$AY$34,データシート1!$A:$BT,MATCH($AY$31&amp;"_"&amp;BD$36,データシート1!$A$1:$BT$1,0),0)</f>
        <v>6.6389816213110784</v>
      </c>
      <c r="BE39" s="17">
        <f>VLOOKUP($AW39&amp;"_"&amp;$AY$34,データシート1!$A:$BT,MATCH($AY$31&amp;"_"&amp;BE$36,データシート1!$A$1:$BT$1,0),0)</f>
        <v>13.442175101501507</v>
      </c>
      <c r="BF39" s="17">
        <f>VLOOKUP($AW39&amp;"_"&amp;$AY$34,データシート1!$A:$BT,MATCH($AY$31&amp;"_"&amp;BF$36,データシート1!$A$1:$BT$1,0),0)</f>
        <v>0.46595480344357199</v>
      </c>
      <c r="BG39" s="17">
        <f>VLOOKUP($AW39&amp;"_"&amp;$AY$34,データシート1!$A:$BT,MATCH($AY$31&amp;"_"&amp;BG$36,データシート1!$A$1:$BT$1,0),0)</f>
        <v>0</v>
      </c>
      <c r="BH39" s="17">
        <f>VLOOKUP($AW39&amp;"_"&amp;$AY$34,データシート1!$A:$BT,MATCH($AY$31&amp;"_"&amp;BH$36,データシート1!$A$1:$BT$1,0),0)</f>
        <v>0.52448526810205476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16.020132091078668</v>
      </c>
      <c r="P40" s="454">
        <f t="shared" si="9"/>
        <v>0.13473189585631992</v>
      </c>
      <c r="Q40" s="328"/>
      <c r="R40" s="13"/>
      <c r="S40" s="356" t="s">
        <v>165</v>
      </c>
      <c r="T40" s="335"/>
      <c r="U40" s="343" t="s">
        <v>165</v>
      </c>
      <c r="V40" s="344"/>
      <c r="W40" s="344"/>
      <c r="X40" s="896">
        <f>VLOOKUP(年度マスタ!$K$4&amp;"_"&amp;X$33,データシート1!$A:$BT,MATCH("aa_"&amp;$S40,データシート1!$A$1:$BT$1,0),0)</f>
        <v>9.4260430881871269</v>
      </c>
      <c r="Y40" s="897">
        <f>VLOOKUP(年度マスタ!$K$4&amp;"_"&amp;Y$33,データシート1!$A:$BT,MATCH("aa_"&amp;$S40,データシート1!$A$1:$BT$1,0),0)</f>
        <v>10.14006906768515</v>
      </c>
      <c r="Z40" s="897">
        <f>VLOOKUP(年度マスタ!$K$4&amp;"_"&amp;Z$33,データシート1!$A:$BT,MATCH("aa_"&amp;$S40,データシート1!$A$1:$BT$1,0),0)</f>
        <v>13.065109573086669</v>
      </c>
      <c r="AA40" s="897">
        <f>VLOOKUP(年度マスタ!$K$4&amp;"_"&amp;AA$33,データシート1!$A:$BT,MATCH("aa_"&amp;$S40,データシート1!$A$1:$BT$1,0),0)</f>
        <v>14.162414472416</v>
      </c>
      <c r="AB40" s="897">
        <f>VLOOKUP(年度マスタ!$K$4&amp;"_"&amp;AB$33,データシート1!$A:$BT,MATCH("aa_"&amp;$S40,データシート1!$A$1:$BT$1,0),0)</f>
        <v>13.36657644754829</v>
      </c>
      <c r="AC40" s="897">
        <f>VLOOKUP(年度マスタ!$K$4&amp;"_"&amp;AC$33,データシート1!$A:$BT,MATCH("aa_"&amp;$S40,データシート1!$A$1:$BT$1,0),0)</f>
        <v>13.639534741859929</v>
      </c>
      <c r="AD40" s="897">
        <f>VLOOKUP(年度マスタ!$K$4&amp;"_"&amp;AD$33,データシート1!$A:$BT,MATCH("aa_"&amp;$S40,データシート1!$A$1:$BT$1,0),0)</f>
        <v>11.585429077220089</v>
      </c>
      <c r="AE40" s="897">
        <f>VLOOKUP(年度マスタ!$K$4&amp;"_"&amp;AE$33,データシート1!$A:$BT,MATCH("aa_"&amp;$S40,データシート1!$A$1:$BT$1,0),0)</f>
        <v>11.755797885519174</v>
      </c>
      <c r="AF40" s="897">
        <f>VLOOKUP(年度マスタ!$K$4&amp;"_"&amp;AF$33,データシート1!$A:$BT,MATCH("aa_"&amp;$S40,データシート1!$A$1:$BT$1,0),0)</f>
        <v>10.395322626322509</v>
      </c>
      <c r="AG40" s="897">
        <f>VLOOKUP(年度マスタ!$K$4&amp;"_"&amp;AG$33,データシート1!$A:$BT,MATCH("aa_"&amp;$S40,データシート1!$A$1:$BT$1,0),0)</f>
        <v>7.9255287133788048</v>
      </c>
      <c r="AH40" s="897">
        <f>VLOOKUP(年度マスタ!$K$4&amp;"_"&amp;AH$33,データシート1!$A:$BT,MATCH("aa_"&amp;$S40,データシート1!$A$1:$BT$1,0),0)</f>
        <v>7.8811004943669891</v>
      </c>
      <c r="AI40" s="897">
        <f>VLOOKUP(年度マスタ!$K$4&amp;"_"&amp;AI$33,データシート1!$A:$BT,MATCH("aa_"&amp;$S40,データシート1!$A$1:$BT$1,0),0)</f>
        <v>7.0684871748416436</v>
      </c>
      <c r="AJ40" s="897">
        <f>VLOOKUP(年度マスタ!$K$4&amp;"_"&amp;AJ$33,データシート1!$A:$BT,MATCH("aa_"&amp;$S40,データシート1!$A$1:$BT$1,0),0)</f>
        <v>7.0239550461644411</v>
      </c>
      <c r="AK40" s="898">
        <f>VLOOKUP(年度マスタ!$K$4&amp;"_"&amp;AK$33,データシート1!$A:$BT,MATCH("aa_"&amp;$S40,データシート1!$A$1:$BT$1,0),0)</f>
        <v>9.1442750718887709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0.68652468245726295</v>
      </c>
      <c r="P41" s="454">
        <f t="shared" si="9"/>
        <v>5.7737833554527863E-3</v>
      </c>
      <c r="Q41" s="328"/>
      <c r="R41" s="13"/>
      <c r="S41" s="356" t="s">
        <v>201</v>
      </c>
      <c r="T41" s="335"/>
      <c r="U41" s="246" t="s">
        <v>128</v>
      </c>
      <c r="V41" s="344"/>
      <c r="W41" s="344"/>
      <c r="X41" s="896">
        <f>X42+X45+X46</f>
        <v>26.181168927767196</v>
      </c>
      <c r="Y41" s="897">
        <f t="shared" ref="Y41:AH41" si="12">Y42+Y45+Y46</f>
        <v>26.351689263700166</v>
      </c>
      <c r="Z41" s="897">
        <f t="shared" si="12"/>
        <v>25.516207259363437</v>
      </c>
      <c r="AA41" s="897">
        <f t="shared" si="12"/>
        <v>25.473160758190698</v>
      </c>
      <c r="AB41" s="897">
        <f t="shared" si="12"/>
        <v>25.039764440104911</v>
      </c>
      <c r="AC41" s="897">
        <f t="shared" si="12"/>
        <v>24.453471231169157</v>
      </c>
      <c r="AD41" s="897">
        <f t="shared" si="12"/>
        <v>24.185474315181121</v>
      </c>
      <c r="AE41" s="897">
        <f t="shared" si="12"/>
        <v>23.555910682959361</v>
      </c>
      <c r="AF41" s="897">
        <f t="shared" si="12"/>
        <v>23.106458461525367</v>
      </c>
      <c r="AG41" s="897">
        <f t="shared" si="12"/>
        <v>22.460095920670604</v>
      </c>
      <c r="AH41" s="897">
        <f t="shared" si="12"/>
        <v>22.218092578029793</v>
      </c>
      <c r="AI41" s="897">
        <f>AI42+AI45+AI46</f>
        <v>20.484937379044975</v>
      </c>
      <c r="AJ41" s="897">
        <f>AJ42+AJ45+AJ46</f>
        <v>20.553207735259445</v>
      </c>
      <c r="AK41" s="898">
        <f>AK42+AK45+AK46</f>
        <v>20.54711152625616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25.642268147118838</v>
      </c>
      <c r="Y42" s="900">
        <f t="shared" ref="Y42:AK42" si="13">SUM(Y43:Y44)</f>
        <v>25.794221816400047</v>
      </c>
      <c r="Z42" s="900">
        <f t="shared" si="13"/>
        <v>24.880052375413392</v>
      </c>
      <c r="AA42" s="900">
        <f t="shared" si="13"/>
        <v>24.788167216583261</v>
      </c>
      <c r="AB42" s="900">
        <f t="shared" si="13"/>
        <v>24.353239757647646</v>
      </c>
      <c r="AC42" s="900">
        <f t="shared" si="13"/>
        <v>23.80392043183971</v>
      </c>
      <c r="AD42" s="900">
        <f t="shared" si="13"/>
        <v>23.55876035751108</v>
      </c>
      <c r="AE42" s="900">
        <f t="shared" si="13"/>
        <v>22.95405517363838</v>
      </c>
      <c r="AF42" s="900">
        <f t="shared" si="13"/>
        <v>22.533056932947137</v>
      </c>
      <c r="AG42" s="900">
        <f t="shared" si="13"/>
        <v>21.932640625280584</v>
      </c>
      <c r="AH42" s="900">
        <f t="shared" si="13"/>
        <v>21.711328255134678</v>
      </c>
      <c r="AI42" s="900">
        <f t="shared" si="13"/>
        <v>20.006647990832938</v>
      </c>
      <c r="AJ42" s="900">
        <f t="shared" si="13"/>
        <v>20.085702166328176</v>
      </c>
      <c r="AK42" s="901">
        <f t="shared" si="13"/>
        <v>20.081156722812587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0.74045202108185615</v>
      </c>
      <c r="P43" s="612">
        <f t="shared" si="9"/>
        <v>6.2273209748725002E-3</v>
      </c>
      <c r="Q43" s="328"/>
      <c r="R43" s="13"/>
      <c r="S43" s="356" t="s">
        <v>190</v>
      </c>
      <c r="T43" s="359"/>
      <c r="U43" s="346"/>
      <c r="V43" s="360"/>
      <c r="W43" s="347" t="s">
        <v>190</v>
      </c>
      <c r="X43" s="899">
        <f>VLOOKUP(年度マスタ!$K$4&amp;"_"&amp;X$33,データシート1!$A:$BT,MATCH("aa_"&amp;$S43,データシート1!$A$1:$BT$1,0),0)</f>
        <v>8.7097671056032979</v>
      </c>
      <c r="Y43" s="900">
        <f>VLOOKUP(年度マスタ!$K$4&amp;"_"&amp;Y$33,データシート1!$A:$BT,MATCH("aa_"&amp;$S43,データシート1!$A$1:$BT$1,0),0)</f>
        <v>8.754148515323628</v>
      </c>
      <c r="Z43" s="900">
        <f>VLOOKUP(年度マスタ!$K$4&amp;"_"&amp;Z$33,データシート1!$A:$BT,MATCH("aa_"&amp;$S43,データシート1!$A$1:$BT$1,0),0)</f>
        <v>8.5699356703286416</v>
      </c>
      <c r="AA43" s="900">
        <f>VLOOKUP(年度マスタ!$K$4&amp;"_"&amp;AA$33,データシート1!$A:$BT,MATCH("aa_"&amp;$S43,データシート1!$A$1:$BT$1,0),0)</f>
        <v>8.5942717368753865</v>
      </c>
      <c r="AB43" s="900">
        <f>VLOOKUP(年度マスタ!$K$4&amp;"_"&amp;AB$33,データシート1!$A:$BT,MATCH("aa_"&amp;$S43,データシート1!$A$1:$BT$1,0),0)</f>
        <v>8.3331076665689778</v>
      </c>
      <c r="AC43" s="900">
        <f>VLOOKUP(年度マスタ!$K$4&amp;"_"&amp;AC$33,データシート1!$A:$BT,MATCH("aa_"&amp;$S43,データシート1!$A$1:$BT$1,0),0)</f>
        <v>7.9867338972317219</v>
      </c>
      <c r="AD43" s="900">
        <f>VLOOKUP(年度マスタ!$K$4&amp;"_"&amp;AD$33,データシート1!$A:$BT,MATCH("aa_"&amp;$S43,データシート1!$A$1:$BT$1,0),0)</f>
        <v>7.9501903541323378</v>
      </c>
      <c r="AE43" s="900">
        <f>VLOOKUP(年度マスタ!$K$4&amp;"_"&amp;AE$33,データシート1!$A:$BT,MATCH("aa_"&amp;$S43,データシート1!$A$1:$BT$1,0),0)</f>
        <v>7.9454631193248213</v>
      </c>
      <c r="AF43" s="900">
        <f>VLOOKUP(年度マスタ!$K$4&amp;"_"&amp;AF$33,データシート1!$A:$BT,MATCH("aa_"&amp;$S43,データシート1!$A$1:$BT$1,0),0)</f>
        <v>7.8174846402125207</v>
      </c>
      <c r="AG43" s="900">
        <f>VLOOKUP(年度マスタ!$K$4&amp;"_"&amp;AG$33,データシート1!$A:$BT,MATCH("aa_"&amp;$S43,データシート1!$A$1:$BT$1,0),0)</f>
        <v>7.6312242014209577</v>
      </c>
      <c r="AH43" s="900">
        <f>VLOOKUP(年度マスタ!$K$4&amp;"_"&amp;AH$33,データシート1!$A:$BT,MATCH("aa_"&amp;$S43,データシート1!$A$1:$BT$1,0),0)</f>
        <v>7.4369035466465174</v>
      </c>
      <c r="AI43" s="900">
        <f>VLOOKUP(年度マスタ!$K$4&amp;"_"&amp;AI$33,データシート1!$A:$BT,MATCH("aa_"&amp;$S43,データシート1!$A$1:$BT$1,0),0)</f>
        <v>6.5451671367864028</v>
      </c>
      <c r="AJ43" s="900">
        <f>VLOOKUP(年度マスタ!$K$4&amp;"_"&amp;AJ$33,データシート1!$A:$BT,MATCH("aa_"&amp;$S43,データシート1!$A$1:$BT$1,0),0)</f>
        <v>6.3689097367224781</v>
      </c>
      <c r="AK43" s="901">
        <f>VLOOKUP(年度マスタ!$K$4&amp;"_"&amp;AK$33,データシート1!$A:$BT,MATCH("aa_"&amp;$S43,データシート1!$A$1:$BT$1,0),0)</f>
        <v>6.6389816213110784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16.93250104151554</v>
      </c>
      <c r="Y44" s="900">
        <f>VLOOKUP(年度マスタ!$K$4&amp;"_"&amp;Y$33,データシート1!$A:$BT,MATCH("aa_"&amp;$S44,データシート1!$A$1:$BT$1,0),0)</f>
        <v>17.040073301076418</v>
      </c>
      <c r="Z44" s="900">
        <f>VLOOKUP(年度マスタ!$K$4&amp;"_"&amp;Z$33,データシート1!$A:$BT,MATCH("aa_"&amp;$S44,データシート1!$A$1:$BT$1,0),0)</f>
        <v>16.310116705084752</v>
      </c>
      <c r="AA44" s="900">
        <f>VLOOKUP(年度マスタ!$K$4&amp;"_"&amp;AA$33,データシート1!$A:$BT,MATCH("aa_"&amp;$S44,データシート1!$A$1:$BT$1,0),0)</f>
        <v>16.193895479707873</v>
      </c>
      <c r="AB44" s="900">
        <f>VLOOKUP(年度マスタ!$K$4&amp;"_"&amp;AB$33,データシート1!$A:$BT,MATCH("aa_"&amp;$S44,データシート1!$A$1:$BT$1,0),0)</f>
        <v>16.020132091078668</v>
      </c>
      <c r="AC44" s="900">
        <f>VLOOKUP(年度マスタ!$K$4&amp;"_"&amp;AC$33,データシート1!$A:$BT,MATCH("aa_"&amp;$S44,データシート1!$A$1:$BT$1,0),0)</f>
        <v>15.817186534607989</v>
      </c>
      <c r="AD44" s="900">
        <f>VLOOKUP(年度マスタ!$K$4&amp;"_"&amp;AD$33,データシート1!$A:$BT,MATCH("aa_"&amp;$S44,データシート1!$A$1:$BT$1,0),0)</f>
        <v>15.608570003378743</v>
      </c>
      <c r="AE44" s="900">
        <f>VLOOKUP(年度マスタ!$K$4&amp;"_"&amp;AE$33,データシート1!$A:$BT,MATCH("aa_"&amp;$S44,データシート1!$A$1:$BT$1,0),0)</f>
        <v>15.008592054313558</v>
      </c>
      <c r="AF44" s="900">
        <f>VLOOKUP(年度マスタ!$K$4&amp;"_"&amp;AF$33,データシート1!$A:$BT,MATCH("aa_"&amp;$S44,データシート1!$A$1:$BT$1,0),0)</f>
        <v>14.715572292734615</v>
      </c>
      <c r="AG44" s="900">
        <f>VLOOKUP(年度マスタ!$K$4&amp;"_"&amp;AG$33,データシート1!$A:$BT,MATCH("aa_"&amp;$S44,データシート1!$A$1:$BT$1,0),0)</f>
        <v>14.301416423859626</v>
      </c>
      <c r="AH44" s="900">
        <f>VLOOKUP(年度マスタ!$K$4&amp;"_"&amp;AH$33,データシート1!$A:$BT,MATCH("aa_"&amp;$S44,データシート1!$A$1:$BT$1,0),0)</f>
        <v>14.27442470848816</v>
      </c>
      <c r="AI44" s="900">
        <f>VLOOKUP(年度マスタ!$K$4&amp;"_"&amp;AI$33,データシート1!$A:$BT,MATCH("aa_"&amp;$S44,データシート1!$A$1:$BT$1,0),0)</f>
        <v>13.461480854046535</v>
      </c>
      <c r="AJ44" s="900">
        <f>VLOOKUP(年度マスタ!$K$4&amp;"_"&amp;AJ$33,データシート1!$A:$BT,MATCH("aa_"&amp;$S44,データシート1!$A$1:$BT$1,0),0)</f>
        <v>13.716792429605697</v>
      </c>
      <c r="AK44" s="901">
        <f>VLOOKUP(年度マスタ!$K$4&amp;"_"&amp;AK$33,データシート1!$A:$BT,MATCH("aa_"&amp;$S44,データシート1!$A$1:$BT$1,0),0)</f>
        <v>13.442175101501507</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0.538900780648359</v>
      </c>
      <c r="Y45" s="900">
        <f>VLOOKUP(年度マスタ!$K$4&amp;"_"&amp;Y$33,データシート1!$A:$BT,MATCH("aa_"&amp;$S45,データシート1!$A$1:$BT$1,0),0)</f>
        <v>0.55746744730011799</v>
      </c>
      <c r="Z45" s="900">
        <f>VLOOKUP(年度マスタ!$K$4&amp;"_"&amp;Z$33,データシート1!$A:$BT,MATCH("aa_"&amp;$S45,データシート1!$A$1:$BT$1,0),0)</f>
        <v>0.63615488395004505</v>
      </c>
      <c r="AA45" s="900">
        <f>VLOOKUP(年度マスタ!$K$4&amp;"_"&amp;AA$33,データシート1!$A:$BT,MATCH("aa_"&amp;$S45,データシート1!$A$1:$BT$1,0),0)</f>
        <v>0.68499354160743697</v>
      </c>
      <c r="AB45" s="900">
        <f>VLOOKUP(年度マスタ!$K$4&amp;"_"&amp;AB$33,データシート1!$A:$BT,MATCH("aa_"&amp;$S45,データシート1!$A$1:$BT$1,0),0)</f>
        <v>0.68652468245726295</v>
      </c>
      <c r="AC45" s="900">
        <f>VLOOKUP(年度マスタ!$K$4&amp;"_"&amp;AC$33,データシート1!$A:$BT,MATCH("aa_"&amp;$S45,データシート1!$A$1:$BT$1,0),0)</f>
        <v>0.64955079932944604</v>
      </c>
      <c r="AD45" s="900">
        <f>VLOOKUP(年度マスタ!$K$4&amp;"_"&amp;AD$33,データシート1!$A:$BT,MATCH("aa_"&amp;$S45,データシート1!$A$1:$BT$1,0),0)</f>
        <v>0.62671395767004001</v>
      </c>
      <c r="AE45" s="900">
        <f>VLOOKUP(年度マスタ!$K$4&amp;"_"&amp;AE$33,データシート1!$A:$BT,MATCH("aa_"&amp;$S45,データシート1!$A$1:$BT$1,0),0)</f>
        <v>0.60185550932097909</v>
      </c>
      <c r="AF45" s="900">
        <f>VLOOKUP(年度マスタ!$K$4&amp;"_"&amp;AF$33,データシート1!$A:$BT,MATCH("aa_"&amp;$S45,データシート1!$A$1:$BT$1,0),0)</f>
        <v>0.57340152857822901</v>
      </c>
      <c r="AG45" s="900">
        <f>VLOOKUP(年度マスタ!$K$4&amp;"_"&amp;AG$33,データシート1!$A:$BT,MATCH("aa_"&amp;$S45,データシート1!$A$1:$BT$1,0),0)</f>
        <v>0.52745529539001801</v>
      </c>
      <c r="AH45" s="900">
        <f>VLOOKUP(年度マスタ!$K$4&amp;"_"&amp;AH$33,データシート1!$A:$BT,MATCH("aa_"&amp;$S45,データシート1!$A$1:$BT$1,0),0)</f>
        <v>0.50676432289511697</v>
      </c>
      <c r="AI45" s="900">
        <f>VLOOKUP(年度マスタ!$K$4&amp;"_"&amp;AI$33,データシート1!$A:$BT,MATCH("aa_"&amp;$S45,データシート1!$A$1:$BT$1,0),0)</f>
        <v>0.47828938821203798</v>
      </c>
      <c r="AJ45" s="900">
        <f>VLOOKUP(年度マスタ!$K$4&amp;"_"&amp;AJ$33,データシート1!$A:$BT,MATCH("aa_"&amp;$S45,データシート1!$A$1:$BT$1,0),0)</f>
        <v>0.46750556893126999</v>
      </c>
      <c r="AK45" s="901">
        <f>VLOOKUP(年度マスタ!$K$4&amp;"_"&amp;AK$33,データシート1!$A:$BT,MATCH("aa_"&amp;$S45,データシート1!$A$1:$BT$1,0),0)</f>
        <v>0.46595480344357199</v>
      </c>
      <c r="AL45" s="330"/>
      <c r="AW45" s="17" t="str">
        <f>AW48</f>
        <v>印南町</v>
      </c>
      <c r="AX45" s="1010">
        <f t="shared" ref="AX45:BB45" si="15">AX48/$BC48</f>
        <v>0.66343157533127051</v>
      </c>
      <c r="AY45" s="1010">
        <f t="shared" si="15"/>
        <v>4.8802021600231775E-2</v>
      </c>
      <c r="AZ45" s="1010">
        <f t="shared" si="15"/>
        <v>8.7087182450155107E-2</v>
      </c>
      <c r="BA45" s="1010">
        <f t="shared" si="15"/>
        <v>0.19568418887700331</v>
      </c>
      <c r="BB45" s="1010">
        <f t="shared" si="15"/>
        <v>4.9950317413393047E-3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0.73075766807538045</v>
      </c>
      <c r="Y47" s="903">
        <f>VLOOKUP(年度マスタ!$K$4&amp;"_"&amp;Y$33,データシート1!$A:$BT,MATCH("aa_"&amp;$S47,データシート1!$A$1:$BT$1,0),0)</f>
        <v>0.7026156938742405</v>
      </c>
      <c r="Z47" s="903">
        <f>VLOOKUP(年度マスタ!$K$4&amp;"_"&amp;Z$33,データシート1!$A:$BT,MATCH("aa_"&amp;$S47,データシート1!$A$1:$BT$1,0),0)</f>
        <v>1.169243073105189</v>
      </c>
      <c r="AA47" s="903">
        <f>VLOOKUP(年度マスタ!$K$4&amp;"_"&amp;AA$33,データシート1!$A:$BT,MATCH("aa_"&amp;$S47,データシート1!$A$1:$BT$1,0),0)</f>
        <v>0.68849188087291469</v>
      </c>
      <c r="AB47" s="903">
        <f>VLOOKUP(年度マスタ!$K$4&amp;"_"&amp;AB$33,データシート1!$A:$BT,MATCH("aa_"&amp;$S47,データシート1!$A$1:$BT$1,0),0)</f>
        <v>0.74045202108185615</v>
      </c>
      <c r="AC47" s="903">
        <f>VLOOKUP(年度マスタ!$K$4&amp;"_"&amp;AC$33,データシート1!$A:$BT,MATCH("aa_"&amp;$S47,データシート1!$A$1:$BT$1,0),0)</f>
        <v>0.55656361364863915</v>
      </c>
      <c r="AD47" s="903">
        <f>VLOOKUP(年度マスタ!$K$4&amp;"_"&amp;AD$33,データシート1!$A:$BT,MATCH("aa_"&amp;$S47,データシート1!$A$1:$BT$1,0),0)</f>
        <v>0.45318942701415299</v>
      </c>
      <c r="AE47" s="903">
        <f>VLOOKUP(年度マスタ!$K$4&amp;"_"&amp;AE$33,データシート1!$A:$BT,MATCH("aa_"&amp;$S47,データシート1!$A$1:$BT$1,0),0)</f>
        <v>0.67265377613138877</v>
      </c>
      <c r="AF47" s="903">
        <f>VLOOKUP(年度マスタ!$K$4&amp;"_"&amp;AF$33,データシート1!$A:$BT,MATCH("aa_"&amp;$S47,データシート1!$A$1:$BT$1,0),0)</f>
        <v>0.99127313291551356</v>
      </c>
      <c r="AG47" s="903">
        <f>VLOOKUP(年度マスタ!$K$4&amp;"_"&amp;AG$33,データシート1!$A:$BT,MATCH("aa_"&amp;$S47,データシート1!$A$1:$BT$1,0),0)</f>
        <v>1.016141581511089</v>
      </c>
      <c r="AH47" s="903">
        <f>VLOOKUP(年度マスタ!$K$4&amp;"_"&amp;AH$33,データシート1!$A:$BT,MATCH("aa_"&amp;$S47,データシート1!$A$1:$BT$1,0),0)</f>
        <v>0.64365953532971731</v>
      </c>
      <c r="AI47" s="903">
        <f>VLOOKUP(年度マスタ!$K$4&amp;"_"&amp;AI$33,データシート1!$A:$BT,MATCH("aa_"&amp;$S47,データシート1!$A$1:$BT$1,0),0)</f>
        <v>0.85324788433660248</v>
      </c>
      <c r="AJ47" s="903">
        <f>VLOOKUP(年度マスタ!$K$4&amp;"_"&amp;AJ$33,データシート1!$A:$BT,MATCH("aa_"&amp;$S47,データシート1!$A$1:$BT$1,0),0)</f>
        <v>0.62960782963547879</v>
      </c>
      <c r="AK47" s="904">
        <f>VLOOKUP(年度マスタ!$K$4&amp;"_"&amp;AK$33,データシート1!$A:$BT,MATCH("aa_"&amp;$S47,データシート1!$A$1:$BT$1,0),0)</f>
        <v>0.52448526810205476</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印南町</v>
      </c>
      <c r="AX48" s="1011">
        <f>SUM(AY39:BA39)</f>
        <v>69.661236539348266</v>
      </c>
      <c r="AY48" s="1011">
        <f>BB39</f>
        <v>5.1242800263080728</v>
      </c>
      <c r="AZ48" s="1011">
        <f>BC39</f>
        <v>9.1442750718887709</v>
      </c>
      <c r="BA48" s="1011">
        <f>SUM(BD39:BG39)</f>
        <v>20.54711152625616</v>
      </c>
      <c r="BB48" s="1011">
        <f>BH39</f>
        <v>0.52448526810205476</v>
      </c>
      <c r="BC48" s="1011">
        <f>SUM(AX48:BB48)</f>
        <v>105.00138843190332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105.00138843190332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69.661236539348266</v>
      </c>
      <c r="P52" s="453">
        <f t="shared" ref="P52:P64" si="18">O52/$O$51</f>
        <v>0.66343157533127051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63.085643395518645</v>
      </c>
      <c r="P53" s="454">
        <f t="shared" si="18"/>
        <v>0.60080770680886431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0.55784281952589454</v>
      </c>
      <c r="P54" s="454">
        <f t="shared" si="18"/>
        <v>5.3127185064573978E-3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6.0177503243037265</v>
      </c>
      <c r="P55" s="454">
        <f t="shared" si="18"/>
        <v>5.7311150015948838E-2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5.1242800263080728</v>
      </c>
      <c r="P56" s="453">
        <f t="shared" si="18"/>
        <v>4.8802021600231775E-2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9.1442750718887709</v>
      </c>
      <c r="P57" s="453">
        <f t="shared" si="18"/>
        <v>8.7087182450155107E-2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20.54711152625616</v>
      </c>
      <c r="P58" s="453">
        <f t="shared" si="18"/>
        <v>0.19568418887700331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20.081156722812587</v>
      </c>
      <c r="P59" s="454">
        <f t="shared" si="18"/>
        <v>0.19124658276148265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6.6389816213110784</v>
      </c>
      <c r="P60" s="454">
        <f t="shared" si="18"/>
        <v>6.3227560325230039E-2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13.442175101501507</v>
      </c>
      <c r="P61" s="454">
        <f t="shared" si="18"/>
        <v>0.1280190224362526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0.46595480344357199</v>
      </c>
      <c r="P62" s="454">
        <f t="shared" si="18"/>
        <v>4.4376061155206366E-3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0.52448526810205476</v>
      </c>
      <c r="P64" s="612">
        <f t="shared" si="18"/>
        <v>4.9950317413393047E-3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印南町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187.29050000000001</v>
      </c>
      <c r="AI7" s="78">
        <f>VLOOKUP(年度マスタ!$K$4&amp;"_"&amp;$AG7,データシート1!$A:$BT,MATCH("ab_"&amp;AI$2,データシート1!$A$1:$BT$1,0),0)</f>
        <v>355</v>
      </c>
      <c r="AJ7" s="78">
        <f>VLOOKUP(年度マスタ!$K$4&amp;"_"&amp;$AG7,データシート1!$A:$BT,MATCH("ab_"&amp;AJ$2,データシート1!$A$1:$BT$1,0),0)</f>
        <v>92</v>
      </c>
      <c r="AK7" s="78">
        <f>VLOOKUP(年度マスタ!$K$4&amp;"_"&amp;$AG7,データシート1!$A:$BT,MATCH("ab_"&amp;AK$2,データシート1!$A$1:$BT$1,0),0)</f>
        <v>1687</v>
      </c>
      <c r="AL7" s="78">
        <f>VLOOKUP(年度マスタ!$K$4&amp;"_"&amp;$AG7,データシート1!$A:$BT,MATCH("ab_"&amp;AL$2,データシート1!$A$1:$BT$1,0),0)</f>
        <v>3215</v>
      </c>
      <c r="AM7" s="78">
        <f>VLOOKUP(年度マスタ!$K$4&amp;"_"&amp;$AG7,データシート1!$A:$BT,MATCH("ab_"&amp;AM$2,データシート1!$A$1:$BT$1,0),0)</f>
        <v>4403</v>
      </c>
      <c r="AN7" s="78">
        <f>VLOOKUP(年度マスタ!$K$4&amp;"_"&amp;$AG7,データシート1!$A:$BT,MATCH("ab_"&amp;AN$2,データシート1!$A$1:$BT$1,0),0)</f>
        <v>3408</v>
      </c>
      <c r="AO7" s="78">
        <f>VLOOKUP(年度マスタ!$K$4&amp;"_"&amp;$AG7,データシート1!$A:$BT,MATCH("ab_"&amp;AO$2,データシート1!$A$1:$BT$1,0),0)</f>
        <v>9244</v>
      </c>
      <c r="AP7" s="78">
        <f>VLOOKUP(年度マスタ!$K$4&amp;"_"&amp;$AG7,データシート1!$A:$BT,MATCH("ab_"&amp;AP$2,データシート1!$A$1:$BT$1,0),0)</f>
        <v>0</v>
      </c>
      <c r="AQ7" s="954">
        <f>VLOOKUP(年度マスタ!$K$4&amp;"_"&amp;$AG7,データシート1!$A:$BT,MATCH("ab_"&amp;AQ$2,データシート1!$A$1:$BT$1,0),0)</f>
        <v>0.73075766807538045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183.68209999999999</v>
      </c>
      <c r="AI8" s="78">
        <f>VLOOKUP(年度マスタ!$K$4&amp;"_"&amp;$AG8,データシート1!$A:$BT,MATCH("ab_"&amp;AI$2,データシート1!$A$1:$BT$1,0),0)</f>
        <v>355</v>
      </c>
      <c r="AJ8" s="78">
        <f>VLOOKUP(年度マスタ!$K$4&amp;"_"&amp;$AG8,データシート1!$A:$BT,MATCH("ab_"&amp;AJ$2,データシート1!$A$1:$BT$1,0),0)</f>
        <v>92</v>
      </c>
      <c r="AK8" s="78">
        <f>VLOOKUP(年度マスタ!$K$4&amp;"_"&amp;$AG8,データシート1!$A:$BT,MATCH("ab_"&amp;AK$2,データシート1!$A$1:$BT$1,0),0)</f>
        <v>1687</v>
      </c>
      <c r="AL8" s="78">
        <f>VLOOKUP(年度マスタ!$K$4&amp;"_"&amp;$AG8,データシート1!$A:$BT,MATCH("ab_"&amp;AL$2,データシート1!$A$1:$BT$1,0),0)</f>
        <v>3235</v>
      </c>
      <c r="AM8" s="78">
        <f>VLOOKUP(年度マスタ!$K$4&amp;"_"&amp;$AG8,データシート1!$A:$BT,MATCH("ab_"&amp;AM$2,データシート1!$A$1:$BT$1,0),0)</f>
        <v>4446</v>
      </c>
      <c r="AN8" s="78">
        <f>VLOOKUP(年度マスタ!$K$4&amp;"_"&amp;$AG8,データシート1!$A:$BT,MATCH("ab_"&amp;AN$2,データシート1!$A$1:$BT$1,0),0)</f>
        <v>3344</v>
      </c>
      <c r="AO8" s="78">
        <f>VLOOKUP(年度マスタ!$K$4&amp;"_"&amp;$AG8,データシート1!$A:$BT,MATCH("ab_"&amp;AO$2,データシート1!$A$1:$BT$1,0),0)</f>
        <v>9163</v>
      </c>
      <c r="AP8" s="78">
        <f>VLOOKUP(年度マスタ!$K$4&amp;"_"&amp;$AG8,データシート1!$A:$BT,MATCH("ab_"&amp;AP$2,データシート1!$A$1:$BT$1,0),0)</f>
        <v>0</v>
      </c>
      <c r="AQ8" s="954">
        <f>VLOOKUP(年度マスタ!$K$4&amp;"_"&amp;$AG8,データシート1!$A:$BT,MATCH("ab_"&amp;AQ$2,データシート1!$A$1:$BT$1,0),0)</f>
        <v>0.7026156938742405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172.309</v>
      </c>
      <c r="AI9" s="78">
        <f>VLOOKUP(年度マスタ!$K$4&amp;"_"&amp;$AG9,データシート1!$A:$BT,MATCH("ab_"&amp;AI$2,データシート1!$A$1:$BT$1,0),0)</f>
        <v>355</v>
      </c>
      <c r="AJ9" s="78">
        <f>VLOOKUP(年度マスタ!$K$4&amp;"_"&amp;$AG9,データシート1!$A:$BT,MATCH("ab_"&amp;AJ$2,データシート1!$A$1:$BT$1,0),0)</f>
        <v>92</v>
      </c>
      <c r="AK9" s="78">
        <f>VLOOKUP(年度マスタ!$K$4&amp;"_"&amp;$AG9,データシート1!$A:$BT,MATCH("ab_"&amp;AK$2,データシート1!$A$1:$BT$1,0),0)</f>
        <v>1687</v>
      </c>
      <c r="AL9" s="78">
        <f>VLOOKUP(年度マスタ!$K$4&amp;"_"&amp;$AG9,データシート1!$A:$BT,MATCH("ab_"&amp;AL$2,データシート1!$A$1:$BT$1,0),0)</f>
        <v>3258</v>
      </c>
      <c r="AM9" s="78">
        <f>VLOOKUP(年度マスタ!$K$4&amp;"_"&amp;$AG9,データシート1!$A:$BT,MATCH("ab_"&amp;AM$2,データシート1!$A$1:$BT$1,0),0)</f>
        <v>4447</v>
      </c>
      <c r="AN9" s="78">
        <f>VLOOKUP(年度マスタ!$K$4&amp;"_"&amp;$AG9,データシート1!$A:$BT,MATCH("ab_"&amp;AN$2,データシート1!$A$1:$BT$1,0),0)</f>
        <v>3296</v>
      </c>
      <c r="AO9" s="78">
        <f>VLOOKUP(年度マスタ!$K$4&amp;"_"&amp;$AG9,データシート1!$A:$BT,MATCH("ab_"&amp;AO$2,データシート1!$A$1:$BT$1,0),0)</f>
        <v>9065</v>
      </c>
      <c r="AP9" s="78">
        <f>VLOOKUP(年度マスタ!$K$4&amp;"_"&amp;$AG9,データシート1!$A:$BT,MATCH("ab_"&amp;AP$2,データシート1!$A$1:$BT$1,0),0)</f>
        <v>0</v>
      </c>
      <c r="AQ9" s="954">
        <f>VLOOKUP(年度マスタ!$K$4&amp;"_"&amp;$AG9,データシート1!$A:$BT,MATCH("ab_"&amp;AQ$2,データシート1!$A$1:$BT$1,0),0)</f>
        <v>1.169243073105189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161.5889</v>
      </c>
      <c r="AI10" s="78">
        <f>VLOOKUP(年度マスタ!$K$4&amp;"_"&amp;$AG10,データシート1!$A:$BT,MATCH("ab_"&amp;AI$2,データシート1!$A$1:$BT$1,0),0)</f>
        <v>355</v>
      </c>
      <c r="AJ10" s="78">
        <f>VLOOKUP(年度マスタ!$K$4&amp;"_"&amp;$AG10,データシート1!$A:$BT,MATCH("ab_"&amp;AJ$2,データシート1!$A$1:$BT$1,0),0)</f>
        <v>92</v>
      </c>
      <c r="AK10" s="78">
        <f>VLOOKUP(年度マスタ!$K$4&amp;"_"&amp;$AG10,データシート1!$A:$BT,MATCH("ab_"&amp;AK$2,データシート1!$A$1:$BT$1,0),0)</f>
        <v>1687</v>
      </c>
      <c r="AL10" s="78">
        <f>VLOOKUP(年度マスタ!$K$4&amp;"_"&amp;$AG10,データシート1!$A:$BT,MATCH("ab_"&amp;AL$2,データシート1!$A$1:$BT$1,0),0)</f>
        <v>3258</v>
      </c>
      <c r="AM10" s="78">
        <f>VLOOKUP(年度マスタ!$K$4&amp;"_"&amp;$AG10,データシート1!$A:$BT,MATCH("ab_"&amp;AM$2,データシート1!$A$1:$BT$1,0),0)</f>
        <v>4495</v>
      </c>
      <c r="AN10" s="78">
        <f>VLOOKUP(年度マスタ!$K$4&amp;"_"&amp;$AG10,データシート1!$A:$BT,MATCH("ab_"&amp;AN$2,データシート1!$A$1:$BT$1,0),0)</f>
        <v>3254</v>
      </c>
      <c r="AO10" s="78">
        <f>VLOOKUP(年度マスタ!$K$4&amp;"_"&amp;$AG10,データシート1!$A:$BT,MATCH("ab_"&amp;AO$2,データシート1!$A$1:$BT$1,0),0)</f>
        <v>8984</v>
      </c>
      <c r="AP10" s="78">
        <f>VLOOKUP(年度マスタ!$K$4&amp;"_"&amp;$AG10,データシート1!$A:$BT,MATCH("ab_"&amp;AP$2,データシート1!$A$1:$BT$1,0),0)</f>
        <v>0</v>
      </c>
      <c r="AQ10" s="954">
        <f>VLOOKUP(年度マスタ!$K$4&amp;"_"&amp;$AG10,データシート1!$A:$BT,MATCH("ab_"&amp;AQ$2,データシート1!$A$1:$BT$1,0),0)</f>
        <v>0.68849188087291469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169.99029999999999</v>
      </c>
      <c r="AI11" s="78">
        <f>VLOOKUP(年度マスタ!$K$4&amp;"_"&amp;$AG11,データシート1!$A:$BT,MATCH("ab_"&amp;AI$2,データシート1!$A$1:$BT$1,0),0)</f>
        <v>355</v>
      </c>
      <c r="AJ11" s="78">
        <f>VLOOKUP(年度マスタ!$K$4&amp;"_"&amp;$AG11,データシート1!$A:$BT,MATCH("ab_"&amp;AJ$2,データシート1!$A$1:$BT$1,0),0)</f>
        <v>92</v>
      </c>
      <c r="AK11" s="78">
        <f>VLOOKUP(年度マスタ!$K$4&amp;"_"&amp;$AG11,データシート1!$A:$BT,MATCH("ab_"&amp;AK$2,データシート1!$A$1:$BT$1,0),0)</f>
        <v>1687</v>
      </c>
      <c r="AL11" s="78">
        <f>VLOOKUP(年度マスタ!$K$4&amp;"_"&amp;$AG11,データシート1!$A:$BT,MATCH("ab_"&amp;AL$2,データシート1!$A$1:$BT$1,0),0)</f>
        <v>3263</v>
      </c>
      <c r="AM11" s="78">
        <f>VLOOKUP(年度マスタ!$K$4&amp;"_"&amp;$AG11,データシート1!$A:$BT,MATCH("ab_"&amp;AM$2,データシート1!$A$1:$BT$1,0),0)</f>
        <v>4553</v>
      </c>
      <c r="AN11" s="78">
        <f>VLOOKUP(年度マスタ!$K$4&amp;"_"&amp;$AG11,データシート1!$A:$BT,MATCH("ab_"&amp;AN$2,データシート1!$A$1:$BT$1,0),0)</f>
        <v>3207</v>
      </c>
      <c r="AO11" s="78">
        <f>VLOOKUP(年度マスタ!$K$4&amp;"_"&amp;$AG11,データシート1!$A:$BT,MATCH("ab_"&amp;AO$2,データシート1!$A$1:$BT$1,0),0)</f>
        <v>8875</v>
      </c>
      <c r="AP11" s="78">
        <f>VLOOKUP(年度マスタ!$K$4&amp;"_"&amp;$AG11,データシート1!$A:$BT,MATCH("ab_"&amp;AP$2,データシート1!$A$1:$BT$1,0),0)</f>
        <v>0</v>
      </c>
      <c r="AQ11" s="954">
        <f>VLOOKUP(年度マスタ!$K$4&amp;"_"&amp;$AG11,データシート1!$A:$BT,MATCH("ab_"&amp;AQ$2,データシート1!$A$1:$BT$1,0),0)</f>
        <v>0.74045202108185615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188.36330000000001</v>
      </c>
      <c r="AI12" s="78">
        <f>VLOOKUP(年度マスタ!$K$4&amp;"_"&amp;$AG12,データシート1!$A:$BT,MATCH("ab_"&amp;AI$2,データシート1!$A$1:$BT$1,0),0)</f>
        <v>321</v>
      </c>
      <c r="AJ12" s="78">
        <f>VLOOKUP(年度マスタ!$K$4&amp;"_"&amp;$AG12,データシート1!$A:$BT,MATCH("ab_"&amp;AJ$2,データシート1!$A$1:$BT$1,0),0)</f>
        <v>48</v>
      </c>
      <c r="AK12" s="78">
        <f>VLOOKUP(年度マスタ!$K$4&amp;"_"&amp;$AG12,データシート1!$A:$BT,MATCH("ab_"&amp;AK$2,データシート1!$A$1:$BT$1,0),0)</f>
        <v>1540</v>
      </c>
      <c r="AL12" s="78">
        <f>VLOOKUP(年度マスタ!$K$4&amp;"_"&amp;$AG12,データシート1!$A:$BT,MATCH("ab_"&amp;AL$2,データシート1!$A$1:$BT$1,0),0)</f>
        <v>3259</v>
      </c>
      <c r="AM12" s="78">
        <f>VLOOKUP(年度マスタ!$K$4&amp;"_"&amp;$AG12,データシート1!$A:$BT,MATCH("ab_"&amp;AM$2,データシート1!$A$1:$BT$1,0),0)</f>
        <v>4596</v>
      </c>
      <c r="AN12" s="78">
        <f>VLOOKUP(年度マスタ!$K$4&amp;"_"&amp;$AG12,データシート1!$A:$BT,MATCH("ab_"&amp;AN$2,データシート1!$A$1:$BT$1,0),0)</f>
        <v>3150</v>
      </c>
      <c r="AO12" s="78">
        <f>VLOOKUP(年度マスタ!$K$4&amp;"_"&amp;$AG12,データシート1!$A:$BT,MATCH("ab_"&amp;AO$2,データシート1!$A$1:$BT$1,0),0)</f>
        <v>8752</v>
      </c>
      <c r="AP12" s="78">
        <f>VLOOKUP(年度マスタ!$K$4&amp;"_"&amp;$AG12,データシート1!$A:$BT,MATCH("ab_"&amp;AP$2,データシート1!$A$1:$BT$1,0),0)</f>
        <v>0</v>
      </c>
      <c r="AQ12" s="954">
        <f>VLOOKUP(年度マスタ!$K$4&amp;"_"&amp;$AG12,データシート1!$A:$BT,MATCH("ab_"&amp;AQ$2,データシート1!$A$1:$BT$1,0),0)</f>
        <v>0.55656361364863915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209.92609999999999</v>
      </c>
      <c r="AI13" s="78">
        <f>VLOOKUP(年度マスタ!$K$4&amp;"_"&amp;$AG13,データシート1!$A:$BT,MATCH("ab_"&amp;AI$2,データシート1!$A$1:$BT$1,0),0)</f>
        <v>321</v>
      </c>
      <c r="AJ13" s="78">
        <f>VLOOKUP(年度マスタ!$K$4&amp;"_"&amp;$AG13,データシート1!$A:$BT,MATCH("ab_"&amp;AJ$2,データシート1!$A$1:$BT$1,0),0)</f>
        <v>48</v>
      </c>
      <c r="AK13" s="78">
        <f>VLOOKUP(年度マスタ!$K$4&amp;"_"&amp;$AG13,データシート1!$A:$BT,MATCH("ab_"&amp;AK$2,データシート1!$A$1:$BT$1,0),0)</f>
        <v>1540</v>
      </c>
      <c r="AL13" s="78">
        <f>VLOOKUP(年度マスタ!$K$4&amp;"_"&amp;$AG13,データシート1!$A:$BT,MATCH("ab_"&amp;AL$2,データシート1!$A$1:$BT$1,0),0)</f>
        <v>3246</v>
      </c>
      <c r="AM13" s="78">
        <f>VLOOKUP(年度マスタ!$K$4&amp;"_"&amp;$AG13,データシート1!$A:$BT,MATCH("ab_"&amp;AM$2,データシート1!$A$1:$BT$1,0),0)</f>
        <v>4619</v>
      </c>
      <c r="AN13" s="78">
        <f>VLOOKUP(年度マスタ!$K$4&amp;"_"&amp;$AG13,データシート1!$A:$BT,MATCH("ab_"&amp;AN$2,データシート1!$A$1:$BT$1,0),0)</f>
        <v>3106</v>
      </c>
      <c r="AO13" s="78">
        <f>VLOOKUP(年度マスタ!$K$4&amp;"_"&amp;$AG13,データシート1!$A:$BT,MATCH("ab_"&amp;AO$2,データシート1!$A$1:$BT$1,0),0)</f>
        <v>8626</v>
      </c>
      <c r="AP13" s="78">
        <f>VLOOKUP(年度マスタ!$K$4&amp;"_"&amp;$AG13,データシート1!$A:$BT,MATCH("ab_"&amp;AP$2,データシート1!$A$1:$BT$1,0),0)</f>
        <v>0</v>
      </c>
      <c r="AQ13" s="954">
        <f>VLOOKUP(年度マスタ!$K$4&amp;"_"&amp;$AG13,データシート1!$A:$BT,MATCH("ab_"&amp;AQ$2,データシート1!$A$1:$BT$1,0),0)</f>
        <v>0.45318942701415299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171.63509999999999</v>
      </c>
      <c r="AI14" s="78">
        <f>VLOOKUP(年度マスタ!$K$4&amp;"_"&amp;$AG14,データシート1!$A:$BT,MATCH("ab_"&amp;AI$2,データシート1!$A$1:$BT$1,0),0)</f>
        <v>321</v>
      </c>
      <c r="AJ14" s="78">
        <f>VLOOKUP(年度マスタ!$K$4&amp;"_"&amp;$AG14,データシート1!$A:$BT,MATCH("ab_"&amp;AJ$2,データシート1!$A$1:$BT$1,0),0)</f>
        <v>48</v>
      </c>
      <c r="AK14" s="78">
        <f>VLOOKUP(年度マスタ!$K$4&amp;"_"&amp;$AG14,データシート1!$A:$BT,MATCH("ab_"&amp;AK$2,データシート1!$A$1:$BT$1,0),0)</f>
        <v>1540</v>
      </c>
      <c r="AL14" s="78">
        <f>VLOOKUP(年度マスタ!$K$4&amp;"_"&amp;$AG14,データシート1!$A:$BT,MATCH("ab_"&amp;AL$2,データシート1!$A$1:$BT$1,0),0)</f>
        <v>3245</v>
      </c>
      <c r="AM14" s="78">
        <f>VLOOKUP(年度マスタ!$K$4&amp;"_"&amp;$AG14,データシート1!$A:$BT,MATCH("ab_"&amp;AM$2,データシート1!$A$1:$BT$1,0),0)</f>
        <v>4673</v>
      </c>
      <c r="AN14" s="78">
        <f>VLOOKUP(年度マスタ!$K$4&amp;"_"&amp;$AG14,データシート1!$A:$BT,MATCH("ab_"&amp;AN$2,データシート1!$A$1:$BT$1,0),0)</f>
        <v>3089</v>
      </c>
      <c r="AO14" s="78">
        <f>VLOOKUP(年度マスタ!$K$4&amp;"_"&amp;$AG14,データシート1!$A:$BT,MATCH("ab_"&amp;AO$2,データシート1!$A$1:$BT$1,0),0)</f>
        <v>8521</v>
      </c>
      <c r="AP14" s="78">
        <f>VLOOKUP(年度マスタ!$K$4&amp;"_"&amp;$AG14,データシート1!$A:$BT,MATCH("ab_"&amp;AP$2,データシート1!$A$1:$BT$1,0),0)</f>
        <v>0</v>
      </c>
      <c r="AQ14" s="954">
        <f>VLOOKUP(年度マスタ!$K$4&amp;"_"&amp;$AG14,データシート1!$A:$BT,MATCH("ab_"&amp;AQ$2,データシート1!$A$1:$BT$1,0),0)</f>
        <v>0.67265377613138877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166.94900000000001</v>
      </c>
      <c r="AI15" s="78">
        <f>VLOOKUP(年度マスタ!$K$4&amp;"_"&amp;$AG15,データシート1!$A:$BT,MATCH("ab_"&amp;AI$2,データシート1!$A$1:$BT$1,0),0)</f>
        <v>321</v>
      </c>
      <c r="AJ15" s="78">
        <f>VLOOKUP(年度マスタ!$K$4&amp;"_"&amp;$AG15,データシート1!$A:$BT,MATCH("ab_"&amp;AJ$2,データシート1!$A$1:$BT$1,0),0)</f>
        <v>48</v>
      </c>
      <c r="AK15" s="78">
        <f>VLOOKUP(年度マスタ!$K$4&amp;"_"&amp;$AG15,データシート1!$A:$BT,MATCH("ab_"&amp;AK$2,データシート1!$A$1:$BT$1,0),0)</f>
        <v>1540</v>
      </c>
      <c r="AL15" s="78">
        <f>VLOOKUP(年度マスタ!$K$4&amp;"_"&amp;$AG15,データシート1!$A:$BT,MATCH("ab_"&amp;AL$2,データシート1!$A$1:$BT$1,0),0)</f>
        <v>3251</v>
      </c>
      <c r="AM15" s="78">
        <f>VLOOKUP(年度マスタ!$K$4&amp;"_"&amp;$AG15,データシート1!$A:$BT,MATCH("ab_"&amp;AM$2,データシート1!$A$1:$BT$1,0),0)</f>
        <v>4674</v>
      </c>
      <c r="AN15" s="78">
        <f>VLOOKUP(年度マスタ!$K$4&amp;"_"&amp;$AG15,データシート1!$A:$BT,MATCH("ab_"&amp;AN$2,データシート1!$A$1:$BT$1,0),0)</f>
        <v>3048</v>
      </c>
      <c r="AO15" s="78">
        <f>VLOOKUP(年度マスタ!$K$4&amp;"_"&amp;$AG15,データシート1!$A:$BT,MATCH("ab_"&amp;AO$2,データシート1!$A$1:$BT$1,0),0)</f>
        <v>8395</v>
      </c>
      <c r="AP15" s="78">
        <f>VLOOKUP(年度マスタ!$K$4&amp;"_"&amp;$AG15,データシート1!$A:$BT,MATCH("ab_"&amp;AP$2,データシート1!$A$1:$BT$1,0),0)</f>
        <v>0</v>
      </c>
      <c r="AQ15" s="954">
        <f>VLOOKUP(年度マスタ!$K$4&amp;"_"&amp;$AG15,データシート1!$A:$BT,MATCH("ab_"&amp;AQ$2,データシート1!$A$1:$BT$1,0),0)</f>
        <v>0.99127313291551356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151.58430000000001</v>
      </c>
      <c r="AI16" s="78">
        <f>VLOOKUP(年度マスタ!$K$4&amp;"_"&amp;$AG16,データシート1!$A:$BT,MATCH("ab_"&amp;AI$2,データシート1!$A$1:$BT$1,0),0)</f>
        <v>321</v>
      </c>
      <c r="AJ16" s="78">
        <f>VLOOKUP(年度マスタ!$K$4&amp;"_"&amp;$AG16,データシート1!$A:$BT,MATCH("ab_"&amp;AJ$2,データシート1!$A$1:$BT$1,0),0)</f>
        <v>48</v>
      </c>
      <c r="AK16" s="78">
        <f>VLOOKUP(年度マスタ!$K$4&amp;"_"&amp;$AG16,データシート1!$A:$BT,MATCH("ab_"&amp;AK$2,データシート1!$A$1:$BT$1,0),0)</f>
        <v>1540</v>
      </c>
      <c r="AL16" s="78">
        <f>VLOOKUP(年度マスタ!$K$4&amp;"_"&amp;$AG16,データシート1!$A:$BT,MATCH("ab_"&amp;AL$2,データシート1!$A$1:$BT$1,0),0)</f>
        <v>3276</v>
      </c>
      <c r="AM16" s="78">
        <f>VLOOKUP(年度マスタ!$K$4&amp;"_"&amp;$AG16,データシート1!$A:$BT,MATCH("ab_"&amp;AM$2,データシート1!$A$1:$BT$1,0),0)</f>
        <v>4650</v>
      </c>
      <c r="AN16" s="78">
        <f>VLOOKUP(年度マスタ!$K$4&amp;"_"&amp;$AG16,データシート1!$A:$BT,MATCH("ab_"&amp;AN$2,データシート1!$A$1:$BT$1,0),0)</f>
        <v>2992</v>
      </c>
      <c r="AO16" s="78">
        <f>VLOOKUP(年度マスタ!$K$4&amp;"_"&amp;$AG16,データシート1!$A:$BT,MATCH("ab_"&amp;AO$2,データシート1!$A$1:$BT$1,0),0)</f>
        <v>8322</v>
      </c>
      <c r="AP16" s="78">
        <f>VLOOKUP(年度マスタ!$K$4&amp;"_"&amp;$AG16,データシート1!$A:$BT,MATCH("ab_"&amp;AP$2,データシート1!$A$1:$BT$1,0),0)</f>
        <v>0</v>
      </c>
      <c r="AQ16" s="954">
        <f>VLOOKUP(年度マスタ!$K$4&amp;"_"&amp;$AG16,データシート1!$A:$BT,MATCH("ab_"&amp;AQ$2,データシート1!$A$1:$BT$1,0),0)</f>
        <v>1.016141581511089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165.26669999999999</v>
      </c>
      <c r="AI17" s="151">
        <f>VLOOKUP(年度マスタ!$K$4&amp;"_"&amp;$AG17,データシート1!$A:$BT,MATCH("ab_"&amp;AI$2,データシート1!$A$1:$BT$1,0),0)</f>
        <v>321</v>
      </c>
      <c r="AJ17" s="151">
        <f>VLOOKUP(年度マスタ!$K$4&amp;"_"&amp;$AG17,データシート1!$A:$BT,MATCH("ab_"&amp;AJ$2,データシート1!$A$1:$BT$1,0),0)</f>
        <v>48</v>
      </c>
      <c r="AK17" s="151">
        <f>VLOOKUP(年度マスタ!$K$4&amp;"_"&amp;$AG17,データシート1!$A:$BT,MATCH("ab_"&amp;AK$2,データシート1!$A$1:$BT$1,0),0)</f>
        <v>1540</v>
      </c>
      <c r="AL17" s="151">
        <f>VLOOKUP(年度マスタ!$K$4&amp;"_"&amp;$AG17,データシート1!$A:$BT,MATCH("ab_"&amp;AL$2,データシート1!$A$1:$BT$1,0),0)</f>
        <v>3280</v>
      </c>
      <c r="AM17" s="151">
        <f>VLOOKUP(年度マスタ!$K$4&amp;"_"&amp;$AG17,データシート1!$A:$BT,MATCH("ab_"&amp;AM$2,データシート1!$A$1:$BT$1,0),0)</f>
        <v>4656</v>
      </c>
      <c r="AN17" s="151">
        <f>VLOOKUP(年度マスタ!$K$4&amp;"_"&amp;$AG17,データシート1!$A:$BT,MATCH("ab_"&amp;AN$2,データシート1!$A$1:$BT$1,0),0)</f>
        <v>2964</v>
      </c>
      <c r="AO17" s="151">
        <f>VLOOKUP(年度マスタ!$K$4&amp;"_"&amp;$AG17,データシート1!$A:$BT,MATCH("ab_"&amp;AO$2,データシート1!$A$1:$BT$1,0),0)</f>
        <v>8212</v>
      </c>
      <c r="AP17" s="151">
        <f>VLOOKUP(年度マスタ!$K$4&amp;"_"&amp;$AG17,データシート1!$A:$BT,MATCH("ab_"&amp;AP$2,データシート1!$A$1:$BT$1,0),0)</f>
        <v>0</v>
      </c>
      <c r="AQ17" s="955">
        <f>VLOOKUP(年度マスタ!$K$4&amp;"_"&amp;$AG17,データシート1!$A:$BT,MATCH("ab_"&amp;AQ$2,データシート1!$A$1:$BT$1,0),0)</f>
        <v>0.64365953532971731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173.58109999999999</v>
      </c>
      <c r="AI18" s="78">
        <f>VLOOKUP(年度マスタ!$K$4&amp;"_"&amp;$AG18,データシート1!$A:$BT,MATCH("ab_"&amp;AI$2,データシート1!$A$1:$BT$1,0),0)</f>
        <v>293</v>
      </c>
      <c r="AJ18" s="78">
        <f>VLOOKUP(年度マスタ!$K$4&amp;"_"&amp;$AG18,データシート1!$A:$BT,MATCH("ab_"&amp;AJ$2,データシート1!$A$1:$BT$1,0),0)</f>
        <v>132</v>
      </c>
      <c r="AK18" s="78">
        <f>VLOOKUP(年度マスタ!$K$4&amp;"_"&amp;$AG18,データシート1!$A:$BT,MATCH("ab_"&amp;AK$2,データシート1!$A$1:$BT$1,0),0)</f>
        <v>1610</v>
      </c>
      <c r="AL18" s="78">
        <f>VLOOKUP(年度マスタ!$K$4&amp;"_"&amp;$AG18,データシート1!$A:$BT,MATCH("ab_"&amp;AL$2,データシート1!$A$1:$BT$1,0),0)</f>
        <v>3302</v>
      </c>
      <c r="AM18" s="78">
        <f>VLOOKUP(年度マスタ!$K$4&amp;"_"&amp;$AG18,データシート1!$A:$BT,MATCH("ab_"&amp;AM$2,データシート1!$A$1:$BT$1,0),0)</f>
        <v>4677</v>
      </c>
      <c r="AN18" s="78">
        <f>VLOOKUP(年度マスタ!$K$4&amp;"_"&amp;$AG18,データシート1!$A:$BT,MATCH("ab_"&amp;AN$2,データシート1!$A$1:$BT$1,0),0)</f>
        <v>2971</v>
      </c>
      <c r="AO18" s="78">
        <f>VLOOKUP(年度マスタ!$K$4&amp;"_"&amp;$AG18,データシート1!$A:$BT,MATCH("ab_"&amp;AO$2,データシート1!$A$1:$BT$1,0),0)</f>
        <v>8112</v>
      </c>
      <c r="AP18" s="78">
        <f>VLOOKUP(年度マスタ!$K$4&amp;"_"&amp;$AG18,データシート1!$A:$BT,MATCH("ab_"&amp;AP$2,データシート1!$A$1:$BT$1,0),0)</f>
        <v>0</v>
      </c>
      <c r="AQ18" s="954">
        <f>VLOOKUP(年度マスタ!$K$4&amp;"_"&amp;$AG18,データシート1!$A:$BT,MATCH("ab_"&amp;AQ$2,データシート1!$A$1:$BT$1,0),0)</f>
        <v>0.85324788433660248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251.18459999999999</v>
      </c>
      <c r="AI19" s="78">
        <f>VLOOKUP(年度マスタ!$K$4&amp;"_"&amp;$AG19,データシート1!$A:$BT,MATCH("ab_"&amp;AI$2,データシート1!$A$1:$BT$1,0),0)</f>
        <v>293</v>
      </c>
      <c r="AJ19" s="78">
        <f>VLOOKUP(年度マスタ!$K$4&amp;"_"&amp;$AG19,データシート1!$A:$BT,MATCH("ab_"&amp;AJ$2,データシート1!$A$1:$BT$1,0),0)</f>
        <v>132</v>
      </c>
      <c r="AK19" s="78">
        <f>VLOOKUP(年度マスタ!$K$4&amp;"_"&amp;$AG19,データシート1!$A:$BT,MATCH("ab_"&amp;AK$2,データシート1!$A$1:$BT$1,0),0)</f>
        <v>1610</v>
      </c>
      <c r="AL19" s="78">
        <f>VLOOKUP(年度マスタ!$K$4&amp;"_"&amp;$AG19,データシート1!$A:$BT,MATCH("ab_"&amp;AL$2,データシート1!$A$1:$BT$1,0),0)</f>
        <v>3326</v>
      </c>
      <c r="AM19" s="78">
        <f>VLOOKUP(年度マスタ!$K$4&amp;"_"&amp;$AG19,データシート1!$A:$BT,MATCH("ab_"&amp;AM$2,データシート1!$A$1:$BT$1,0),0)</f>
        <v>4686</v>
      </c>
      <c r="AN19" s="78">
        <f>VLOOKUP(年度マスタ!$K$4&amp;"_"&amp;$AG19,データシート1!$A:$BT,MATCH("ab_"&amp;AN$2,データシート1!$A$1:$BT$1,0),0)</f>
        <v>2952</v>
      </c>
      <c r="AO19" s="78">
        <f>VLOOKUP(年度マスタ!$K$4&amp;"_"&amp;$AG19,データシート1!$A:$BT,MATCH("ab_"&amp;AO$2,データシート1!$A$1:$BT$1,0),0)</f>
        <v>8007</v>
      </c>
      <c r="AP19" s="78">
        <f>VLOOKUP(年度マスタ!$K$4&amp;"_"&amp;$AG19,データシート1!$A:$BT,MATCH("ab_"&amp;AP$2,データシート1!$A$1:$BT$1,0),0)</f>
        <v>0</v>
      </c>
      <c r="AQ19" s="954">
        <f>VLOOKUP(年度マスタ!$K$4&amp;"_"&amp;$AG19,データシート1!$A:$BT,MATCH("ab_"&amp;AQ$2,データシート1!$A$1:$BT$1,0),0)</f>
        <v>0.62960782963547879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249.37299999999999</v>
      </c>
      <c r="AI20" s="78">
        <f>VLOOKUP(年度マスタ!$K$4&amp;"_"&amp;$AG20,データシート1!$A:$BT,MATCH("ab_"&amp;AI$2,データシート1!$A$1:$BT$1,0),0)</f>
        <v>293</v>
      </c>
      <c r="AJ20" s="78">
        <f>VLOOKUP(年度マスタ!$K$4&amp;"_"&amp;$AG20,データシート1!$A:$BT,MATCH("ab_"&amp;AJ$2,データシート1!$A$1:$BT$1,0),0)</f>
        <v>132</v>
      </c>
      <c r="AK20" s="78">
        <f>VLOOKUP(年度マスタ!$K$4&amp;"_"&amp;$AG20,データシート1!$A:$BT,MATCH("ab_"&amp;AK$2,データシート1!$A$1:$BT$1,0),0)</f>
        <v>1610</v>
      </c>
      <c r="AL20" s="78">
        <f>VLOOKUP(年度マスタ!$K$4&amp;"_"&amp;$AG20,データシート1!$A:$BT,MATCH("ab_"&amp;AL$2,データシート1!$A$1:$BT$1,0),0)</f>
        <v>3371</v>
      </c>
      <c r="AM20" s="78">
        <f>VLOOKUP(年度マスタ!$K$4&amp;"_"&amp;$AG20,データシート1!$A:$BT,MATCH("ab_"&amp;AM$2,データシート1!$A$1:$BT$1,0),0)</f>
        <v>4641</v>
      </c>
      <c r="AN20" s="78">
        <f>VLOOKUP(年度マスタ!$K$4&amp;"_"&amp;$AG20,データシート1!$A:$BT,MATCH("ab_"&amp;AN$2,データシート1!$A$1:$BT$1,0),0)</f>
        <v>2937</v>
      </c>
      <c r="AO20" s="78">
        <f>VLOOKUP(年度マスタ!$K$4&amp;"_"&amp;$AG20,データシート1!$A:$BT,MATCH("ab_"&amp;AO$2,データシート1!$A$1:$BT$1,0),0)</f>
        <v>7915</v>
      </c>
      <c r="AP20" s="78">
        <f>VLOOKUP(年度マスタ!$K$4&amp;"_"&amp;$AG20,データシート1!$A:$BT,MATCH("ab_"&amp;AP$2,データシート1!$A$1:$BT$1,0),0)</f>
        <v>0</v>
      </c>
      <c r="AQ20" s="954">
        <f>VLOOKUP(年度マスタ!$K$4&amp;"_"&amp;$AG20,データシート1!$A:$BT,MATCH("ab_"&amp;AQ$2,データシート1!$A$1:$BT$1,0),0)</f>
        <v>0.52448526810205476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印南町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10.912000000000001</v>
      </c>
      <c r="BE13" s="70" t="str">
        <f>年度マスタ!K4</f>
        <v>30390</v>
      </c>
      <c r="BF13" s="70" t="str">
        <f>年度マスタ!K4</f>
        <v>30390</v>
      </c>
      <c r="BG13" s="70" t="str">
        <f>年度マスタ!K4</f>
        <v>30390</v>
      </c>
      <c r="BH13" s="278" t="s">
        <v>195</v>
      </c>
      <c r="BI13" s="278" t="s">
        <v>195</v>
      </c>
      <c r="BJ13" s="278" t="s">
        <v>195</v>
      </c>
      <c r="BK13" s="278" t="str">
        <f>年度マスタ!K4</f>
        <v>30390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10.912000000000001</v>
      </c>
      <c r="AY14" s="70"/>
      <c r="BE14" s="70" t="str">
        <f>AP2</f>
        <v>印南町</v>
      </c>
      <c r="BF14" s="70" t="str">
        <f>AP2</f>
        <v>印南町</v>
      </c>
      <c r="BG14" s="70" t="str">
        <f>AP2</f>
        <v>印南町</v>
      </c>
      <c r="BH14" s="70" t="s">
        <v>205</v>
      </c>
      <c r="BI14" s="70" t="s">
        <v>205</v>
      </c>
      <c r="BJ14" s="70" t="s">
        <v>205</v>
      </c>
      <c r="BK14" s="70" t="str">
        <f>AP2</f>
        <v>印南町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7.2640000000000002</v>
      </c>
      <c r="G21" s="877">
        <f t="shared" ref="G21:O21" si="5">SUM(G22,G26,G27,G28)</f>
        <v>8.9390000000000001</v>
      </c>
      <c r="H21" s="877">
        <f t="shared" si="5"/>
        <v>9.843</v>
      </c>
      <c r="I21" s="877">
        <f t="shared" si="5"/>
        <v>11.435</v>
      </c>
      <c r="J21" s="877">
        <f t="shared" si="5"/>
        <v>12.348000000000001</v>
      </c>
      <c r="K21" s="877">
        <f t="shared" si="5"/>
        <v>11.851000000000001</v>
      </c>
      <c r="L21" s="877">
        <f t="shared" si="5"/>
        <v>11.494</v>
      </c>
      <c r="M21" s="877">
        <f t="shared" si="5"/>
        <v>10.863</v>
      </c>
      <c r="N21" s="877">
        <f t="shared" si="5"/>
        <v>11.446</v>
      </c>
      <c r="O21" s="877">
        <f t="shared" si="5"/>
        <v>11.285</v>
      </c>
      <c r="P21" s="878">
        <f>SUM(P22,P26,P27,P28)</f>
        <v>10.912000000000001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7.2640000000000002</v>
      </c>
      <c r="G22" s="879">
        <f t="shared" ref="G22:P22" si="6">SUM(G23:G25)</f>
        <v>8.9390000000000001</v>
      </c>
      <c r="H22" s="879">
        <f t="shared" si="6"/>
        <v>9.843</v>
      </c>
      <c r="I22" s="879">
        <f t="shared" si="6"/>
        <v>11.435</v>
      </c>
      <c r="J22" s="879">
        <f t="shared" si="6"/>
        <v>12.348000000000001</v>
      </c>
      <c r="K22" s="879">
        <f t="shared" si="6"/>
        <v>11.851000000000001</v>
      </c>
      <c r="L22" s="879">
        <f t="shared" si="6"/>
        <v>11.494</v>
      </c>
      <c r="M22" s="879">
        <f t="shared" si="6"/>
        <v>10.863</v>
      </c>
      <c r="N22" s="879">
        <f t="shared" si="6"/>
        <v>11.446</v>
      </c>
      <c r="O22" s="879">
        <f t="shared" si="6"/>
        <v>11.285</v>
      </c>
      <c r="P22" s="880">
        <f t="shared" si="6"/>
        <v>10.912000000000001</v>
      </c>
      <c r="Z22" s="273"/>
      <c r="AB22" s="272"/>
      <c r="AC22" s="521" t="s">
        <v>286</v>
      </c>
      <c r="AP22" s="16" t="s">
        <v>287</v>
      </c>
      <c r="AQ22" s="273"/>
      <c r="AV22" s="70" t="str">
        <f>AW22</f>
        <v>エネルギー起源CO2</v>
      </c>
      <c r="AW22" s="70" t="str">
        <f>D56</f>
        <v>エネルギー起源CO2</v>
      </c>
      <c r="AX22" s="165">
        <f>P56</f>
        <v>10.912000000000001</v>
      </c>
      <c r="AY22" s="165">
        <f>AX22</f>
        <v>10.912000000000001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7.2640000000000002</v>
      </c>
      <c r="G23" s="881">
        <f>IFERROR(VLOOKUP(年度マスタ!$K$4&amp;"_"&amp;G$20,データシート1!$A:$BU,MATCH("ba_"&amp;$E23,データシート1!$A$1:$BU$1,0),0),0)</f>
        <v>8.9390000000000001</v>
      </c>
      <c r="H23" s="881">
        <f>IFERROR(VLOOKUP(年度マスタ!$K$4&amp;"_"&amp;H$20,データシート1!$A:$BU,MATCH("ba_"&amp;$E23,データシート1!$A$1:$BU$1,0),0),0)</f>
        <v>9.843</v>
      </c>
      <c r="I23" s="881">
        <f>IFERROR(VLOOKUP(年度マスタ!$K$4&amp;"_"&amp;I$20,データシート1!$A:$BU,MATCH("ba_"&amp;$E23,データシート1!$A$1:$BU$1,0),0),0)</f>
        <v>11.435</v>
      </c>
      <c r="J23" s="881">
        <f>IFERROR(VLOOKUP(年度マスタ!$K$4&amp;"_"&amp;J$20,データシート1!$A:$BU,MATCH("ba_"&amp;$E23,データシート1!$A$1:$BU$1,0),0),0)</f>
        <v>12.348000000000001</v>
      </c>
      <c r="K23" s="881">
        <f>IFERROR(VLOOKUP(年度マスタ!$K$4&amp;"_"&amp;K$20,データシート1!$A:$BU,MATCH("ba_"&amp;$E23,データシート1!$A$1:$BU$1,0),0),0)</f>
        <v>11.851000000000001</v>
      </c>
      <c r="L23" s="881">
        <f>IFERROR(VLOOKUP(年度マスタ!$K$4&amp;"_"&amp;L$20,データシート1!$A:$BU,MATCH("ba_"&amp;$E23,データシート1!$A$1:$BU$1,0),0),0)</f>
        <v>11.494</v>
      </c>
      <c r="M23" s="881">
        <f>IFERROR(VLOOKUP(年度マスタ!$K$4&amp;"_"&amp;M$20,データシート1!$A:$BU,MATCH("ba_"&amp;$E23,データシート1!$A$1:$BU$1,0),0),0)</f>
        <v>10.863</v>
      </c>
      <c r="N23" s="881">
        <f>IFERROR(VLOOKUP(年度マスタ!$K$4&amp;"_"&amp;N$20,データシート1!$A:$BU,MATCH("ba_"&amp;$E23,データシート1!$A$1:$BU$1,0),0),0)</f>
        <v>11.446</v>
      </c>
      <c r="O23" s="881">
        <f>IFERROR(VLOOKUP(年度マスタ!$K$4&amp;"_"&amp;O$20,データシート1!$A:$BU,MATCH("ba_"&amp;$E23,データシート1!$A$1:$BU$1,0),0),0)</f>
        <v>11.285</v>
      </c>
      <c r="P23" s="882">
        <f>IFERROR(VLOOKUP(年度マスタ!$K$4&amp;"_"&amp;P$20,データシート1!$A:$BU,MATCH("ba_"&amp;$E23,データシート1!$A$1:$BU$1,0),0),0)</f>
        <v>10.912000000000001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77.956894555750466</v>
      </c>
      <c r="AG24" s="877">
        <f t="shared" ref="AG24:AP24" si="11">AG25+AG29</f>
        <v>73.268621551893546</v>
      </c>
      <c r="AH24" s="877">
        <f t="shared" si="11"/>
        <v>79.756989965089971</v>
      </c>
      <c r="AI24" s="877">
        <f t="shared" si="11"/>
        <v>83.532383189671535</v>
      </c>
      <c r="AJ24" s="877">
        <f t="shared" si="11"/>
        <v>92.255482679967969</v>
      </c>
      <c r="AK24" s="877">
        <f t="shared" si="11"/>
        <v>84.03984864205961</v>
      </c>
      <c r="AL24" s="877">
        <f t="shared" si="11"/>
        <v>76.441842163510969</v>
      </c>
      <c r="AM24" s="877">
        <f t="shared" si="11"/>
        <v>65.075244874078265</v>
      </c>
      <c r="AN24" s="877">
        <f t="shared" si="11"/>
        <v>76.441832294258489</v>
      </c>
      <c r="AO24" s="877">
        <f t="shared" si="11"/>
        <v>70.276605077806721</v>
      </c>
      <c r="AP24" s="878">
        <f t="shared" si="11"/>
        <v>87.566706122931862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69.191484581916185</v>
      </c>
      <c r="AG25" s="879">
        <f>①CO2排出量の現状把握!AA35</f>
        <v>64.105545844606922</v>
      </c>
      <c r="AH25" s="879">
        <f>①CO2排出量の現状把握!AB35</f>
        <v>70.333161927593281</v>
      </c>
      <c r="AI25" s="879">
        <f>①CO2排出量の現状把握!AC35</f>
        <v>74.64715243635284</v>
      </c>
      <c r="AJ25" s="879">
        <f>①CO2排出量の現状把握!AD35</f>
        <v>84.865252099564515</v>
      </c>
      <c r="AK25" s="879">
        <f>①CO2排出量の現状把握!AE35</f>
        <v>76.448732385092214</v>
      </c>
      <c r="AL25" s="879">
        <f>①CO2排出量の現状把握!AF35</f>
        <v>70.898808719429638</v>
      </c>
      <c r="AM25" s="879">
        <f>①CO2排出量の現状把握!AG35</f>
        <v>60.231246030892912</v>
      </c>
      <c r="AN25" s="879">
        <f>①CO2排出量の現状把握!AH35</f>
        <v>71.766496765454903</v>
      </c>
      <c r="AO25" s="879">
        <f>①CO2排出量の現状把握!AI35</f>
        <v>65.654571700750893</v>
      </c>
      <c r="AP25" s="880">
        <f>①CO2排出量の現状把握!AJ35</f>
        <v>83.058037054425341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64.597308126459652</v>
      </c>
      <c r="AG26" s="881">
        <f>①CO2排出量の現状把握!AA36</f>
        <v>59.421906339246902</v>
      </c>
      <c r="AH26" s="881">
        <f>①CO2排出量の現状把握!AB36</f>
        <v>66.10142991089829</v>
      </c>
      <c r="AI26" s="881">
        <f>①CO2排出量の現状把握!AC36</f>
        <v>71.564536660399156</v>
      </c>
      <c r="AJ26" s="881">
        <f>①CO2排出量の現状把握!AD36</f>
        <v>81.499997328964184</v>
      </c>
      <c r="AK26" s="881">
        <f>①CO2排出量の現状把握!AE36</f>
        <v>72.010510450357287</v>
      </c>
      <c r="AL26" s="881">
        <f>①CO2排出量の現状把握!AF36</f>
        <v>66.771737724942852</v>
      </c>
      <c r="AM26" s="881">
        <f>①CO2排出量の現状把握!AG36</f>
        <v>56.492913032603326</v>
      </c>
      <c r="AN26" s="881">
        <f>①CO2排出量の現状把握!AH36</f>
        <v>68.04672742379887</v>
      </c>
      <c r="AO26" s="881">
        <f>①CO2排出量の現状把握!AI36</f>
        <v>56.736289026118968</v>
      </c>
      <c r="AP26" s="882">
        <f>①CO2排出量の現状把握!AJ36</f>
        <v>75.762947342571138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0.77624367695826346</v>
      </c>
      <c r="AG27" s="881">
        <f>①CO2排出量の現状把握!AA37</f>
        <v>0.75179987925632075</v>
      </c>
      <c r="AH27" s="881">
        <f>①CO2排出量の現状把握!AB37</f>
        <v>0.71833036086463642</v>
      </c>
      <c r="AI27" s="881">
        <f>①CO2排出量の現状把握!AC37</f>
        <v>0.73331732327960086</v>
      </c>
      <c r="AJ27" s="881">
        <f>①CO2排出量の現状把握!AD37</f>
        <v>0.66346121024857796</v>
      </c>
      <c r="AK27" s="881">
        <f>①CO2排出量の現状把握!AE37</f>
        <v>0.67341044716631615</v>
      </c>
      <c r="AL27" s="881">
        <f>①CO2排出量の現状把握!AF37</f>
        <v>0.63888386019419918</v>
      </c>
      <c r="AM27" s="881">
        <f>①CO2排出量の現状把握!AG37</f>
        <v>0.57392181269162779</v>
      </c>
      <c r="AN27" s="881">
        <f>①CO2排出量の現状把握!AH37</f>
        <v>0.52585080717250376</v>
      </c>
      <c r="AO27" s="881">
        <f>①CO2排出量の現状把握!AI37</f>
        <v>0.58150930779518883</v>
      </c>
      <c r="AP27" s="882">
        <f>①CO2排出量の現状把握!AJ37</f>
        <v>0.59695798827824187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2.508</v>
      </c>
      <c r="BG27" s="952">
        <f t="shared" si="2"/>
        <v>2.508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0.28917013230816219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3.8179327784982782</v>
      </c>
      <c r="AG28" s="881">
        <f>①CO2排出量の現状把握!AA38</f>
        <v>3.931839626103701</v>
      </c>
      <c r="AH28" s="881">
        <f>①CO2排出量の現状把握!AB38</f>
        <v>3.5134016558303518</v>
      </c>
      <c r="AI28" s="881">
        <f>①CO2排出量の現状把握!AC38</f>
        <v>2.349298452674073</v>
      </c>
      <c r="AJ28" s="881">
        <f>①CO2排出量の現状把握!AD38</f>
        <v>2.7017935603517471</v>
      </c>
      <c r="AK28" s="881">
        <f>①CO2排出量の現状把握!AE38</f>
        <v>3.7648114875686103</v>
      </c>
      <c r="AL28" s="881">
        <f>①CO2排出量の現状把握!AF38</f>
        <v>3.4881871342925916</v>
      </c>
      <c r="AM28" s="881">
        <f>①CO2排出量の現状把握!AG38</f>
        <v>3.164411185597956</v>
      </c>
      <c r="AN28" s="881">
        <f>①CO2排出量の現状把握!AH38</f>
        <v>3.1939185344835246</v>
      </c>
      <c r="AO28" s="881">
        <f>①CO2排出量の現状把握!AI38</f>
        <v>8.3367733668367343</v>
      </c>
      <c r="AP28" s="882">
        <f>①CO2排出量の現状把握!AJ38</f>
        <v>6.6981317235759503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8.7654099738342826</v>
      </c>
      <c r="AG29" s="883">
        <f>①CO2排出量の現状把握!AA39</f>
        <v>9.1630757072866231</v>
      </c>
      <c r="AH29" s="883">
        <f>①CO2排出量の現状把握!AB39</f>
        <v>9.4238280374966887</v>
      </c>
      <c r="AI29" s="883">
        <f>①CO2排出量の現状把握!AC39</f>
        <v>8.8852307533186998</v>
      </c>
      <c r="AJ29" s="883">
        <f>①CO2排出量の現状把握!AD39</f>
        <v>7.3902305804034603</v>
      </c>
      <c r="AK29" s="883">
        <f>①CO2排出量の現状把握!AE39</f>
        <v>7.5911162569673927</v>
      </c>
      <c r="AL29" s="883">
        <f>①CO2排出量の現状把握!AF39</f>
        <v>5.5430334440813294</v>
      </c>
      <c r="AM29" s="883">
        <f>①CO2排出量の現状把握!AG39</f>
        <v>4.8439988431853518</v>
      </c>
      <c r="AN29" s="883">
        <f>①CO2排出量の現状把握!AH39</f>
        <v>4.6753355288035925</v>
      </c>
      <c r="AO29" s="883">
        <f>①CO2排出量の現状把握!AI39</f>
        <v>4.6220333770558302</v>
      </c>
      <c r="AP29" s="884">
        <f>①CO2排出量の現状把握!AJ39</f>
        <v>4.5086690685065225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9.3179699388938442E-2</v>
      </c>
      <c r="AG32" s="461">
        <f t="shared" si="16"/>
        <v>0.12200311416625774</v>
      </c>
      <c r="AH32" s="461">
        <f t="shared" si="16"/>
        <v>0.12341238058643299</v>
      </c>
      <c r="AI32" s="461">
        <f t="shared" si="16"/>
        <v>0.13689301757421779</v>
      </c>
      <c r="AJ32" s="461">
        <f t="shared" si="16"/>
        <v>0.13384570370559887</v>
      </c>
      <c r="AK32" s="461">
        <f t="shared" si="16"/>
        <v>0.14101643674390085</v>
      </c>
      <c r="AL32" s="461">
        <f t="shared" si="16"/>
        <v>0.15036267670543643</v>
      </c>
      <c r="AM32" s="461">
        <f t="shared" si="16"/>
        <v>0.16692983669934849</v>
      </c>
      <c r="AN32" s="461">
        <f t="shared" si="16"/>
        <v>0.14973476768504546</v>
      </c>
      <c r="AO32" s="461">
        <f t="shared" si="16"/>
        <v>0.16057975463535576</v>
      </c>
      <c r="AP32" s="461">
        <f t="shared" si="16"/>
        <v>0.12461357156315807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0.10498401709245174</v>
      </c>
      <c r="AG33" s="458">
        <f t="shared" ref="AG33:AP33" si="17">IFERROR(IF(G22/AG25&gt;1,1,G22/AG25),0)</f>
        <v>0.1394419138348546</v>
      </c>
      <c r="AH33" s="458">
        <f t="shared" si="17"/>
        <v>0.1399482083591406</v>
      </c>
      <c r="AI33" s="458">
        <f t="shared" si="17"/>
        <v>0.15318735714332762</v>
      </c>
      <c r="AJ33" s="458">
        <f t="shared" si="17"/>
        <v>0.14550124691214303</v>
      </c>
      <c r="AK33" s="458">
        <f t="shared" si="17"/>
        <v>0.15501892091949179</v>
      </c>
      <c r="AL33" s="458">
        <f t="shared" si="17"/>
        <v>0.16211837980925198</v>
      </c>
      <c r="AM33" s="458">
        <f t="shared" si="17"/>
        <v>0.18035489410975014</v>
      </c>
      <c r="AN33" s="458">
        <f>IFERROR(IF(N22/AN25&gt;1,1,N22/AN25),0)</f>
        <v>0.15948946257482055</v>
      </c>
      <c r="AO33" s="458">
        <f t="shared" si="17"/>
        <v>0.17188445081077169</v>
      </c>
      <c r="AP33" s="458">
        <f t="shared" si="17"/>
        <v>0.13137801454240614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0.11245050623130531</v>
      </c>
      <c r="AG34" s="459">
        <f t="shared" ref="AG34:AP36" si="18">IFERROR(IF(G23/AG26&gt;1,1,G23/AG26),0)</f>
        <v>0.15043273685913339</v>
      </c>
      <c r="AH34" s="459">
        <f t="shared" si="18"/>
        <v>0.14890752005316549</v>
      </c>
      <c r="AI34" s="459">
        <f t="shared" si="18"/>
        <v>0.15978584552658265</v>
      </c>
      <c r="AJ34" s="459">
        <f t="shared" si="18"/>
        <v>0.1515092074194665</v>
      </c>
      <c r="AK34" s="459">
        <f t="shared" si="18"/>
        <v>0.16457319807738149</v>
      </c>
      <c r="AL34" s="459">
        <f t="shared" si="18"/>
        <v>0.1721386980723488</v>
      </c>
      <c r="AM34" s="459">
        <f t="shared" si="18"/>
        <v>0.19228960619769631</v>
      </c>
      <c r="AN34" s="459">
        <f t="shared" si="18"/>
        <v>0.16820794229696989</v>
      </c>
      <c r="AO34" s="459">
        <f t="shared" si="18"/>
        <v>0.19890268104783637</v>
      </c>
      <c r="AP34" s="459">
        <f t="shared" si="18"/>
        <v>0.14402818769259465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8.4039999999999999</v>
      </c>
      <c r="BG35" s="952">
        <f t="shared" si="2"/>
        <v>8.4039999999999999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0.24739578328187384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7.2640000000000002</v>
      </c>
      <c r="G55" s="885">
        <f t="shared" ref="G55:P55" si="32">SUM(G56,G57,G60,G61,G62,G63,G64,G65,)</f>
        <v>8.9390000000000001</v>
      </c>
      <c r="H55" s="885">
        <f t="shared" si="32"/>
        <v>9.843</v>
      </c>
      <c r="I55" s="885">
        <f t="shared" si="32"/>
        <v>11.435</v>
      </c>
      <c r="J55" s="885">
        <f t="shared" si="32"/>
        <v>12.348000000000001</v>
      </c>
      <c r="K55" s="885">
        <f t="shared" si="32"/>
        <v>11.851000000000001</v>
      </c>
      <c r="L55" s="885">
        <f t="shared" si="32"/>
        <v>11.494</v>
      </c>
      <c r="M55" s="885">
        <f t="shared" si="32"/>
        <v>10.863</v>
      </c>
      <c r="N55" s="885">
        <f t="shared" si="32"/>
        <v>11.446</v>
      </c>
      <c r="O55" s="885">
        <f t="shared" si="32"/>
        <v>11.285</v>
      </c>
      <c r="P55" s="886">
        <f t="shared" si="32"/>
        <v>10.912000000000001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7.2640000000000002</v>
      </c>
      <c r="G56" s="887">
        <f>IFERROR(VLOOKUP(年度マスタ!$K$4&amp;"_"&amp;G$54,データシート1!$A:$CE,MATCH("bc_"&amp;$C56,データシート1!$A$1:$CE$1,0),0),0)</f>
        <v>8.9390000000000001</v>
      </c>
      <c r="H56" s="887">
        <f>IFERROR(VLOOKUP(年度マスタ!$K$4&amp;"_"&amp;H$54,データシート1!$A:$CE,MATCH("bc_"&amp;$C56,データシート1!$A$1:$CE$1,0),0),0)</f>
        <v>9.843</v>
      </c>
      <c r="I56" s="887">
        <f>IFERROR(VLOOKUP(年度マスタ!$K$4&amp;"_"&amp;I$54,データシート1!$A:$CE,MATCH("bc_"&amp;$C56,データシート1!$A$1:$CE$1,0),0),0)</f>
        <v>11.435</v>
      </c>
      <c r="J56" s="887">
        <f>IFERROR(VLOOKUP(年度マスタ!$K$4&amp;"_"&amp;J$54,データシート1!$A:$CE,MATCH("bc_"&amp;$C56,データシート1!$A$1:$CE$1,0),0),0)</f>
        <v>12.348000000000001</v>
      </c>
      <c r="K56" s="887">
        <f>IFERROR(VLOOKUP(年度マスタ!$K$4&amp;"_"&amp;K$54,データシート1!$A:$CE,MATCH("bc_"&amp;$C56,データシート1!$A$1:$CE$1,0),0),0)</f>
        <v>11.851000000000001</v>
      </c>
      <c r="L56" s="887">
        <f>IFERROR(VLOOKUP(年度マスタ!$K$4&amp;"_"&amp;L$54,データシート1!$A:$CE,MATCH("bc_"&amp;$C56,データシート1!$A$1:$CE$1,0),0),0)</f>
        <v>11.494</v>
      </c>
      <c r="M56" s="887">
        <f>IFERROR(VLOOKUP(年度マスタ!$K$4&amp;"_"&amp;M$54,データシート1!$A:$CE,MATCH("bc_"&amp;$C56,データシート1!$A$1:$CE$1,0),0),0)</f>
        <v>10.863</v>
      </c>
      <c r="N56" s="887">
        <f>IFERROR(VLOOKUP(年度マスタ!$K$4&amp;"_"&amp;N$54,データシート1!$A:$CE,MATCH("bc_"&amp;$C56,データシート1!$A$1:$CE$1,0),0),0)</f>
        <v>11.446</v>
      </c>
      <c r="O56" s="887">
        <f>IFERROR(VLOOKUP(年度マスタ!$K$4&amp;"_"&amp;O$54,データシート1!$A:$CE,MATCH("bc_"&amp;$C56,データシート1!$A$1:$CE$1,0),0),0)</f>
        <v>11.285</v>
      </c>
      <c r="P56" s="888">
        <f>IFERROR(VLOOKUP(年度マスタ!$K$4&amp;"_"&amp;P$54,データシート1!$A:$CE,MATCH("bc_"&amp;$C56,データシート1!$A$1:$CE$1,0),0),0)</f>
        <v>10.912000000000001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印南町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868.59999999999991</v>
      </c>
      <c r="K6" s="619">
        <f>VLOOKUP(年度マスタ!$K$4&amp;"_"&amp;K$5,データシート1!$A:$BT,MATCH("cb_"&amp;$G6,データシート1!$A$1:$BT$1,0),0)</f>
        <v>954.5</v>
      </c>
      <c r="L6" s="619">
        <f>VLOOKUP(年度マスタ!$K$4&amp;"_"&amp;L$5,データシート1!$A:$BT,MATCH("cb_"&amp;$G6,データシート1!$A$1:$BT$1,0),0)</f>
        <v>1008.4</v>
      </c>
      <c r="M6" s="619">
        <f>VLOOKUP(年度マスタ!$K$4&amp;"_"&amp;M$5,データシート1!$A:$BT,MATCH("cb_"&amp;$G6,データシート1!$A$1:$BT$1,0),0)</f>
        <v>1131.6000000000001</v>
      </c>
      <c r="N6" s="619">
        <f>VLOOKUP(年度マスタ!$K$4&amp;"_"&amp;N$5,データシート1!$A:$BT,MATCH("cb_"&amp;$G6,データシート1!$A$1:$BT$1,0),0)</f>
        <v>1189.4000000000001</v>
      </c>
      <c r="O6" s="619">
        <f>VLOOKUP(年度マスタ!$K$4&amp;"_"&amp;O$5,データシート1!$A:$BT,MATCH("cb_"&amp;$G6,データシート1!$A$1:$BT$1,0),0)</f>
        <v>1245.4000000000001</v>
      </c>
      <c r="P6" s="619">
        <f>VLOOKUP(年度マスタ!$K$4&amp;"_"&amp;P$5,データシート1!$A:$BT,MATCH("cb_"&amp;$G6,データシート1!$A$1:$BT$1,0),0)</f>
        <v>1280.9000000000001</v>
      </c>
      <c r="Q6" s="619">
        <f>VLOOKUP(年度マスタ!$K$4&amp;"_"&amp;Q$5,データシート1!$A:$BT,MATCH("cb_"&amp;$G6,データシート1!$A$1:$BT$1,0),0)</f>
        <v>1378.5</v>
      </c>
      <c r="R6" s="633">
        <f>VLOOKUP(年度マスタ!$K$4&amp;"_"&amp;R$5,データシート1!$A:$BT,MATCH("cb_"&amp;$G6,データシート1!$A$1:$BT$1,0),0)</f>
        <v>1427.7</v>
      </c>
      <c r="S6" s="568"/>
      <c r="T6" s="190"/>
      <c r="U6" s="581"/>
      <c r="V6" s="195"/>
      <c r="W6" s="195"/>
      <c r="X6" s="195"/>
      <c r="Y6" s="196" t="s">
        <v>372</v>
      </c>
      <c r="Z6" s="663" t="s">
        <v>373</v>
      </c>
      <c r="AA6" s="663"/>
      <c r="AB6" s="663"/>
      <c r="AC6" s="664">
        <f>SUM(AC7:AC8)</f>
        <v>254168</v>
      </c>
      <c r="AD6" s="664">
        <f>SUM(AD7:AD8)</f>
        <v>355999.23799999995</v>
      </c>
      <c r="AE6" s="665">
        <f>$AD6*3600/100000000</f>
        <v>12.815972567999999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5423.8</v>
      </c>
      <c r="K7" s="617">
        <f>VLOOKUP(年度マスタ!$K$4&amp;"_"&amp;K$5,データシート1!$A:$BT,MATCH("cb_"&amp;$G7,データシート1!$A$1:$BT$1,0),0)</f>
        <v>8718</v>
      </c>
      <c r="L7" s="617">
        <f>VLOOKUP(年度マスタ!$K$4&amp;"_"&amp;L$5,データシート1!$A:$BT,MATCH("cb_"&amp;$G7,データシート1!$A$1:$BT$1,0),0)</f>
        <v>10325.4</v>
      </c>
      <c r="M7" s="617">
        <f>VLOOKUP(年度マスタ!$K$4&amp;"_"&amp;M$5,データシート1!$A:$BT,MATCH("cb_"&amp;$G7,データシート1!$A$1:$BT$1,0),0)</f>
        <v>11098</v>
      </c>
      <c r="N7" s="617">
        <f>VLOOKUP(年度マスタ!$K$4&amp;"_"&amp;N$5,データシート1!$A:$BT,MATCH("cb_"&amp;$G7,データシート1!$A$1:$BT$1,0),0)</f>
        <v>11935.2</v>
      </c>
      <c r="O7" s="617">
        <f>VLOOKUP(年度マスタ!$K$4&amp;"_"&amp;O$5,データシート1!$A:$BT,MATCH("cb_"&amp;$G7,データシート1!$A$1:$BT$1,0),0)</f>
        <v>12893.2</v>
      </c>
      <c r="P7" s="617">
        <f>VLOOKUP(年度マスタ!$K$4&amp;"_"&amp;P$5,データシート1!$A:$BT,MATCH("cb_"&amp;$G7,データシート1!$A$1:$BT$1,0),0)</f>
        <v>13553.2</v>
      </c>
      <c r="Q7" s="617">
        <f>VLOOKUP(年度マスタ!$K$4&amp;"_"&amp;Q$5,データシート1!$A:$BT,MATCH("cb_"&amp;$G7,データシート1!$A$1:$BT$1,0),0)</f>
        <v>13762.200000000004</v>
      </c>
      <c r="R7" s="634">
        <f>VLOOKUP(年度マスタ!$K$4&amp;"_"&amp;R$5,データシート1!$A:$BT,MATCH("cb_"&amp;$G7,データシート1!$A$1:$BT$1,0),0)</f>
        <v>13910.700000000004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63750</v>
      </c>
      <c r="AD7" s="1022">
        <f>VLOOKUP(年度マスタ!$K$4&amp;"_"&amp;年度マスタ!$K$9,データシート3!A:AB,MATCH("ea_"&amp;$Y7&amp;"_年間発電",データシート3!$A$1:$AB$1,0),0)/10^3</f>
        <v>89546.29</v>
      </c>
      <c r="AE7" s="554">
        <f t="shared" ref="AE7:AE16" si="0">$AD7*3600/100000000</f>
        <v>3.2236664400000001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26000</v>
      </c>
      <c r="N8" s="617">
        <f>VLOOKUP(年度マスタ!$K$4&amp;"_"&amp;N$5,データシート1!$A:$BT,MATCH("cb_"&amp;$G8,データシート1!$A$1:$BT$1,0),0)</f>
        <v>26000</v>
      </c>
      <c r="O8" s="617">
        <f>VLOOKUP(年度マスタ!$K$4&amp;"_"&amp;O$5,データシート1!$A:$BT,MATCH("cb_"&amp;$G8,データシート1!$A$1:$BT$1,0),0)</f>
        <v>26000</v>
      </c>
      <c r="P8" s="617">
        <f>VLOOKUP(年度マスタ!$K$4&amp;"_"&amp;P$5,データシート1!$A:$BT,MATCH("cb_"&amp;$G8,データシート1!$A$1:$BT$1,0),0)</f>
        <v>26000</v>
      </c>
      <c r="Q8" s="617">
        <f>VLOOKUP(年度マスタ!$K$4&amp;"_"&amp;Q$5,データシート1!$A:$BT,MATCH("cb_"&amp;$G8,データシート1!$A$1:$BT$1,0),0)</f>
        <v>26000</v>
      </c>
      <c r="R8" s="634">
        <f>VLOOKUP(年度マスタ!$K$4&amp;"_"&amp;R$5,データシート1!$A:$BT,MATCH("cb_"&amp;$G8,データシート1!$A$1:$BT$1,0),0)</f>
        <v>26000</v>
      </c>
      <c r="S8" s="568"/>
      <c r="T8" s="190"/>
      <c r="U8" s="581"/>
      <c r="V8" s="195"/>
      <c r="W8" s="195"/>
      <c r="X8" s="195"/>
      <c r="Y8" s="196" t="s">
        <v>378</v>
      </c>
      <c r="Z8" s="186" t="s">
        <v>379</v>
      </c>
      <c r="AA8" s="186"/>
      <c r="AB8" s="186"/>
      <c r="AC8" s="1022">
        <f>VLOOKUP(年度マスタ!$K$4&amp;"_"&amp;年度マスタ!$K$9,データシート3!A:AB,MATCH("ea_"&amp;$Y8&amp;"_設備",データシート3!$A$1:$AB$1,0),0)</f>
        <v>190418</v>
      </c>
      <c r="AD8" s="1022">
        <f>VLOOKUP(年度マスタ!$K$4&amp;"_"&amp;年度マスタ!$K$9,データシート3!A:AB,MATCH("ea_"&amp;$Y8&amp;"_年間発電",データシート3!$A$1:$AB$1,0),0)/10^3</f>
        <v>266452.94799999997</v>
      </c>
      <c r="AE8" s="554">
        <f t="shared" si="0"/>
        <v>9.5923061279999988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71900</v>
      </c>
      <c r="AD9" s="666">
        <f>VLOOKUP(年度マスタ!$K$4&amp;"_"&amp;年度マスタ!$K$9,データシート3!A:AB,MATCH("ea_"&amp;$Y9&amp;"_年間発電",データシート3!$A$1:$AB$1,0),0)/10^3</f>
        <v>168499.18400000001</v>
      </c>
      <c r="AE9" s="667">
        <f t="shared" si="0"/>
        <v>6.0659706240000002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v>
      </c>
      <c r="AD10" s="666">
        <f>SUM(AD11:AD12)</f>
        <v>701.40899999999999</v>
      </c>
      <c r="AE10" s="667">
        <f t="shared" si="0"/>
        <v>2.5250723999999999E-2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v>
      </c>
      <c r="AD11" s="1022">
        <f>VLOOKUP(年度マスタ!$K$4&amp;"_"&amp;年度マスタ!$K$9,データシート3!A:AB,MATCH("ea_"&amp;$Y11&amp;"_年間発電",データシート3!$A$1:$AB$1,0),0)/10^3</f>
        <v>701.40899999999999</v>
      </c>
      <c r="AE11" s="554">
        <f t="shared" si="0"/>
        <v>2.5250723999999999E-2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6292.4</v>
      </c>
      <c r="K12" s="651">
        <f t="shared" ref="K12:Q12" si="1">SUM(K6:K11)</f>
        <v>9672.5</v>
      </c>
      <c r="L12" s="651">
        <f t="shared" si="1"/>
        <v>11333.8</v>
      </c>
      <c r="M12" s="651">
        <f t="shared" si="1"/>
        <v>38229.599999999999</v>
      </c>
      <c r="N12" s="651">
        <f t="shared" si="1"/>
        <v>39124.6</v>
      </c>
      <c r="O12" s="651">
        <f t="shared" si="1"/>
        <v>40138.6</v>
      </c>
      <c r="P12" s="651">
        <f t="shared" si="1"/>
        <v>40834.1</v>
      </c>
      <c r="Q12" s="651">
        <f t="shared" si="1"/>
        <v>41140.700000000004</v>
      </c>
      <c r="R12" s="652">
        <f t="shared" ref="R12" si="2">SUM(R6:R11)</f>
        <v>41338.400000000009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0.66958867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3.98514693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1042.4242319999998</v>
      </c>
      <c r="K19" s="615">
        <f>K6*別紙!$C5/100*別紙!$E5/10^3</f>
        <v>1145.5145400000001</v>
      </c>
      <c r="L19" s="615">
        <f>L6*別紙!$C5/100*別紙!$E5/10^3</f>
        <v>1210.2010079999998</v>
      </c>
      <c r="M19" s="615">
        <f>M6*別紙!$C5/100*別紙!$E5/10^3</f>
        <v>1358.0557920000003</v>
      </c>
      <c r="N19" s="615">
        <f>N6*別紙!$C5/100*別紙!$E5/10^3</f>
        <v>1427.422728</v>
      </c>
      <c r="O19" s="615">
        <f>O6*別紙!$C5/100*別紙!$E5/10^3</f>
        <v>1494.6294480000001</v>
      </c>
      <c r="P19" s="615">
        <f>P6*別紙!$C5/100*別紙!$E5/10^3</f>
        <v>1537.2337080000002</v>
      </c>
      <c r="Q19" s="615">
        <f>Q6*別紙!$C5/100*別紙!$E5/10^3</f>
        <v>1654.3654199999999</v>
      </c>
      <c r="R19" s="639">
        <f>R6*別紙!$C5/100*別紙!$E5/10^3</f>
        <v>1713.4113239999997</v>
      </c>
      <c r="S19" s="572"/>
      <c r="T19" s="191"/>
      <c r="U19" s="588"/>
      <c r="W19" s="201"/>
      <c r="X19" s="201"/>
      <c r="Y19" s="173"/>
      <c r="Z19" s="628" t="s">
        <v>389</v>
      </c>
      <c r="AA19" s="671"/>
      <c r="AB19" s="672"/>
      <c r="AC19" s="673">
        <f>SUM($AC$6,$AC$9,$AC$10,$AC$13)</f>
        <v>326190</v>
      </c>
      <c r="AD19" s="673">
        <f>SUM($AD$6,$AD$9,$AD$10,$AD$13)</f>
        <v>525199.83100000001</v>
      </c>
      <c r="AE19" s="674">
        <f>SUM($AE$6,$AE$9,$AE$10,$AE$13,$AE$17,$AE$18)</f>
        <v>23.561929515999999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7174.3856880000012</v>
      </c>
      <c r="K20" s="617">
        <f>K7*別紙!$C6/100*別紙!$E6/10^3</f>
        <v>11531.821679999999</v>
      </c>
      <c r="L20" s="617">
        <f>L7*別紙!$C6/100*別紙!$E6/10^3</f>
        <v>13658.026103999999</v>
      </c>
      <c r="M20" s="617">
        <f>M7*別紙!$C6/100*別紙!$E6/10^3</f>
        <v>14679.990479999999</v>
      </c>
      <c r="N20" s="617">
        <f>N7*別紙!$C6/100*別紙!$E6/10^3</f>
        <v>15787.405152000001</v>
      </c>
      <c r="O20" s="617">
        <f>O7*別紙!$C6/100*別紙!$E6/10^3</f>
        <v>17054.609232000003</v>
      </c>
      <c r="P20" s="617">
        <f>P7*別紙!$C6/100*別紙!$E6/10^3</f>
        <v>17927.630832000003</v>
      </c>
      <c r="Q20" s="617">
        <f>Q7*別紙!$C6/100*別紙!$E6/10^3</f>
        <v>18204.087672000005</v>
      </c>
      <c r="R20" s="634">
        <f>R7*別紙!$C6/100*別紙!$E6/10^3</f>
        <v>18400.517532000009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56484.480000000003</v>
      </c>
      <c r="N21" s="617">
        <f>N8*別紙!$C7/100*別紙!$E7/10^3</f>
        <v>56484.480000000003</v>
      </c>
      <c r="O21" s="617">
        <f>O8*別紙!$C7/100*別紙!$E7/10^3</f>
        <v>56484.480000000003</v>
      </c>
      <c r="P21" s="617">
        <f>P8*別紙!$C7/100*別紙!$E7/10^3</f>
        <v>56484.480000000003</v>
      </c>
      <c r="Q21" s="617">
        <f>Q8*別紙!$C7/100*別紙!$E7/10^3</f>
        <v>56484.480000000003</v>
      </c>
      <c r="R21" s="634">
        <f>R8*別紙!$C7/100*別紙!$E7/10^3</f>
        <v>56484.480000000003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8216.8099200000015</v>
      </c>
      <c r="K25" s="657">
        <f t="shared" si="3"/>
        <v>12677.336219999999</v>
      </c>
      <c r="L25" s="657">
        <f t="shared" si="3"/>
        <v>14868.227111999999</v>
      </c>
      <c r="M25" s="657">
        <f t="shared" si="3"/>
        <v>72522.526272000003</v>
      </c>
      <c r="N25" s="657">
        <f t="shared" si="3"/>
        <v>73699.307880000008</v>
      </c>
      <c r="O25" s="657">
        <f t="shared" si="3"/>
        <v>75033.718680000005</v>
      </c>
      <c r="P25" s="657">
        <f t="shared" si="3"/>
        <v>75949.344540000006</v>
      </c>
      <c r="Q25" s="657">
        <f t="shared" si="3"/>
        <v>76342.933092000007</v>
      </c>
      <c r="R25" s="658">
        <f t="shared" ref="R25" si="4">SUM(R19:R24)</f>
        <v>76598.408856000009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50844.711227746346</v>
      </c>
      <c r="K26" s="654">
        <f>(VLOOKUP(年度マスタ!$K$4&amp;"_"&amp;K$18,データシート1!$A:$BT,MATCH("da_合計",データシート1!$A$1:$BT$1,0),0))/10^3</f>
        <v>47431.14817335421</v>
      </c>
      <c r="L26" s="654">
        <f>(VLOOKUP(年度マスタ!$K$4&amp;"_"&amp;L$18,データシート1!$A:$BT,MATCH("da_合計",データシート1!$A$1:$BT$1,0),0))/10^3</f>
        <v>45821.136405922065</v>
      </c>
      <c r="M26" s="654">
        <f>(VLOOKUP(年度マスタ!$K$4&amp;"_"&amp;M$18,データシート1!$A:$BT,MATCH("da_合計",データシート1!$A$1:$BT$1,0),0))/10^3</f>
        <v>41118.617203957561</v>
      </c>
      <c r="N26" s="654">
        <f>(VLOOKUP(年度マスタ!$K$4&amp;"_"&amp;N$18,データシート1!$A:$BT,MATCH("da_合計",データシート1!$A$1:$BT$1,0),0))/10^3</f>
        <v>42148.085624961946</v>
      </c>
      <c r="O26" s="654">
        <f>(VLOOKUP(年度マスタ!$K$4&amp;"_"&amp;O$18,データシート1!$A:$BT,MATCH("da_合計",データシート1!$A$1:$BT$1,0),0))/10^3</f>
        <v>41924.58737464869</v>
      </c>
      <c r="P26" s="654">
        <f>(VLOOKUP(年度マスタ!$K$4&amp;"_"&amp;P$18,データシート1!$A:$BT,MATCH("da_合計",データシート1!$A$1:$BT$1,0),0))/10^3</f>
        <v>48932.498144877012</v>
      </c>
      <c r="Q26" s="654">
        <f>(VLOOKUP(年度マスタ!$K$4&amp;"_"&amp;Q$18,データシート1!$A:$BT,MATCH("da_合計",データシート1!$A$1:$BT$1,0),0))/10^3</f>
        <v>50996.271550617093</v>
      </c>
      <c r="R26" s="655">
        <f>Q26</f>
        <v>50996.271550617093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0.16160599050695415</v>
      </c>
      <c r="K27" s="839">
        <f t="shared" ref="K27:P27" si="5">K25/K26</f>
        <v>0.26727871258073088</v>
      </c>
      <c r="L27" s="839">
        <f t="shared" si="5"/>
        <v>0.32448403244050456</v>
      </c>
      <c r="M27" s="839">
        <f t="shared" si="5"/>
        <v>1.7637394251920488</v>
      </c>
      <c r="N27" s="839">
        <f t="shared" si="5"/>
        <v>1.7485801973495101</v>
      </c>
      <c r="O27" s="839">
        <f t="shared" si="5"/>
        <v>1.7897306420568857</v>
      </c>
      <c r="P27" s="839">
        <f t="shared" si="5"/>
        <v>1.552124813148366</v>
      </c>
      <c r="Q27" s="839">
        <f>Q25/Q26</f>
        <v>1.4970296998325596</v>
      </c>
      <c r="R27" s="840">
        <f>R25/R26</f>
        <v>1.5020393947814623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1.5020393947814623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10.298788813976435</v>
      </c>
      <c r="AA52" s="173"/>
      <c r="AB52" s="678" t="s">
        <v>413</v>
      </c>
      <c r="AC52" s="679">
        <f>$AD6</f>
        <v>355999.23799999995</v>
      </c>
      <c r="AD52" s="680">
        <f>R19+R20</f>
        <v>20113.92885600001</v>
      </c>
      <c r="AE52" s="681">
        <f t="shared" ref="AE52:AE54" si="6">IFERROR(AD52/AC52,"-")</f>
        <v>5.6499921092527765E-2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474203.55944938294</v>
      </c>
      <c r="Z53" s="1130"/>
      <c r="AA53" s="173"/>
      <c r="AB53" s="678" t="s">
        <v>377</v>
      </c>
      <c r="AC53" s="679">
        <f>$AD9</f>
        <v>168499.18400000001</v>
      </c>
      <c r="AD53" s="680">
        <f>R21</f>
        <v>56484.480000000003</v>
      </c>
      <c r="AE53" s="681">
        <f t="shared" si="6"/>
        <v>0.33522108926058658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701.40899999999999</v>
      </c>
      <c r="AD54" s="679">
        <f>R22</f>
        <v>0</v>
      </c>
      <c r="AE54" s="681">
        <f t="shared" si="6"/>
        <v>0</v>
      </c>
      <c r="AF54" s="473"/>
      <c r="AG54" s="41"/>
      <c r="AH54" s="420"/>
      <c r="AI54" s="442" t="s">
        <v>440</v>
      </c>
      <c r="AJ54" s="443">
        <f>VLOOKUP(年度マスタ!$K$4&amp;"_"&amp;AJ$53,データシート1!$A$1:$BT$2000,MATCH("ca_太陽光発電（10kW未満）",データシート1!$A$1:$BT$1,0),0)</f>
        <v>202</v>
      </c>
      <c r="AK54" s="443">
        <f>VLOOKUP(年度マスタ!$K$4&amp;"_"&amp;AK$53,データシート1!$A$1:$BT$2000,MATCH("ca_太陽光発電（10kW未満）",データシート1!$A$1:$BT$1,0),0)</f>
        <v>216</v>
      </c>
      <c r="AL54" s="443">
        <f>VLOOKUP(年度マスタ!$K$4&amp;"_"&amp;AL$53,データシート1!$A$1:$BT$2000,MATCH("ca_太陽光発電（10kW未満）",データシート1!$A$1:$BT$1,0),0)</f>
        <v>225</v>
      </c>
      <c r="AM54" s="443">
        <f>VLOOKUP(年度マスタ!$K$4&amp;"_"&amp;AM$53,データシート1!$A$1:$BT$2000,MATCH("ca_太陽光発電（10kW未満）",データシート1!$A$1:$BT$1,0),0)</f>
        <v>247</v>
      </c>
      <c r="AN54" s="443">
        <f>VLOOKUP(年度マスタ!$K$4&amp;"_"&amp;AN$53,データシート1!$A$1:$BT$2000,MATCH("ca_太陽光発電（10kW未満）",データシート1!$A$1:$BT$1,0),0)</f>
        <v>257</v>
      </c>
      <c r="AO54" s="443">
        <f>VLOOKUP(年度マスタ!$K$4&amp;"_"&amp;AO$53,データシート1!$A$1:$BT$2000,MATCH("ca_太陽光発電（10kW未満）",データシート1!$A$1:$BT$1,0),0)</f>
        <v>267</v>
      </c>
      <c r="AP54" s="443">
        <f>VLOOKUP(年度マスタ!$K$4&amp;"_"&amp;AP$53,データシート1!$A$1:$BT$2000,MATCH("ca_太陽光発電（10kW未満）",データシート1!$A$1:$BT$1,0),0)</f>
        <v>273</v>
      </c>
      <c r="AQ54" s="443">
        <f>VLOOKUP(年度マスタ!$K$4&amp;"_"&amp;AQ$53,データシート1!$A$1:$BT$2000,MATCH("ca_太陽光発電（10kW未満）",データシート1!$A$1:$BT$1,0),0)</f>
        <v>287</v>
      </c>
      <c r="AR54" s="443">
        <f>VLOOKUP(年度マスタ!$K$4&amp;"_"&amp;AR$53,データシート1!$A$1:$BT$2000,MATCH("ca_太陽光発電（10kW未満）",データシート1!$A$1:$BT$1,0),0)</f>
        <v>295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印南町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印南町</v>
      </c>
      <c r="AZ12" s="1023" t="str">
        <f>年度マスタ!$K4</f>
        <v>30390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印南町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印南町</v>
      </c>
      <c r="AZ4" s="1038" t="str">
        <f>年度マスタ!$K4</f>
        <v>30390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印南町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30390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7.2640000000000002</v>
      </c>
      <c r="S7" s="910">
        <f t="shared" si="0"/>
        <v>8.9390000000000001</v>
      </c>
      <c r="T7" s="910">
        <f t="shared" si="0"/>
        <v>9.843</v>
      </c>
      <c r="U7" s="910">
        <f t="shared" si="0"/>
        <v>11.435</v>
      </c>
      <c r="V7" s="910">
        <f t="shared" si="0"/>
        <v>12.348000000000001</v>
      </c>
      <c r="W7" s="910">
        <f t="shared" si="0"/>
        <v>11.851000000000001</v>
      </c>
      <c r="X7" s="910">
        <f t="shared" si="0"/>
        <v>11.494</v>
      </c>
      <c r="Y7" s="910">
        <f t="shared" si="0"/>
        <v>10.863</v>
      </c>
      <c r="Z7" s="910">
        <f>SUM(Z8:Z13)</f>
        <v>11.446</v>
      </c>
      <c r="AA7" s="910">
        <f>SUM(AA8:AA13)</f>
        <v>11.285</v>
      </c>
      <c r="AB7" s="911">
        <f t="shared" si="0"/>
        <v>10.912000000000001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7.2640000000000002</v>
      </c>
      <c r="S10" s="916">
        <f>VLOOKUP($D$3&amp;"_"&amp;S$3,データシート1!$A:$BU,MATCH($R$2&amp;"_"&amp;$C10,データシート1!$A$1:$BU$1,0),0)</f>
        <v>8.9390000000000001</v>
      </c>
      <c r="T10" s="916">
        <f>VLOOKUP($D$3&amp;"_"&amp;T$3,データシート1!$A:$BU,MATCH($R$2&amp;"_"&amp;$C10,データシート1!$A$1:$BU$1,0),0)</f>
        <v>9.843</v>
      </c>
      <c r="U10" s="916">
        <f>VLOOKUP($D$3&amp;"_"&amp;U$3,データシート1!$A:$BU,MATCH($R$2&amp;"_"&amp;$C10,データシート1!$A$1:$BU$1,0),0)</f>
        <v>11.435</v>
      </c>
      <c r="V10" s="916">
        <f>VLOOKUP($D$3&amp;"_"&amp;V$3,データシート1!$A:$BU,MATCH($R$2&amp;"_"&amp;$C10,データシート1!$A$1:$BU$1,0),0)</f>
        <v>12.348000000000001</v>
      </c>
      <c r="W10" s="916">
        <f>VLOOKUP($D$3&amp;"_"&amp;W$3,データシート1!$A:$BU,MATCH($R$2&amp;"_"&amp;$C10,データシート1!$A$1:$BU$1,0),0)</f>
        <v>11.851000000000001</v>
      </c>
      <c r="X10" s="916">
        <f>VLOOKUP($D$3&amp;"_"&amp;X$3,データシート1!$A:$BU,MATCH($R$2&amp;"_"&amp;$C10,データシート1!$A$1:$BU$1,0),0)</f>
        <v>11.494</v>
      </c>
      <c r="Y10" s="916">
        <f>VLOOKUP($D$3&amp;"_"&amp;Y$3,データシート1!$A:$BU,MATCH($R$2&amp;"_"&amp;$C10,データシート1!$A$1:$BU$1,0),0)</f>
        <v>10.863</v>
      </c>
      <c r="Z10" s="916">
        <f>VLOOKUP($D$3&amp;"_"&amp;Z$3,データシート1!$A:$BU,MATCH($R$2&amp;"_"&amp;$C10,データシート1!$A$1:$BU$1,0),0)</f>
        <v>11.446</v>
      </c>
      <c r="AA10" s="916">
        <f>VLOOKUP($D$3&amp;"_"&amp;AA$3,データシート1!$A:$BU,MATCH($R$2&amp;"_"&amp;$C10,データシート1!$A$1:$BU$1,0),0)</f>
        <v>11.285</v>
      </c>
      <c r="AB10" s="917">
        <f>VLOOKUP($D$3&amp;"_"&amp;AB$3,データシート1!$A:$BU,MATCH($R$2&amp;"_"&amp;$C10,データシート1!$A$1:$BU$1,0),0)</f>
        <v>10.912000000000001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7.2640000000000002</v>
      </c>
      <c r="S26" s="925">
        <f>VLOOKUP($D$3&amp;"_"&amp;S$3,データシート2!$A:$SI,MATCH($R$2&amp;"_"&amp;$B26,データシート2!$A$1:$SI$1,0),0)</f>
        <v>8.9390000000000001</v>
      </c>
      <c r="T26" s="925">
        <f>VLOOKUP($D$3&amp;"_"&amp;T$3,データシート2!$A:$SI,MATCH($R$2&amp;"_"&amp;$B26,データシート2!$A$1:$SI$1,0),0)</f>
        <v>9.843</v>
      </c>
      <c r="U26" s="925">
        <f>VLOOKUP($D$3&amp;"_"&amp;U$3,データシート2!$A:$SI,MATCH($R$2&amp;"_"&amp;$B26,データシート2!$A$1:$SI$1,0),0)</f>
        <v>11.435</v>
      </c>
      <c r="V26" s="925">
        <f>VLOOKUP($D$3&amp;"_"&amp;V$3,データシート2!$A:$SI,MATCH($R$2&amp;"_"&amp;$B26,データシート2!$A$1:$SI$1,0),0)</f>
        <v>12.348000000000001</v>
      </c>
      <c r="W26" s="925">
        <f>VLOOKUP($D$3&amp;"_"&amp;W$3,データシート2!$A:$SI,MATCH($R$2&amp;"_"&amp;$B26,データシート2!$A$1:$SI$1,0),0)</f>
        <v>11.851000000000001</v>
      </c>
      <c r="X26" s="925">
        <f>VLOOKUP($D$3&amp;"_"&amp;X$3,データシート2!$A:$SI,MATCH($R$2&amp;"_"&amp;$B26,データシート2!$A$1:$SI$1,0),0)</f>
        <v>11.494</v>
      </c>
      <c r="Y26" s="925">
        <f>VLOOKUP($D$3&amp;"_"&amp;Y$3,データシート2!$A:$SI,MATCH($R$2&amp;"_"&amp;$B26,データシート2!$A$1:$SI$1,0),0)</f>
        <v>10.863</v>
      </c>
      <c r="Z26" s="925">
        <f>VLOOKUP($D$3&amp;"_"&amp;Z$3,データシート2!$A:$SI,MATCH($R$2&amp;"_"&amp;$B26,データシート2!$A$1:$SI$1,0),0)</f>
        <v>11.446</v>
      </c>
      <c r="AA26" s="925">
        <f>VLOOKUP($D$3&amp;"_"&amp;AA$3,データシート2!$A:$SI,MATCH($R$2&amp;"_"&amp;$B26,データシート2!$A$1:$SI$1,0),0)</f>
        <v>11.285</v>
      </c>
      <c r="AB26" s="926">
        <f>VLOOKUP($D$3&amp;"_"&amp;AB$3,データシート2!$A:$SI,MATCH($R$2&amp;"_"&amp;$B26,データシート2!$A$1:$SI$1,0),0)</f>
        <v>10.912000000000001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3.97</v>
      </c>
      <c r="S38" s="938">
        <f>VLOOKUP($D$3&amp;"_"&amp;S$3,データシート2!$A:$SI,MATCH($R$2&amp;"_"&amp;$C38,データシート2!$A$1:$SI$1,0),0)</f>
        <v>4.3600000000000003</v>
      </c>
      <c r="T38" s="938">
        <f>VLOOKUP($D$3&amp;"_"&amp;T$3,データシート2!$A:$SI,MATCH($R$2&amp;"_"&amp;$C38,データシート2!$A$1:$SI$1,0),0)</f>
        <v>4.8</v>
      </c>
      <c r="U38" s="938">
        <f>VLOOKUP($D$3&amp;"_"&amp;U$3,データシート2!$A:$SI,MATCH($R$2&amp;"_"&amp;$C38,データシート2!$A$1:$SI$1,0),0)</f>
        <v>4.91</v>
      </c>
      <c r="V38" s="938">
        <f>VLOOKUP($D$3&amp;"_"&amp;V$3,データシート2!$A:$SI,MATCH($R$2&amp;"_"&amp;$C38,データシート2!$A$1:$SI$1,0),0)</f>
        <v>4.8920000000000003</v>
      </c>
      <c r="W38" s="938">
        <f>VLOOKUP($D$3&amp;"_"&amp;W$3,データシート2!$A:$SI,MATCH($R$2&amp;"_"&amp;$C38,データシート2!$A$1:$SI$1,0),0)</f>
        <v>4.8819999999999997</v>
      </c>
      <c r="X38" s="938">
        <f>VLOOKUP($D$3&amp;"_"&amp;X$3,データシート2!$A:$SI,MATCH($R$2&amp;"_"&amp;$C38,データシート2!$A$1:$SI$1,0),0)</f>
        <v>4.9329999999999998</v>
      </c>
      <c r="Y38" s="938">
        <f>VLOOKUP($D$3&amp;"_"&amp;Y$3,データシート2!$A:$SI,MATCH($R$2&amp;"_"&amp;$C38,データシート2!$A$1:$SI$1,0),0)</f>
        <v>4.0039999999999996</v>
      </c>
      <c r="Z38" s="938">
        <f>VLOOKUP($D$3&amp;"_"&amp;Z$3,データシート2!$A:$SI,MATCH($R$2&amp;"_"&amp;$C38,データシート2!$A$1:$SI$1,0),0)</f>
        <v>3.6339999999999999</v>
      </c>
      <c r="AA38" s="938">
        <f>VLOOKUP($D$3&amp;"_"&amp;AA$3,データシート2!$A:$SI,MATCH($R$2&amp;"_"&amp;$C38,データシート2!$A$1:$SI$1,0),0)</f>
        <v>3.6829999999999998</v>
      </c>
      <c r="AB38" s="939">
        <f>VLOOKUP($D$3&amp;"_"&amp;AB$3,データシート2!$A:$SI,MATCH($R$2&amp;"_"&amp;$C38,データシート2!$A$1:$SI$1,0),0)</f>
        <v>2.508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3.294</v>
      </c>
      <c r="S48" s="938">
        <f>VLOOKUP($D$3&amp;"_"&amp;S$3,データシート2!$A:$SI,MATCH($R$2&amp;"_"&amp;$C48,データシート2!$A$1:$SI$1,0),0)</f>
        <v>4.5789999999999997</v>
      </c>
      <c r="T48" s="938">
        <f>VLOOKUP($D$3&amp;"_"&amp;T$3,データシート2!$A:$SI,MATCH($R$2&amp;"_"&amp;$C48,データシート2!$A$1:$SI$1,0),0)</f>
        <v>5.0430000000000001</v>
      </c>
      <c r="U48" s="938">
        <f>VLOOKUP($D$3&amp;"_"&amp;U$3,データシート2!$A:$SI,MATCH($R$2&amp;"_"&amp;$C48,データシート2!$A$1:$SI$1,0),0)</f>
        <v>6.5250000000000004</v>
      </c>
      <c r="V48" s="938">
        <f>VLOOKUP($D$3&amp;"_"&amp;V$3,データシート2!$A:$SI,MATCH($R$2&amp;"_"&amp;$C48,データシート2!$A$1:$SI$1,0),0)</f>
        <v>7.4560000000000004</v>
      </c>
      <c r="W48" s="938">
        <f>VLOOKUP($D$3&amp;"_"&amp;W$3,データシート2!$A:$SI,MATCH($R$2&amp;"_"&amp;$C48,データシート2!$A$1:$SI$1,0),0)</f>
        <v>6.9690000000000003</v>
      </c>
      <c r="X48" s="938">
        <f>VLOOKUP($D$3&amp;"_"&amp;X$3,データシート2!$A:$SI,MATCH($R$2&amp;"_"&amp;$C48,データシート2!$A$1:$SI$1,0),0)</f>
        <v>6.5609999999999999</v>
      </c>
      <c r="Y48" s="938">
        <f>VLOOKUP($D$3&amp;"_"&amp;Y$3,データシート2!$A:$SI,MATCH($R$2&amp;"_"&amp;$C48,データシート2!$A$1:$SI$1,0),0)</f>
        <v>6.859</v>
      </c>
      <c r="Z48" s="938">
        <f>VLOOKUP($D$3&amp;"_"&amp;Z$3,データシート2!$A:$SI,MATCH($R$2&amp;"_"&amp;$C48,データシート2!$A$1:$SI$1,0),0)</f>
        <v>7.8120000000000003</v>
      </c>
      <c r="AA48" s="938">
        <f>VLOOKUP($D$3&amp;"_"&amp;AA$3,データシート2!$A:$SI,MATCH($R$2&amp;"_"&amp;$C48,データシート2!$A$1:$SI$1,0),0)</f>
        <v>7.6020000000000003</v>
      </c>
      <c r="AB48" s="939">
        <f>VLOOKUP($D$3&amp;"_"&amp;AB$3,データシート2!$A:$SI,MATCH($R$2&amp;"_"&amp;$C48,データシート2!$A$1:$SI$1,0),0)</f>
        <v>8.4039999999999999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2025-03-04T09:54:16Z</dcterms:created>
  <dcterms:modified xsi:type="dcterms:W3CDTF">2025-03-04T09:54:16Z</dcterms:modified>
  <cp:category/>
  <cp:contentStatus/>
</cp:coreProperties>
</file>