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9970AF-387D-400F-8F3C-4D61E56F2C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<sst xmlns="http://schemas.openxmlformats.org/spreadsheetml/2006/main" count="16749" uniqueCount="2468">
  <si>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</si>
  <si>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</si>
  <si>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</si>
  <si>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</si>
  <si>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</si>
  <si>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</si>
  <si>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</si>
  <si>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</si>
  <si>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</si>
  <si>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</si>
  <si>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</si>
  <si>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</si>
  <si>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</si>
  <si>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</si>
  <si>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</si>
  <si>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</si>
  <si>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</si>
  <si>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</si>
  <si>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</si>
  <si>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</si>
  <si>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</si>
  <si>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</si>
  <si>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</si>
  <si>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</si>
  <si>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</si>
  <si>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</si>
  <si>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</si>
  <si>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</si>
  <si>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</si>
  <si>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</si>
  <si>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</si>
  <si>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</si>
  <si>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</si>
  <si>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</si>
  <si>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</si>
  <si>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</si>
  <si>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</si>
  <si>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</si>
  <si>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</si>
  <si>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</si>
  <si>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</si>
  <si>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</si>
  <si>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</si>
  <si>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</si>
  <si>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</si>
  <si>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</si>
  <si>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</si>
  <si>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</si>
  <si>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</si>
  <si>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</si>
  <si>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</si>
  <si>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</si>
  <si>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</si>
  <si>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</si>
  <si>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</si>
  <si>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</si>
  <si>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</si>
  <si>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</si>
  <si>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</si>
  <si>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</si>
  <si>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</si>
  <si>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</si>
  <si>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</si>
  <si>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</si>
  <si>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</si>
  <si>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</si>
  <si>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</si>
  <si>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</si>
  <si>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</si>
  <si>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</si>
  <si>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</si>
  <si>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</si>
  <si>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</si>
  <si>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</si>
  <si>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</si>
  <si>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</si>
  <si>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</si>
  <si>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</si>
  <si>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</si>
  <si>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</si>
  <si>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</si>
  <si>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</si>
  <si>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</si>
  <si>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</si>
  <si>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</si>
  <si>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</si>
  <si>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</si>
  <si>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</si>
  <si>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</si>
  <si>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</si>
  <si>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</si>
  <si>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</si>
  <si>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</si>
  <si>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</si>
  <si>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</si>
  <si>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</si>
  <si>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</si>
  <si>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</si>
  <si>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</si>
  <si>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</si>
  <si>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</si>
  <si>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</si>
  <si>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</si>
  <si>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</si>
  <si>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</si>
  <si>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</si>
  <si>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</si>
  <si>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</si>
  <si>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</si>
  <si>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</si>
  <si>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</si>
  <si>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</si>
  <si>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</si>
  <si>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</si>
  <si>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</si>
  <si>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</si>
  <si>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</si>
  <si>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</si>
  <si>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</si>
  <si>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</si>
  <si>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</si>
  <si>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</si>
  <si>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</si>
  <si>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</si>
  <si>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</si>
  <si>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</si>
  <si>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</si>
  <si>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</si>
  <si>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</si>
  <si>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</si>
  <si>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</si>
  <si>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</si>
  <si>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</si>
  <si>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</si>
  <si>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</si>
  <si>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</si>
  <si>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</si>
  <si>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</si>
  <si>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</si>
  <si>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</si>
  <si>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</si>
  <si>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</si>
  <si>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</si>
  <si>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</si>
  <si>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</si>
  <si>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</si>
  <si>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</si>
  <si>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</si>
  <si>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</si>
  <si>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</si>
  <si>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</si>
  <si>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</si>
  <si>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</si>
  <si>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</si>
  <si>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</si>
  <si>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</si>
  <si>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</si>
  <si>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</si>
  <si>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</si>
  <si>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</si>
  <si>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</si>
  <si>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</si>
  <si>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</si>
  <si>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</si>
  <si>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</si>
  <si>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</si>
  <si>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</si>
  <si>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</si>
  <si>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</si>
  <si>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</si>
  <si>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</si>
  <si>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</si>
  <si>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</si>
  <si>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</si>
  <si>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</si>
  <si>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</si>
  <si>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</si>
  <si>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</si>
  <si>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</si>
  <si>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</si>
  <si>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</si>
  <si>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</si>
  <si>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</si>
  <si>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</si>
  <si>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</si>
  <si>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</si>
  <si>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</si>
  <si>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</si>
  <si>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</si>
  <si>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</si>
  <si>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</si>
  <si>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</si>
  <si>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</si>
  <si>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</si>
  <si>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</si>
  <si>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</si>
  <si>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</si>
  <si>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</si>
  <si>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</si>
  <si>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</si>
  <si>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</si>
  <si>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</si>
  <si>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</si>
  <si>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</si>
  <si>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</si>
  <si>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</si>
  <si>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</si>
  <si>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</si>
  <si>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</si>
  <si>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</si>
  <si>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</si>
  <si>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</si>
  <si>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</si>
  <si>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</si>
  <si>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</si>
  <si>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</si>
  <si>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</si>
  <si>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</si>
  <si>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</si>
  <si>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</si>
  <si>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</si>
  <si>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</si>
  <si>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</si>
  <si>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</si>
  <si>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</si>
  <si>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</si>
  <si>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</si>
  <si>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</si>
  <si>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</si>
  <si>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</si>
  <si>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</si>
  <si>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</si>
  <si>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</si>
  <si>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</si>
  <si>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</si>
  <si>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</si>
  <si>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</si>
  <si>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</si>
  <si>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</si>
  <si>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</si>
  <si>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</si>
  <si>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</si>
  <si>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</si>
  <si>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</si>
  <si>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</si>
  <si>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</si>
  <si>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</si>
  <si>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</si>
  <si>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</si>
  <si>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</si>
  <si>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</si>
  <si>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</si>
  <si>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</si>
  <si>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</si>
  <si>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</si>
  <si>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</si>
  <si>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</si>
  <si>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</si>
  <si>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</si>
  <si>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</si>
  <si>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</si>
  <si>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</si>
  <si>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</si>
  <si>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</si>
  <si>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</si>
  <si>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</si>
  <si>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</si>
  <si>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</si>
  <si>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</si>
  <si>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</si>
  <si>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</si>
  <si>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</si>
  <si>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</si>
  <si>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</si>
  <si>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</si>
  <si>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</si>
  <si>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</si>
  <si>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</si>
  <si>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</si>
  <si>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</si>
  <si>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</si>
  <si>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</si>
  <si>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</si>
  <si>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</si>
  <si>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</si>
  <si>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</si>
  <si>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</si>
  <si>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</si>
  <si>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</si>
  <si>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</si>
  <si>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</si>
  <si>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</si>
  <si>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</si>
  <si>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</si>
  <si>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</si>
  <si>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</si>
  <si>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</si>
  <si>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</si>
  <si>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</si>
  <si>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</si>
  <si>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</si>
  <si>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</si>
  <si>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</si>
  <si>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</si>
  <si>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</si>
  <si>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</si>
  <si>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</si>
  <si>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</si>
  <si>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</si>
  <si>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</si>
  <si>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</si>
  <si>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</si>
  <si>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</si>
  <si>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</si>
  <si>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</si>
  <si>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</si>
  <si>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</si>
  <si>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</si>
  <si>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</si>
  <si>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</si>
  <si>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</si>
  <si>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</si>
  <si>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</si>
  <si>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</si>
  <si>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</si>
  <si>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</si>
  <si>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</si>
  <si>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</si>
  <si>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</si>
  <si>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</si>
  <si>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</si>
  <si>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</si>
  <si>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</si>
  <si>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</si>
  <si>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</si>
  <si>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</si>
  <si>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</si>
  <si>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</si>
  <si>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</si>
  <si>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</si>
  <si>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</si>
  <si>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</si>
  <si>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</si>
  <si>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</si>
  <si>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</si>
  <si>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</si>
  <si>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</si>
  <si>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</si>
  <si>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</si>
  <si>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</si>
  <si>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</si>
  <si>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</si>
  <si>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</si>
  <si>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</si>
  <si>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</si>
  <si>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</si>
  <si>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</si>
  <si>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</si>
  <si>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</si>
  <si>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</si>
  <si>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</si>
  <si>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</si>
  <si>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</si>
  <si>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</si>
  <si>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</si>
  <si>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</si>
  <si>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</si>
  <si>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</si>
  <si>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</si>
  <si>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</si>
  <si>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</si>
  <si>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</si>
  <si>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</si>
  <si>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</si>
  <si>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</si>
  <si>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</si>
  <si>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</si>
  <si>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</si>
  <si>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</si>
  <si>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</si>
  <si>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</si>
  <si>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</si>
  <si>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</si>
  <si>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</si>
  <si>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</si>
  <si>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</si>
  <si>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</si>
  <si>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</si>
  <si>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</si>
  <si>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</si>
  <si>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</si>
  <si>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</si>
  <si>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</si>
  <si>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</si>
  <si>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</si>
  <si>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</si>
  <si>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</si>
  <si>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</si>
  <si>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</si>
  <si>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</si>
  <si>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</si>
  <si>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</si>
  <si>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</si>
  <si>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</si>
  <si>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</si>
  <si>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</si>
  <si>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</si>
  <si>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</si>
  <si>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</si>
  <si>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</si>
  <si>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</si>
  <si>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</si>
  <si>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</si>
  <si>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</si>
  <si>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</si>
  <si>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</si>
  <si>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</si>
  <si>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</si>
  <si>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</si>
  <si>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</si>
  <si>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</si>
  <si>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</si>
  <si>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</si>
  <si>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</si>
  <si>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</si>
  <si>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</si>
  <si>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</si>
  <si>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</si>
  <si>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</si>
  <si>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</si>
  <si>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</si>
  <si>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</si>
  <si>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</si>
  <si>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</si>
  <si>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</si>
  <si>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</si>
  <si>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</si>
  <si>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</si>
  <si>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</si>
  <si>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</si>
  <si>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</si>
  <si>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</si>
  <si>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</si>
  <si>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</si>
  <si>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</si>
  <si>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</si>
  <si>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</si>
  <si>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</si>
  <si>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</si>
  <si>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</si>
  <si>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</si>
  <si>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</si>
  <si>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</si>
  <si>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</si>
  <si>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</si>
  <si>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</si>
  <si>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</si>
  <si>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</si>
  <si>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</si>
  <si>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</si>
  <si>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</si>
  <si>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</si>
  <si>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</si>
  <si>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</si>
  <si>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</si>
  <si>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</si>
  <si>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</si>
  <si>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</si>
  <si>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</si>
  <si>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</si>
  <si>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</si>
  <si>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</si>
  <si>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</si>
  <si>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</si>
  <si>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</si>
  <si>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</si>
  <si>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</si>
  <si>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</si>
  <si>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</si>
  <si>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</si>
  <si>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</si>
  <si>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</si>
  <si>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</si>
  <si>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</si>
  <si>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</si>
  <si>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</si>
  <si>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</si>
  <si>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</si>
  <si>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</si>
  <si>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</si>
  <si>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</si>
  <si>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</si>
  <si>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</si>
  <si>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</si>
  <si>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</si>
  <si>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</si>
  <si>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</si>
  <si>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</si>
  <si>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</si>
  <si>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</si>
  <si>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</si>
  <si>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</si>
  <si>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</si>
  <si>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</si>
  <si>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</si>
  <si>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</si>
  <si>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</si>
  <si>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</si>
  <si>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</si>
  <si>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</si>
  <si>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</si>
  <si>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</si>
  <si>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</si>
  <si>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</si>
  <si>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</si>
  <si>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</si>
  <si>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</si>
  <si>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</si>
  <si>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</si>
  <si>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</si>
  <si>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</si>
  <si>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</si>
  <si>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</si>
  <si>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</si>
  <si>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</si>
  <si>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</si>
  <si>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</si>
  <si>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</si>
  <si>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</si>
  <si>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</si>
  <si>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</si>
  <si>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</si>
  <si>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</si>
  <si>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</si>
  <si>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</si>
  <si>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</si>
  <si>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</si>
  <si>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</si>
  <si>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</si>
  <si>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</si>
  <si>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</si>
  <si>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</si>
  <si>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</si>
  <si>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</si>
  <si>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</si>
  <si>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</si>
  <si>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</si>
  <si>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</si>
  <si>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</si>
  <si>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</si>
  <si>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</si>
  <si>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</si>
  <si>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</si>
  <si>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</si>
  <si>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</si>
  <si>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</si>
  <si>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</si>
  <si>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</si>
  <si>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</si>
  <si>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</si>
  <si>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</si>
  <si>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</si>
  <si>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</si>
  <si>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</si>
  <si>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</si>
  <si>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</si>
  <si>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</si>
  <si>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</si>
  <si>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</si>
  <si>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</si>
  <si>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</si>
  <si>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</si>
  <si>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</si>
  <si>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</si>
  <si>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</si>
  <si>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</si>
  <si>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</si>
  <si>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</si>
  <si>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</si>
  <si>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</si>
  <si>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</si>
  <si>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</si>
  <si>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</si>
  <si>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</si>
  <si>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</si>
  <si>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</si>
  <si>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</si>
  <si>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</si>
  <si>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</si>
  <si>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</si>
  <si>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</si>
  <si>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</si>
  <si>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</si>
  <si>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</si>
  <si>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</si>
  <si>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</si>
  <si>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</si>
  <si>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</si>
  <si>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</si>
  <si>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</si>
  <si>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</si>
  <si>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</si>
  <si>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</si>
  <si>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</si>
  <si>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</si>
  <si>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</si>
  <si>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</si>
  <si>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</si>
  <si>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</si>
  <si>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</si>
  <si>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</si>
  <si>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</si>
  <si>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</si>
  <si>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</si>
  <si>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</si>
  <si>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</si>
  <si>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</si>
  <si>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</si>
  <si>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</si>
  <si>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</si>
  <si>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</si>
  <si>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</si>
  <si>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</si>
  <si>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</si>
  <si>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</si>
  <si>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</si>
  <si>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</si>
  <si>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</si>
  <si>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</si>
  <si>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</si>
  <si>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</si>
  <si>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</si>
  <si>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</si>
  <si>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</si>
  <si>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</si>
  <si>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</si>
  <si>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</si>
  <si>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</si>
  <si>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</si>
  <si>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</si>
  <si>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</si>
  <si>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</si>
  <si>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</si>
  <si>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</si>
  <si>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</si>
  <si>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</si>
  <si>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</si>
  <si>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</si>
  <si>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</si>
  <si>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</si>
  <si>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</si>
  <si>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</si>
  <si>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</si>
  <si>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</si>
  <si>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</si>
  <si>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</si>
  <si>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</si>
  <si>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</si>
  <si>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</si>
  <si>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</si>
  <si>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</si>
  <si>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</si>
  <si>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</si>
  <si>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</si>
  <si>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</si>
  <si>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</si>
  <si>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</si>
  <si>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</si>
  <si>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</si>
  <si>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</si>
  <si>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</si>
  <si>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</si>
  <si>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</si>
  <si>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</si>
  <si>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</si>
  <si>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</si>
  <si>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</si>
  <si>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</si>
  <si>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</si>
  <si>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</si>
  <si>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</si>
  <si>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</si>
  <si>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</si>
  <si>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</si>
  <si>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</si>
  <si>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</si>
  <si>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</si>
  <si>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</si>
  <si>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</si>
  <si>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</si>
  <si>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</si>
  <si>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</si>
  <si>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</si>
  <si>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</si>
  <si>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</si>
  <si>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</si>
  <si>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</si>
  <si>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</si>
  <si>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</si>
  <si>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</si>
  <si>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</si>
  <si>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</si>
  <si>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</si>
  <si>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</si>
  <si>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</si>
  <si>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</si>
  <si>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</si>
  <si>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</si>
  <si>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</si>
  <si>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</si>
  <si>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</si>
  <si>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</si>
  <si>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</si>
  <si>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</si>
  <si>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</si>
  <si>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</si>
  <si>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</si>
  <si>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</si>
  <si>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</si>
  <si>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</si>
  <si>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</si>
  <si>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</si>
  <si>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</si>
  <si>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</si>
  <si>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</si>
  <si>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</si>
  <si>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</si>
  <si>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</si>
  <si>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</si>
  <si>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</si>
  <si>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</si>
  <si>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</si>
  <si>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</si>
  <si>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</si>
  <si>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</si>
  <si>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</si>
  <si>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</si>
  <si>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</si>
  <si>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</si>
  <si>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</si>
  <si>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</si>
  <si>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</si>
  <si>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</si>
  <si>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</si>
  <si>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</si>
  <si>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</si>
  <si>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</si>
  <si>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</si>
  <si>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</si>
  <si>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</si>
  <si>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</si>
  <si>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</si>
  <si>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</si>
  <si>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</si>
  <si>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</si>
  <si>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</si>
  <si>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</si>
  <si>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</si>
  <si>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</si>
  <si>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</si>
  <si>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</si>
  <si>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</si>
  <si>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</si>
  <si>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</si>
  <si>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</si>
  <si>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</si>
  <si>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</si>
  <si>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</si>
  <si>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</si>
  <si>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</si>
  <si>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</si>
  <si>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</si>
  <si>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</si>
  <si>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</si>
  <si>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</si>
  <si>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</si>
  <si>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</si>
  <si>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</si>
  <si>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</si>
  <si>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</si>
  <si>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</si>
  <si>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</si>
  <si>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</si>
  <si>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</si>
  <si>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</si>
  <si>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</si>
  <si>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</si>
  <si>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</si>
  <si>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</si>
  <si>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</si>
  <si>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</si>
  <si>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</si>
  <si>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</si>
  <si>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</si>
  <si>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</si>
  <si>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</si>
  <si>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</si>
  <si>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</si>
  <si>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</si>
  <si>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</si>
  <si>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</si>
  <si>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</si>
  <si>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</si>
  <si>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</si>
  <si>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</si>
  <si>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</si>
  <si>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</si>
  <si>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</si>
  <si>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</si>
  <si>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</si>
  <si>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</si>
  <si>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</si>
  <si>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</si>
  <si>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</si>
  <si>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</si>
  <si>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</si>
  <si>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</si>
  <si>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</si>
  <si>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</si>
  <si>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</si>
  <si>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</si>
  <si>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</si>
  <si>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</si>
  <si>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</si>
  <si>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</si>
  <si>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</si>
  <si>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</si>
  <si>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</si>
  <si>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</si>
  <si>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</si>
  <si>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</si>
  <si>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</si>
  <si>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</si>
  <si>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</si>
  <si>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</si>
  <si>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</si>
  <si>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</si>
  <si>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</si>
  <si>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</si>
  <si>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</si>
  <si>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</si>
  <si>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</si>
  <si>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</si>
  <si>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</si>
  <si>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</si>
  <si>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</si>
  <si>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</si>
  <si>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</si>
  <si>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</si>
  <si>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</si>
  <si>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</si>
  <si>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</si>
  <si>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</si>
  <si>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</si>
  <si>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</si>
  <si>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</si>
  <si>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</si>
  <si>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</si>
  <si>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</si>
  <si>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</si>
  <si>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</si>
  <si>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</si>
  <si>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</si>
  <si>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</si>
  <si>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</si>
  <si>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</si>
  <si>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</si>
  <si>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</si>
  <si>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</si>
  <si>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</si>
  <si>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</si>
  <si>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</si>
  <si>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</si>
  <si>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</si>
  <si>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</si>
  <si>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</si>
  <si>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</si>
  <si>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</si>
  <si>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</si>
  <si>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</si>
  <si>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</si>
  <si>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</si>
  <si>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</si>
  <si>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</si>
  <si>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</si>
  <si>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</si>
  <si>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</si>
  <si>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</si>
  <si>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</si>
  <si>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</si>
  <si>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</si>
  <si>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</si>
  <si>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</si>
  <si>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</si>
  <si>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</si>
  <si>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</si>
  <si>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</si>
  <si>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</si>
  <si>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</si>
  <si>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</si>
  <si>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</si>
  <si>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</si>
  <si>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</si>
  <si>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</si>
  <si>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</si>
  <si>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</si>
  <si>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</si>
  <si>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</si>
  <si>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</si>
  <si>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</si>
  <si>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</si>
  <si>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</si>
  <si>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</si>
  <si>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</si>
  <si>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</si>
  <si>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</si>
  <si>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</si>
  <si>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</si>
  <si>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</si>
  <si>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</si>
  <si>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</si>
  <si>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</si>
  <si>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</si>
  <si>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</si>
  <si>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</si>
  <si>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</si>
  <si>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</si>
  <si>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</si>
  <si>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</si>
  <si>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</si>
  <si>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</si>
  <si>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</si>
  <si>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</si>
  <si>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</si>
  <si>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</si>
  <si>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</si>
  <si>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</si>
  <si>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</si>
  <si>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</si>
  <si>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</si>
  <si>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</si>
  <si>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</si>
  <si>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</si>
  <si>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</si>
  <si>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</si>
  <si>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</si>
  <si>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</si>
  <si>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</si>
  <si>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</si>
  <si>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</si>
  <si>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</si>
  <si>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</si>
  <si>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</si>
  <si>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</si>
  <si>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</si>
  <si>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</si>
  <si>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</si>
  <si>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</si>
  <si>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</si>
  <si>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</si>
  <si>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</si>
  <si>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</si>
  <si>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</si>
  <si>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</si>
  <si>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</si>
  <si>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</si>
  <si>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</si>
  <si>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</si>
  <si>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</si>
  <si>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</si>
  <si>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</si>
  <si>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</si>
  <si>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</si>
  <si>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</si>
  <si>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</si>
  <si>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</si>
  <si>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</si>
  <si>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</si>
  <si>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</si>
  <si>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</si>
  <si>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</si>
  <si>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</si>
  <si>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</si>
  <si>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</si>
  <si>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</si>
  <si>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</si>
  <si>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</si>
  <si>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</si>
  <si>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</si>
  <si>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</si>
  <si>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</si>
  <si>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</si>
  <si>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</si>
  <si>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</si>
  <si>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</si>
  <si>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</si>
  <si>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</si>
  <si>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</si>
  <si>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</si>
  <si>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</si>
  <si>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</si>
  <si>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</si>
  <si>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</si>
  <si>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</si>
  <si>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</si>
  <si>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</si>
  <si>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</si>
  <si>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</si>
  <si>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</si>
  <si>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</si>
  <si>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</si>
  <si>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</si>
  <si>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</si>
  <si>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</si>
  <si>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</si>
  <si>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</si>
  <si>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</si>
  <si>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</si>
  <si>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</si>
  <si>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</si>
  <si>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</si>
  <si>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</si>
  <si>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</si>
  <si>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</si>
  <si>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</si>
  <si>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</si>
  <si>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</si>
  <si>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</si>
  <si>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</si>
  <si>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</si>
  <si>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</si>
  <si>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</si>
  <si>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</si>
  <si>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</si>
  <si>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</si>
  <si>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</si>
  <si>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</si>
  <si>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</si>
  <si>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</si>
  <si>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</si>
  <si>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</si>
  <si>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</si>
  <si>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</si>
  <si>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</si>
  <si>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</si>
  <si>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</si>
  <si>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</si>
  <si>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</si>
  <si>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</si>
  <si>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</si>
  <si>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</si>
  <si>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</si>
  <si>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</si>
  <si>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</si>
  <si>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</si>
  <si>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</si>
  <si>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</si>
  <si>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</si>
  <si>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</si>
  <si>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</si>
  <si>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</si>
  <si>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</si>
  <si>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</si>
  <si>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</si>
  <si>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</si>
  <si>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</si>
  <si>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</si>
  <si>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</si>
  <si>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</si>
  <si>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</si>
  <si>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</si>
  <si>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</si>
  <si>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</si>
  <si>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</si>
  <si>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</si>
  <si>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</si>
  <si>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</si>
  <si>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</si>
  <si>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</si>
  <si>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</si>
  <si>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</si>
  <si>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</si>
  <si>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</si>
  <si>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</si>
  <si>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</si>
  <si>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</si>
  <si>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</si>
  <si>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</si>
  <si>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</si>
  <si>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</si>
  <si>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</si>
  <si>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</si>
  <si>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</si>
  <si>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</si>
  <si>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</si>
  <si>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</si>
  <si>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</si>
  <si>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</si>
  <si>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</si>
  <si>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</si>
  <si>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</si>
  <si>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</si>
  <si>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</si>
  <si>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</si>
  <si>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</si>
  <si>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</si>
  <si>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</si>
  <si>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</si>
  <si>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</si>
  <si>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</si>
  <si>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</si>
  <si>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</si>
  <si>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</si>
  <si>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</si>
  <si>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</si>
  <si>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</si>
  <si>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</si>
  <si>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</si>
  <si>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</si>
  <si>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</si>
  <si>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</si>
  <si>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</si>
  <si>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</si>
  <si>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</si>
  <si>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</si>
  <si>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</si>
  <si>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</si>
  <si>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</si>
  <si>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</si>
  <si>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</si>
  <si>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</si>
  <si>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</si>
  <si>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</si>
  <si>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</si>
  <si>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</si>
  <si>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</si>
  <si>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</si>
  <si>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</si>
  <si>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</si>
  <si>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</si>
  <si>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</si>
  <si>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</si>
  <si>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</si>
  <si>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</si>
  <si>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</si>
  <si>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</si>
  <si>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</si>
  <si>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</si>
  <si>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</si>
  <si>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</si>
  <si>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</si>
  <si>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</si>
  <si>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</si>
  <si>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</si>
  <si>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</si>
  <si>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</si>
  <si>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</si>
  <si>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</si>
  <si>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</si>
  <si>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</si>
  <si>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</si>
  <si>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</si>
  <si>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</si>
  <si>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</si>
  <si>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</si>
  <si>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</si>
  <si>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</si>
  <si>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</si>
  <si>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</si>
  <si>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</si>
  <si>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</si>
  <si>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</si>
  <si>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</si>
  <si>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</si>
  <si>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</si>
  <si>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</si>
  <si>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</si>
  <si>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</si>
  <si>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</si>
  <si>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</si>
  <si>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</si>
  <si>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</si>
  <si>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</si>
  <si>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</si>
  <si>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</si>
  <si>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</si>
  <si>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</si>
  <si>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</si>
  <si>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</si>
  <si>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</si>
  <si>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</si>
  <si>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</si>
  <si>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</si>
  <si>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</si>
  <si>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</si>
  <si>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</si>
  <si>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</si>
  <si>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</si>
  <si>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</si>
  <si>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</si>
  <si>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</si>
  <si>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</si>
  <si>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</si>
  <si>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</si>
  <si>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</si>
  <si>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</si>
  <si>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</si>
  <si>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</si>
  <si>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</si>
  <si>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</si>
  <si>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</si>
  <si>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</si>
  <si>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</si>
  <si>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</si>
  <si>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</si>
  <si>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</si>
  <si>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</si>
  <si>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</si>
  <si>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</si>
  <si>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</si>
  <si>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</si>
  <si>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</si>
  <si>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</si>
  <si>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</si>
  <si>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</si>
  <si>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</si>
  <si>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</si>
  <si>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</si>
  <si>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</si>
  <si>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</si>
  <si>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</si>
  <si>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</si>
  <si>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</si>
  <si>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</si>
  <si>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</si>
  <si>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</si>
  <si>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</si>
  <si>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</si>
  <si>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</si>
  <si>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</si>
  <si>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</si>
  <si>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</si>
  <si>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</si>
  <si>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</si>
  <si>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</si>
  <si>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</si>
  <si>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</si>
  <si>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</si>
  <si>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</si>
  <si>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</si>
  <si>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</si>
  <si>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</si>
  <si>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</si>
  <si>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</si>
  <si>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</si>
  <si>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</si>
  <si>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</si>
  <si>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</si>
  <si>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</si>
  <si>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</si>
  <si>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</si>
  <si>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</si>
  <si>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</si>
  <si>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</si>
  <si>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</si>
  <si>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</si>
  <si>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</si>
  <si>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</si>
  <si>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</si>
  <si>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</si>
  <si>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</si>
  <si>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</si>
  <si>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</si>
  <si>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</si>
  <si>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</si>
  <si>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</si>
  <si>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</si>
  <si>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</si>
  <si>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</si>
  <si>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</si>
  <si>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</si>
  <si>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</si>
  <si>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</si>
  <si>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</si>
  <si>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</si>
  <si>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</si>
  <si>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</si>
  <si>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</si>
  <si>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</si>
  <si>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</si>
  <si>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</si>
  <si>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</si>
  <si>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</si>
  <si>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</si>
  <si>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</si>
  <si>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</si>
  <si>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</si>
  <si>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</si>
  <si>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</si>
  <si>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</si>
  <si>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</si>
  <si>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</si>
  <si>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</si>
  <si>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</si>
  <si>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</si>
  <si>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</si>
  <si>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</si>
  <si>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</si>
  <si>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</si>
  <si>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</si>
  <si>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</si>
  <si>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</si>
  <si>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</si>
  <si>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</si>
  <si>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</si>
  <si>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</si>
  <si>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</si>
  <si>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</si>
  <si>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</si>
  <si>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</si>
  <si>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</si>
  <si>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</si>
  <si>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</si>
  <si>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</si>
  <si>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</si>
  <si>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</si>
  <si>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</si>
  <si>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</si>
  <si>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</si>
  <si>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</si>
  <si>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</si>
  <si>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</si>
  <si>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</si>
  <si>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</si>
  <si>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</si>
  <si>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</si>
  <si>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</si>
  <si>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</si>
  <si>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</si>
  <si>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</si>
  <si>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</si>
  <si>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</si>
  <si>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</si>
  <si>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</si>
  <si>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</si>
  <si>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</si>
  <si>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</si>
  <si>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</si>
  <si>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</si>
  <si>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</si>
  <si>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</si>
  <si>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</si>
  <si>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</si>
  <si>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</si>
  <si>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</si>
  <si>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</si>
  <si>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</si>
  <si>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</si>
  <si>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</si>
  <si>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</si>
  <si>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</si>
  <si>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</si>
  <si>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</si>
  <si>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</si>
  <si>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</si>
  <si>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</si>
  <si>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</si>
  <si>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</si>
  <si>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</si>
  <si>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</si>
  <si>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</si>
  <si>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</si>
  <si>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</si>
  <si>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</si>
  <si>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</si>
  <si>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</si>
  <si>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</si>
  <si>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</si>
  <si>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</si>
  <si>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</si>
  <si>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</si>
  <si>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</si>
  <si>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</si>
  <si>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</si>
  <si>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</si>
  <si>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</si>
  <si>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</si>
  <si>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</si>
  <si>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</si>
  <si>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</si>
  <si>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</si>
  <si>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</si>
  <si>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</si>
  <si>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</si>
  <si>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</si>
  <si>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</si>
  <si>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</si>
  <si>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</si>
  <si>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</si>
  <si>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</si>
  <si>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</si>
  <si>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</si>
  <si>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</si>
  <si>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</si>
  <si>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</si>
  <si>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</si>
  <si>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</si>
  <si>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</si>
  <si>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</si>
  <si>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</si>
  <si>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</si>
  <si>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</si>
  <si>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</si>
  <si>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</si>
  <si>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</si>
  <si>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</si>
  <si>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</si>
  <si>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</si>
  <si>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</si>
  <si>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</si>
  <si>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</si>
  <si>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</si>
  <si>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</si>
  <si>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</si>
  <si>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</si>
  <si>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</si>
  <si>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</si>
  <si>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</si>
  <si>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</si>
  <si>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</si>
  <si>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</si>
  <si>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</si>
  <si>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</si>
  <si>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</si>
  <si>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</si>
  <si>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</si>
  <si>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</si>
  <si>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</si>
  <si>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</si>
  <si>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</si>
  <si>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</si>
  <si>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</si>
  <si>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</si>
  <si>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</si>
  <si>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</si>
  <si>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</si>
  <si>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</si>
  <si>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</si>
  <si>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</si>
  <si>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</si>
  <si>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</si>
  <si>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</si>
  <si>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</si>
  <si>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</si>
  <si>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</si>
  <si>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</si>
  <si>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</si>
  <si>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</si>
  <si>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</si>
  <si>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</si>
  <si>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</si>
  <si>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</si>
  <si>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</si>
  <si>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</si>
  <si>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</si>
  <si>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</si>
  <si>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</si>
  <si>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</si>
  <si>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</si>
  <si>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</si>
  <si>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</si>
  <si>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</si>
  <si>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</si>
  <si>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</si>
  <si>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</si>
  <si>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</si>
  <si>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</si>
  <si>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</si>
  <si>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</si>
  <si>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</si>
  <si>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</si>
  <si>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</si>
  <si>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</si>
  <si>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</si>
  <si>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</si>
  <si>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</si>
  <si>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</si>
  <si>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</si>
  <si>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</si>
  <si>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</si>
  <si>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</si>
  <si>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</si>
  <si>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</si>
  <si>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</si>
  <si>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</si>
  <si>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</si>
  <si>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</si>
  <si>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</si>
  <si>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</si>
  <si>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</si>
  <si>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</si>
  <si>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</si>
  <si>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</si>
  <si>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</si>
  <si>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</si>
  <si>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</si>
  <si>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</si>
  <si>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</si>
  <si>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</si>
  <si>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</si>
  <si>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</si>
  <si>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</si>
  <si>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</si>
  <si>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</si>
  <si>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</si>
  <si>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</si>
  <si>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</si>
  <si>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</si>
  <si>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</si>
  <si>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</si>
  <si>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</si>
  <si>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</si>
  <si>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</si>
  <si>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</si>
  <si>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</si>
  <si>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</si>
  <si>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</si>
  <si>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</si>
  <si>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</si>
  <si>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</si>
  <si>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</si>
  <si>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</si>
  <si>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</si>
  <si>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</si>
  <si>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</si>
  <si>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</si>
  <si>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</si>
  <si>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</si>
  <si>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</si>
  <si>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</si>
  <si>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</si>
  <si>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</si>
  <si>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</si>
  <si>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</si>
  <si>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</si>
  <si>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</si>
  <si>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</si>
  <si>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</si>
  <si>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</si>
  <si>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</si>
  <si>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</si>
  <si>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</si>
  <si>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</si>
  <si>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</si>
  <si>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</si>
  <si>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</si>
  <si>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</si>
  <si>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</si>
  <si>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</si>
  <si>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</si>
  <si>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</si>
  <si>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</si>
  <si>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</si>
  <si>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</si>
  <si>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</si>
  <si>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</si>
  <si>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</si>
  <si>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</si>
  <si>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</si>
  <si>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</si>
  <si>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</si>
  <si>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</si>
  <si>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</si>
  <si>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</si>
  <si>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</si>
  <si>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</si>
  <si>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</si>
  <si>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</si>
  <si>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</si>
  <si>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</si>
  <si>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</si>
  <si>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</si>
  <si>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</si>
  <si>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</si>
  <si>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</si>
  <si>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</si>
  <si>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</si>
  <si>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</si>
  <si>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</si>
  <si>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</si>
  <si>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</si>
  <si>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</si>
  <si>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</si>
  <si>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</si>
  <si>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</si>
  <si>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</si>
  <si>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</si>
  <si>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</si>
  <si>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</si>
  <si>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</si>
  <si>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</si>
  <si>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</si>
  <si>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</si>
  <si>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</si>
  <si>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</si>
  <si>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</si>
  <si>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</si>
  <si>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</si>
  <si>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</si>
  <si>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</si>
  <si>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</si>
  <si>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</si>
  <si>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</si>
  <si>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</si>
  <si>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</si>
  <si>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</si>
  <si>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</si>
  <si>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</si>
  <si>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</si>
  <si>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</si>
  <si>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</si>
  <si>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</si>
  <si>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</si>
  <si>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</si>
  <si>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</si>
  <si>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</si>
  <si>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</si>
  <si>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</si>
  <si>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</si>
  <si>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</si>
  <si>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</si>
  <si>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</si>
  <si>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</si>
  <si>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</si>
  <si>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</si>
  <si>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</si>
  <si>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</si>
  <si>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</si>
  <si>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</si>
  <si>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</si>
  <si>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</si>
  <si>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</si>
  <si>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</si>
  <si>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</si>
  <si>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</si>
  <si>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</si>
  <si>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</si>
  <si>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</si>
  <si>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</si>
  <si>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</si>
  <si>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</si>
  <si>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</si>
  <si>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</si>
  <si>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</si>
  <si>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</si>
  <si>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</si>
  <si>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</si>
  <si>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</si>
  <si>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</si>
  <si>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</si>
  <si>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</si>
  <si>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</si>
  <si>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</si>
  <si>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</si>
  <si>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</si>
  <si>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</si>
  <si>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</si>
  <si>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</si>
  <si>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</si>
  <si>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</si>
  <si>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</si>
  <si>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</si>
  <si>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</si>
  <si>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</si>
  <si>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</si>
  <si>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</si>
  <si>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</si>
  <si>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</si>
  <si>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</si>
  <si>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</si>
  <si>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</si>
  <si>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</si>
  <si>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</si>
  <si>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</si>
  <si>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</si>
  <si>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</si>
  <si>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</si>
  <si>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</si>
  <si>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</si>
  <si>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</si>
  <si>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</si>
  <si>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</si>
  <si>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</si>
  <si>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</si>
  <si>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</si>
  <si>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</si>
  <si>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</si>
  <si>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</si>
  <si>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</si>
  <si>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</si>
  <si>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</si>
  <si>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</si>
  <si>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</si>
  <si>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</si>
  <si>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</si>
  <si>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</si>
  <si>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</si>
  <si>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</si>
  <si>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</si>
  <si>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</si>
  <si>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</si>
  <si>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</si>
  <si>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</si>
  <si>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</si>
  <si>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</si>
  <si>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</si>
  <si>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</si>
  <si>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</si>
  <si>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</si>
  <si>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</si>
  <si>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</si>
  <si>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</si>
  <si>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</si>
  <si>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</si>
  <si>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</si>
  <si>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</si>
  <si>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</si>
  <si>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</si>
  <si>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</si>
  <si>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</si>
  <si>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</si>
  <si>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</si>
  <si>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</si>
  <si>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</si>
  <si>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</si>
  <si>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</si>
  <si>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</si>
  <si>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</si>
  <si>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</si>
  <si>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</si>
  <si>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</si>
  <si>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</si>
  <si>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</si>
  <si>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</si>
  <si>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</si>
  <si>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</si>
  <si>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</si>
  <si>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</si>
  <si>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</si>
  <si>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</si>
  <si>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</si>
  <si>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</si>
  <si>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</si>
  <si>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</si>
  <si>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</si>
  <si>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</si>
  <si>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</si>
  <si>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</si>
  <si>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</si>
  <si>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</si>
  <si>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</si>
  <si>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</si>
  <si>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</si>
  <si>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</si>
  <si>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</si>
  <si>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</si>
  <si>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</si>
  <si>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</si>
  <si>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</si>
  <si>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</si>
  <si>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</si>
  <si>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</si>
  <si>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</si>
  <si>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</si>
  <si>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</si>
  <si>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</si>
  <si>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</si>
  <si>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</si>
  <si>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</si>
  <si>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</si>
  <si>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</si>
  <si>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</si>
  <si>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</si>
  <si>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</si>
  <si>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</si>
  <si>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</si>
  <si>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</si>
  <si>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</si>
  <si>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</si>
  <si>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</si>
  <si>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</si>
  <si>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</si>
  <si>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</si>
  <si>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</si>
  <si>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</si>
  <si>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</si>
  <si>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</si>
  <si>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</si>
  <si>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</si>
  <si>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</si>
  <si>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</si>
  <si>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</si>
  <si>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</si>
  <si>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</si>
  <si>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</si>
  <si>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</si>
  <si>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</si>
  <si>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</si>
  <si>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</si>
  <si>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</si>
  <si>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</si>
  <si>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</si>
  <si>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</si>
  <si>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</si>
  <si>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</si>
  <si>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</si>
  <si>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</si>
  <si>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</si>
  <si>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</si>
  <si>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</si>
  <si>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</si>
  <si>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</si>
  <si>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</si>
  <si>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</si>
  <si>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</si>
  <si>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</si>
  <si>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</si>
  <si>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</si>
  <si>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</si>
  <si>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</si>
  <si>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</si>
  <si>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</si>
  <si>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</si>
  <si>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</si>
  <si>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</si>
  <si>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</si>
  <si>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</si>
  <si>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</si>
  <si>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</si>
  <si>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</si>
  <si>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</si>
  <si>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</si>
  <si>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</si>
  <si>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</si>
  <si>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</si>
  <si>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</si>
  <si>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</si>
  <si>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</si>
  <si>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</si>
  <si>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</si>
  <si>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</si>
  <si>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</si>
  <si>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</si>
  <si>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</si>
  <si>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</si>
  <si>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</si>
  <si>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</si>
  <si>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</si>
  <si>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</si>
  <si>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</si>
  <si>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</si>
  <si>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</si>
  <si>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</si>
  <si>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</si>
  <si>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</si>
  <si>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</si>
  <si>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</si>
  <si>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</si>
  <si>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</si>
  <si>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</si>
  <si>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</si>
  <si>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</si>
  <si>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</si>
  <si>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</si>
  <si>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</si>
  <si>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</si>
  <si>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</si>
  <si>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</si>
  <si>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</si>
  <si>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</si>
  <si>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</si>
  <si>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</si>
  <si>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</si>
  <si>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</si>
  <si>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</si>
  <si>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</si>
  <si>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</si>
  <si>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</si>
  <si>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</si>
  <si>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</si>
  <si>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</si>
  <si>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</si>
  <si>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</si>
  <si>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</si>
  <si>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</si>
  <si>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</si>
  <si>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</si>
  <si>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</si>
  <si>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</si>
  <si>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</si>
  <si>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</si>
  <si>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</si>
  <si>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</si>
  <si>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</si>
  <si>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</si>
  <si>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</si>
  <si>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</si>
  <si>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</si>
  <si>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</si>
  <si>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</si>
  <si>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</si>
  <si>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</si>
  <si>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</si>
  <si>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</si>
  <si>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</si>
  <si>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</si>
  <si>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</si>
  <si>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</si>
  <si>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</si>
  <si>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</si>
  <si>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</si>
  <si>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</si>
  <si>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</si>
  <si>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</si>
  <si>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</si>
  <si>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</si>
  <si>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</si>
  <si>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</si>
  <si>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</si>
  <si>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</si>
  <si>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</si>
  <si>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</si>
  <si>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</si>
  <si>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</si>
  <si>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</si>
  <si>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</si>
  <si>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</si>
  <si>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</si>
  <si>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</si>
  <si>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</si>
  <si>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</si>
  <si>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</si>
  <si>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</si>
  <si>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</si>
  <si>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</si>
  <si>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</si>
  <si>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</si>
  <si>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</si>
  <si>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</si>
  <si>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</si>
  <si>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</si>
  <si>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</si>
  <si>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</si>
  <si>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</si>
  <si>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</si>
  <si>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</si>
  <si>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</si>
  <si>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</si>
  <si>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</si>
  <si>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</si>
  <si>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</si>
  <si>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</si>
  <si>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</si>
  <si>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</si>
  <si>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</si>
  <si>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</si>
  <si>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</si>
  <si>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</si>
  <si>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</si>
  <si>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</si>
  <si>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</si>
  <si>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</si>
  <si>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</si>
  <si>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</si>
  <si>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</si>
  <si>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</si>
  <si>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</si>
  <si>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</si>
  <si>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</si>
  <si>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</si>
  <si>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</si>
  <si>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</si>
  <si>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</si>
  <si>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</si>
  <si>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</si>
  <si>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</si>
  <si>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</si>
  <si>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</si>
  <si>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</si>
  <si>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</si>
  <si>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</si>
  <si>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</si>
  <si>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</si>
  <si>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</si>
  <si>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</si>
  <si>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</si>
  <si>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</si>
  <si>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</si>
  <si>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</si>
  <si>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</si>
  <si>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</si>
  <si>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</si>
  <si>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</si>
  <si>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</si>
  <si>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</si>
  <si>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</si>
  <si>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</si>
  <si>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</si>
  <si>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</si>
  <si>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</si>
  <si>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</si>
  <si>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</si>
  <si>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</si>
  <si>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</si>
  <si>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</si>
  <si>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</si>
  <si>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</si>
  <si>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</si>
  <si>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</si>
  <si>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</si>
  <si>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</si>
  <si>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</si>
  <si>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</si>
  <si>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</si>
  <si>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</si>
  <si>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</si>
  <si>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</si>
  <si>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</si>
  <si>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</si>
  <si>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</si>
  <si>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</si>
  <si>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</si>
  <si>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</si>
  <si>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</si>
  <si>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</si>
  <si>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</si>
  <si>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</si>
  <si>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</si>
  <si>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</si>
  <si>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</si>
  <si>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</si>
  <si>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</si>
  <si>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</si>
  <si>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</si>
  <si>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</si>
  <si>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</si>
  <si>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</si>
  <si>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</si>
  <si>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</si>
  <si>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</si>
  <si>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</si>
  <si>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</si>
  <si>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</si>
  <si>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</si>
  <si>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</si>
  <si>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</si>
  <si>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</si>
  <si>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</si>
  <si>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</si>
  <si>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</si>
  <si>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</si>
  <si>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</si>
  <si>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</si>
  <si>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</si>
  <si>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</si>
  <si>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</si>
  <si>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</si>
  <si>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</si>
  <si>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</si>
  <si>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</si>
  <si>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</si>
  <si>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</si>
  <si>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</si>
  <si>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</si>
  <si>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</si>
  <si>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</si>
  <si>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</si>
  <si>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</si>
  <si>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</si>
  <si>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</si>
  <si>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</si>
  <si>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</si>
  <si>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</si>
  <si>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</si>
  <si>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</si>
  <si>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</si>
  <si>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</si>
  <si>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</si>
  <si>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</si>
  <si>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</si>
  <si>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</si>
  <si>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</si>
  <si>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</si>
  <si>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</si>
  <si>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</si>
  <si>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</si>
  <si>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</si>
  <si>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</si>
  <si>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</si>
  <si>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</si>
  <si>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</si>
  <si>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</si>
  <si>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</si>
  <si>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</si>
  <si>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</si>
  <si>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</si>
  <si>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</si>
  <si>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</si>
  <si>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</si>
  <si>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</si>
  <si>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</si>
  <si>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</si>
  <si>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</si>
  <si>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</si>
  <si>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</si>
  <si>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</si>
  <si>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</si>
  <si>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</si>
  <si>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</si>
  <si>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</si>
  <si>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</si>
  <si>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</si>
  <si>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</si>
  <si>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</si>
  <si>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</si>
  <si>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</si>
  <si>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</si>
  <si>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</si>
  <si>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</si>
  <si>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</si>
  <si>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</si>
  <si>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</si>
  <si>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</si>
  <si>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</si>
  <si>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</si>
  <si>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</si>
  <si>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</si>
  <si>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</si>
  <si>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</si>
  <si>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</si>
  <si>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</si>
  <si>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</si>
  <si>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</si>
  <si>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</si>
  <si>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</si>
  <si>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</si>
  <si>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</si>
  <si>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</si>
  <si>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</si>
  <si>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</si>
  <si>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</si>
  <si>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</si>
  <si>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</si>
  <si>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</si>
  <si>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</si>
  <si>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</si>
  <si>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</si>
  <si>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</si>
  <si>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</si>
  <si>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</si>
  <si>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</si>
  <si>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</si>
  <si>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</si>
  <si>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</si>
  <si>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</si>
  <si>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</si>
  <si>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</si>
  <si>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</si>
  <si>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</si>
  <si>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</si>
  <si>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</si>
  <si>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</si>
  <si>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</si>
  <si>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</si>
  <si>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</si>
  <si>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</si>
  <si>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</si>
  <si>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</si>
  <si>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</si>
  <si>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</si>
  <si>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</si>
  <si>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</si>
  <si>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</si>
  <si>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</si>
  <si>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</si>
  <si>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</si>
  <si>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</si>
  <si>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</si>
  <si>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</si>
  <si>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</si>
  <si>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</si>
  <si>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</si>
  <si>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</si>
  <si>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</si>
  <si>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</si>
  <si>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</si>
  <si>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</si>
  <si>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</si>
  <si>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</si>
  <si>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</si>
  <si>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</si>
  <si>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</si>
  <si>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</si>
  <si>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</si>
  <si>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</si>
  <si>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</si>
  <si>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</si>
  <si>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</si>
  <si>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</si>
  <si>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</si>
  <si>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</si>
  <si>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</si>
  <si>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</si>
  <si>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</si>
  <si>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</si>
  <si>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</si>
  <si>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</si>
  <si>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</si>
  <si>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</si>
  <si>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</si>
  <si>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</si>
  <si>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</si>
  <si>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</si>
  <si>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</si>
  <si>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</si>
  <si>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</si>
  <si>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</si>
  <si>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</si>
  <si>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</si>
  <si>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</si>
  <si>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</si>
  <si>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</si>
  <si>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</si>
  <si>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</si>
  <si>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</si>
  <si>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</si>
  <si>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</si>
  <si>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</si>
  <si>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</si>
  <si>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</si>
  <si>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</si>
  <si>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</si>
  <si>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</si>
  <si>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</si>
  <si>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</si>
  <si>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</si>
  <si>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</si>
  <si>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</si>
  <si>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</si>
  <si>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</si>
  <si>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</si>
  <si>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</si>
  <si>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</si>
  <si>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</si>
  <si>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</si>
  <si>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</si>
  <si>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</si>
  <si>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</si>
  <si>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</si>
  <si>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</si>
  <si>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</si>
  <si>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</si>
  <si>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</si>
  <si>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</si>
  <si>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</si>
  <si>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</si>
  <si>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</si>
  <si>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</si>
  <si>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</si>
  <si>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</si>
  <si>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</si>
  <si>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</si>
  <si>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</si>
  <si>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</si>
  <si>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</si>
  <si>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</si>
  <si>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</si>
  <si>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</si>
  <si>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</si>
  <si>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</si>
  <si>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</si>
  <si>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</si>
  <si>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</si>
  <si>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</si>
  <si>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</si>
  <si>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</si>
  <si>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</si>
  <si>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</si>
  <si>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</si>
  <si>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</si>
  <si>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</si>
  <si>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</si>
  <si>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</si>
  <si>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</si>
  <si>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</si>
  <si>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</si>
  <si>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</si>
  <si>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</si>
  <si>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</si>
  <si>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</si>
  <si>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</si>
  <si>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</si>
  <si>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</si>
  <si>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</si>
  <si>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</si>
  <si>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</si>
  <si>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</si>
  <si>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</si>
  <si>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</si>
  <si>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</si>
  <si>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</si>
  <si>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</si>
  <si>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</si>
  <si>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</si>
  <si>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</si>
  <si>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</si>
  <si>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</si>
  <si>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</si>
  <si>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</si>
  <si>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</si>
  <si>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</si>
  <si>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</si>
  <si>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</si>
  <si>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</si>
  <si>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</si>
  <si>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</si>
  <si>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</si>
  <si>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</si>
  <si>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</si>
  <si>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</si>
  <si>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</si>
  <si>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</si>
  <si>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</si>
  <si>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</si>
  <si>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</si>
  <si>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</si>
  <si>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</si>
  <si>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</si>
  <si>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</si>
  <si>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</si>
  <si>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</si>
  <si>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</si>
  <si>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</si>
  <si>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</si>
  <si>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</si>
  <si>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</si>
  <si>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</si>
  <si>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</si>
  <si>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</si>
  <si>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</si>
  <si>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</si>
  <si>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</si>
  <si>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</si>
  <si>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</si>
  <si>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</si>
  <si>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</si>
  <si>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</si>
  <si>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</si>
  <si>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</si>
  <si>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</si>
  <si>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</si>
  <si>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</si>
  <si>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</si>
  <si>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</si>
  <si>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</si>
  <si>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</si>
  <si>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</si>
  <si>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</si>
  <si>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</si>
  <si>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</si>
  <si>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</si>
  <si>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</si>
  <si>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</si>
  <si>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</si>
  <si>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</si>
  <si>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</si>
  <si>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</si>
  <si>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</si>
  <si>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</si>
  <si>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</si>
  <si>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</si>
  <si>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</si>
  <si>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</si>
  <si>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</si>
  <si>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</si>
  <si>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</si>
  <si>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</si>
  <si>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</si>
  <si>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</si>
  <si>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</si>
  <si>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</si>
  <si>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</si>
  <si>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</si>
  <si>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</si>
  <si>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</si>
  <si>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</si>
  <si>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</si>
  <si>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</si>
  <si>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</si>
  <si>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</si>
  <si>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</si>
  <si>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</si>
  <si>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</si>
  <si>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</si>
  <si>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</si>
  <si>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</si>
  <si>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</si>
  <si>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</si>
  <si>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</si>
  <si>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</si>
  <si>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</si>
  <si>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</si>
  <si>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</si>
  <si>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</si>
  <si>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</si>
  <si>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</si>
  <si>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</si>
  <si>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</si>
  <si>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</si>
  <si>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</si>
  <si>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</si>
  <si>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</si>
  <si>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</si>
  <si>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</si>
  <si>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</si>
  <si>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</si>
  <si>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</si>
  <si>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</si>
  <si>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</si>
  <si>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</si>
  <si>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</si>
  <si>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</si>
  <si>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</si>
  <si>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</si>
  <si>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</si>
  <si>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</si>
  <si>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</si>
  <si>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</si>
  <si>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</si>
  <si>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</si>
  <si>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</si>
  <si>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</si>
  <si>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</si>
  <si>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</si>
  <si>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</si>
  <si>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</si>
  <si>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</si>
  <si>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</si>
  <si>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</si>
  <si>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</si>
  <si>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</si>
  <si>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</si>
  <si>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</si>
  <si>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</si>
  <si>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</si>
  <si>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</si>
  <si>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</si>
  <si>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</si>
  <si>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</si>
  <si>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</si>
  <si>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</si>
  <si>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</si>
  <si>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29452_令和7年度</t>
  </si>
  <si>
    <t>29452_令和8年度</t>
  </si>
  <si>
    <t>29452_令和9年度</t>
  </si>
  <si>
    <t>29452_令和10年度</t>
  </si>
  <si>
    <t>29452_令和11年度</t>
  </si>
  <si>
    <t>29452_令和12年度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</si>
</sst>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0.29683025845533501</c:v>
                </c:pt>
                <c:pt idx="1">
                  <c:v>0.21288547310073219</c:v>
                </c:pt>
                <c:pt idx="2">
                  <c:v>0.2023872326353591</c:v>
                </c:pt>
                <c:pt idx="3">
                  <c:v>0.26078618750193983</c:v>
                </c:pt>
                <c:pt idx="4">
                  <c:v>0.32601869721685162</c:v>
                </c:pt>
                <c:pt idx="5">
                  <c:v>0.24752677184040031</c:v>
                </c:pt>
                <c:pt idx="6">
                  <c:v>0.23331556697872741</c:v>
                </c:pt>
                <c:pt idx="7">
                  <c:v>0.23046079164563313</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5.8259263375237333</c:v>
                </c:pt>
                <c:pt idx="1">
                  <c:v>5.6125722358226451</c:v>
                </c:pt>
                <c:pt idx="2">
                  <c:v>5.3727595581089149</c:v>
                </c:pt>
                <c:pt idx="3">
                  <c:v>5.1951439095711747</c:v>
                </c:pt>
                <c:pt idx="4">
                  <c:v>5.0162676467886076</c:v>
                </c:pt>
                <c:pt idx="5">
                  <c:v>4.8217229537387825</c:v>
                </c:pt>
                <c:pt idx="6">
                  <c:v>4.6722738925693355</c:v>
                </c:pt>
                <c:pt idx="7">
                  <c:v>4.5776578496854912</c:v>
                </c:pt>
                <c:pt idx="8">
                  <c:v>4.4659301101366422</c:v>
                </c:pt>
                <c:pt idx="9">
                  <c:v>4.2834406531683333</c:v>
                </c:pt>
                <c:pt idx="10">
                  <c:v>4.1243670967969619</c:v>
                </c:pt>
                <c:pt idx="11">
                  <c:v>3.7110872404357225</c:v>
                </c:pt>
                <c:pt idx="12">
                  <c:v>3.6655812721319898</c:v>
                </c:pt>
                <c:pt idx="13">
                  <c:v>3.6664870521118074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2.5370572615491289</c:v>
                </c:pt>
                <c:pt idx="1">
                  <c:v>2.4738700175430819</c:v>
                </c:pt>
                <c:pt idx="2">
                  <c:v>3.042332444556803</c:v>
                </c:pt>
                <c:pt idx="3">
                  <c:v>3.3568999556056678</c:v>
                </c:pt>
                <c:pt idx="4">
                  <c:v>3.4147732318186779</c:v>
                </c:pt>
                <c:pt idx="5">
                  <c:v>3.3388982629664659</c:v>
                </c:pt>
                <c:pt idx="6">
                  <c:v>2.9744748218925379</c:v>
                </c:pt>
                <c:pt idx="7">
                  <c:v>3.0635855346028329</c:v>
                </c:pt>
                <c:pt idx="8">
                  <c:v>2.6305170964114279</c:v>
                </c:pt>
                <c:pt idx="9">
                  <c:v>1.9830202295333332</c:v>
                </c:pt>
                <c:pt idx="10">
                  <c:v>2.0404628935249711</c:v>
                </c:pt>
                <c:pt idx="11">
                  <c:v>1.8327068853665127</c:v>
                </c:pt>
                <c:pt idx="12">
                  <c:v>1.7862336100515732</c:v>
                </c:pt>
                <c:pt idx="13">
                  <c:v>1.9081031001943165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2.084849346812911</c:v>
                </c:pt>
                <c:pt idx="1">
                  <c:v>2.260170612821168</c:v>
                </c:pt>
                <c:pt idx="2">
                  <c:v>2.7657395498598252</c:v>
                </c:pt>
                <c:pt idx="3">
                  <c:v>2.837041968738605</c:v>
                </c:pt>
                <c:pt idx="4">
                  <c:v>2.9079335594579399</c:v>
                </c:pt>
                <c:pt idx="5">
                  <c:v>2.5123015998995442</c:v>
                </c:pt>
                <c:pt idx="6">
                  <c:v>2.6015514153994541</c:v>
                </c:pt>
                <c:pt idx="7">
                  <c:v>2.2833421000600294</c:v>
                </c:pt>
                <c:pt idx="8">
                  <c:v>2.0549650928279846</c:v>
                </c:pt>
                <c:pt idx="9">
                  <c:v>1.8198483930220155</c:v>
                </c:pt>
                <c:pt idx="10">
                  <c:v>1.6218368591119285</c:v>
                </c:pt>
                <c:pt idx="11">
                  <c:v>1.1482582148091229</c:v>
                </c:pt>
                <c:pt idx="12">
                  <c:v>1.1575812850994576</c:v>
                </c:pt>
                <c:pt idx="13">
                  <c:v>1.3287842434086778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2.8374117348581489</c:v>
                </c:pt>
                <c:pt idx="1">
                  <c:v>2.8256081004169413</c:v>
                </c:pt>
                <c:pt idx="2">
                  <c:v>3.0900865665269643</c:v>
                </c:pt>
                <c:pt idx="3">
                  <c:v>2.7653345577559092</c:v>
                </c:pt>
                <c:pt idx="4">
                  <c:v>2.5488804294397869</c:v>
                </c:pt>
                <c:pt idx="5">
                  <c:v>2.3958636642495579</c:v>
                </c:pt>
                <c:pt idx="6">
                  <c:v>3.0459673080085068</c:v>
                </c:pt>
                <c:pt idx="7">
                  <c:v>2.8848169296416062</c:v>
                </c:pt>
                <c:pt idx="8">
                  <c:v>2.4069741538692599</c:v>
                </c:pt>
                <c:pt idx="9">
                  <c:v>2.1282006974718524</c:v>
                </c:pt>
                <c:pt idx="10">
                  <c:v>2.1100307253330728</c:v>
                </c:pt>
                <c:pt idx="11">
                  <c:v>1.8317465115423202</c:v>
                </c:pt>
                <c:pt idx="12">
                  <c:v>1.77689870593652</c:v>
                </c:pt>
                <c:pt idx="13">
                  <c:v>1.8454070012232007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1262</c:v>
                </c:pt>
                <c:pt idx="1">
                  <c:v>1236</c:v>
                </c:pt>
                <c:pt idx="2">
                  <c:v>1207</c:v>
                </c:pt>
                <c:pt idx="3">
                  <c:v>1185</c:v>
                </c:pt>
                <c:pt idx="4">
                  <c:v>1146</c:v>
                </c:pt>
                <c:pt idx="5">
                  <c:v>1140</c:v>
                </c:pt>
                <c:pt idx="6">
                  <c:v>1099</c:v>
                </c:pt>
                <c:pt idx="7">
                  <c:v>1107</c:v>
                </c:pt>
                <c:pt idx="8">
                  <c:v>1089</c:v>
                </c:pt>
                <c:pt idx="9">
                  <c:v>1061</c:v>
                </c:pt>
                <c:pt idx="10">
                  <c:v>1022</c:v>
                </c:pt>
                <c:pt idx="11">
                  <c:v>1000</c:v>
                </c:pt>
                <c:pt idx="12">
                  <c:v>970</c:v>
                </c:pt>
                <c:pt idx="13">
                  <c:v>953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648</c:v>
                </c:pt>
                <c:pt idx="1">
                  <c:v>602</c:v>
                </c:pt>
                <c:pt idx="2">
                  <c:v>591</c:v>
                </c:pt>
                <c:pt idx="3">
                  <c:v>563</c:v>
                </c:pt>
                <c:pt idx="4">
                  <c:v>559</c:v>
                </c:pt>
                <c:pt idx="5">
                  <c:v>542</c:v>
                </c:pt>
                <c:pt idx="6">
                  <c:v>531</c:v>
                </c:pt>
                <c:pt idx="7">
                  <c:v>533</c:v>
                </c:pt>
                <c:pt idx="8">
                  <c:v>527</c:v>
                </c:pt>
                <c:pt idx="9">
                  <c:v>513</c:v>
                </c:pt>
                <c:pt idx="10">
                  <c:v>500</c:v>
                </c:pt>
                <c:pt idx="11">
                  <c:v>493</c:v>
                </c:pt>
                <c:pt idx="12">
                  <c:v>489</c:v>
                </c:pt>
                <c:pt idx="13">
                  <c:v>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930</c:v>
                </c:pt>
                <c:pt idx="1">
                  <c:v>922</c:v>
                </c:pt>
                <c:pt idx="2">
                  <c:v>896</c:v>
                </c:pt>
                <c:pt idx="3">
                  <c:v>872</c:v>
                </c:pt>
                <c:pt idx="4">
                  <c:v>862</c:v>
                </c:pt>
                <c:pt idx="5">
                  <c:v>860</c:v>
                </c:pt>
                <c:pt idx="6">
                  <c:v>834</c:v>
                </c:pt>
                <c:pt idx="7">
                  <c:v>834</c:v>
                </c:pt>
                <c:pt idx="8">
                  <c:v>821</c:v>
                </c:pt>
                <c:pt idx="9">
                  <c:v>802</c:v>
                </c:pt>
                <c:pt idx="10">
                  <c:v>783</c:v>
                </c:pt>
                <c:pt idx="11">
                  <c:v>774</c:v>
                </c:pt>
                <c:pt idx="12">
                  <c:v>755</c:v>
                </c:pt>
                <c:pt idx="13">
                  <c:v>750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36</c:v>
                </c:pt>
                <c:pt idx="6">
                  <c:v>36</c:v>
                </c:pt>
                <c:pt idx="7">
                  <c:v>36</c:v>
                </c:pt>
                <c:pt idx="8">
                  <c:v>36</c:v>
                </c:pt>
                <c:pt idx="9">
                  <c:v>36</c:v>
                </c:pt>
                <c:pt idx="10">
                  <c:v>36</c:v>
                </c:pt>
                <c:pt idx="11">
                  <c:v>39</c:v>
                </c:pt>
                <c:pt idx="12">
                  <c:v>39</c:v>
                </c:pt>
                <c:pt idx="13">
                  <c:v>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c:v>
                </c:pt>
                <c:pt idx="1">
                  <c:v>146</c:v>
                </c:pt>
                <c:pt idx="2">
                  <c:v>146</c:v>
                </c:pt>
                <c:pt idx="3">
                  <c:v>146</c:v>
                </c:pt>
                <c:pt idx="4">
                  <c:v>146</c:v>
                </c:pt>
                <c:pt idx="5">
                  <c:v>111</c:v>
                </c:pt>
                <c:pt idx="6">
                  <c:v>111</c:v>
                </c:pt>
                <c:pt idx="7">
                  <c:v>111</c:v>
                </c:pt>
                <c:pt idx="8">
                  <c:v>111</c:v>
                </c:pt>
                <c:pt idx="9">
                  <c:v>111</c:v>
                </c:pt>
                <c:pt idx="10">
                  <c:v>111</c:v>
                </c:pt>
                <c:pt idx="11">
                  <c:v>82</c:v>
                </c:pt>
                <c:pt idx="12">
                  <c:v>82</c:v>
                </c:pt>
                <c:pt idx="13">
                  <c:v>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17.480599999999999</c:v>
                </c:pt>
                <c:pt idx="1">
                  <c:v>17.275600000000001</c:v>
                </c:pt>
                <c:pt idx="2">
                  <c:v>25.298500000000001</c:v>
                </c:pt>
                <c:pt idx="3">
                  <c:v>19.1662</c:v>
                </c:pt>
                <c:pt idx="4">
                  <c:v>18.245999999999999</c:v>
                </c:pt>
                <c:pt idx="5">
                  <c:v>18.219899999999999</c:v>
                </c:pt>
                <c:pt idx="6">
                  <c:v>24.404599999999999</c:v>
                </c:pt>
                <c:pt idx="7">
                  <c:v>19.817299999999999</c:v>
                </c:pt>
                <c:pt idx="8">
                  <c:v>18.902999999999999</c:v>
                </c:pt>
                <c:pt idx="9">
                  <c:v>19.273499999999999</c:v>
                </c:pt>
                <c:pt idx="10">
                  <c:v>19.776700000000002</c:v>
                </c:pt>
                <c:pt idx="11">
                  <c:v>18.0167</c:v>
                </c:pt>
                <c:pt idx="12">
                  <c:v>17.1358</c:v>
                </c:pt>
                <c:pt idx="13">
                  <c:v>24.265000000000001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2.7657395498598252</c:v>
                </c:pt>
                <c:pt idx="1">
                  <c:v>2.837041968738605</c:v>
                </c:pt>
                <c:pt idx="2">
                  <c:v>2.9079335594579399</c:v>
                </c:pt>
                <c:pt idx="3">
                  <c:v>2.5123015998995442</c:v>
                </c:pt>
                <c:pt idx="4">
                  <c:v>2.6015514153994541</c:v>
                </c:pt>
                <c:pt idx="5">
                  <c:v>2.2833421000600294</c:v>
                </c:pt>
                <c:pt idx="6">
                  <c:v>2.0549650928279846</c:v>
                </c:pt>
                <c:pt idx="7">
                  <c:v>1.8198483930220155</c:v>
                </c:pt>
                <c:pt idx="8">
                  <c:v>1.6218368591119285</c:v>
                </c:pt>
                <c:pt idx="9">
                  <c:v>1.1482582148091229</c:v>
                </c:pt>
                <c:pt idx="10">
                  <c:v>1.1575812850994576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3.0900865665269643</c:v>
                </c:pt>
                <c:pt idx="1">
                  <c:v>2.7653345577559092</c:v>
                </c:pt>
                <c:pt idx="2">
                  <c:v>2.5488804294397869</c:v>
                </c:pt>
                <c:pt idx="3">
                  <c:v>2.3958636642495579</c:v>
                </c:pt>
                <c:pt idx="4">
                  <c:v>3.0459673080085068</c:v>
                </c:pt>
                <c:pt idx="5">
                  <c:v>2.8848169296416062</c:v>
                </c:pt>
                <c:pt idx="6">
                  <c:v>2.4069741538692599</c:v>
                </c:pt>
                <c:pt idx="7">
                  <c:v>2.1282006974718524</c:v>
                </c:pt>
                <c:pt idx="8">
                  <c:v>2.1100307253330728</c:v>
                </c:pt>
                <c:pt idx="9">
                  <c:v>1.8317465115423202</c:v>
                </c:pt>
                <c:pt idx="10">
                  <c:v>1.77689870593652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0.50102969271301079</c:v>
                </c:pt>
                <c:pt idx="2">
                  <c:v>0.26171924511722261</c:v>
                </c:pt>
                <c:pt idx="3">
                  <c:v>2.3264194719572191</c:v>
                </c:pt>
                <c:pt idx="4">
                  <c:v>1.729994382353516</c:v>
                </c:pt>
                <c:pt idx="5">
                  <c:v>3.0261527366235872</c:v>
                </c:pt>
                <c:pt idx="7">
                  <c:v>7.3460801691423576</c:v>
                </c:pt>
                <c:pt idx="8">
                  <c:v>0.13126109814338199</c:v>
                </c:pt>
                <c:pt idx="9">
                  <c:v>0</c:v>
                </c:pt>
                <c:pt idx="10">
                  <c:v>0.25663719231109261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3.0891684097874528</c:v>
                </c:pt>
                <c:pt idx="4" formatCode="#,##0">
                  <c:v>1.729994382353516</c:v>
                </c:pt>
                <c:pt idx="5" formatCode="#,##0">
                  <c:v>3.0261527366235872</c:v>
                </c:pt>
                <c:pt idx="6" formatCode="#,##0">
                  <c:v>7.4773412672857393</c:v>
                </c:pt>
                <c:pt idx="10" formatCode="#,##0">
                  <c:v>0.25663719231109261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川上村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52.1</c:v>
                </c:pt>
                <c:pt idx="1">
                  <c:v>69.900000000000006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62.526251999999999</c:v>
                </c:pt>
                <c:pt idx="1">
                  <c:v>92.460924000000006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1.0970836919999998</c:v>
                </c:pt>
                <c:pt idx="1">
                  <c:v>13.845913308</c:v>
                </c:pt>
                <c:pt idx="2">
                  <c:v>2.5518916800000002</c:v>
                </c:pt>
                <c:pt idx="3">
                  <c:v>0</c:v>
                </c:pt>
                <c:pt idx="4">
                  <c:v>6.8934250000000002E-2</c:v>
                </c:pt>
                <c:pt idx="5">
                  <c:v>0.82876466000000004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174,745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20238</c:v>
                </c:pt>
                <c:pt idx="1">
                  <c:v>141700</c:v>
                </c:pt>
                <c:pt idx="2">
                  <c:v>12807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20.399999999999999</c:v>
                </c:pt>
                <c:pt idx="1">
                  <c:v>20.399999999999999</c:v>
                </c:pt>
                <c:pt idx="2">
                  <c:v>20.399999999999999</c:v>
                </c:pt>
                <c:pt idx="3">
                  <c:v>70</c:v>
                </c:pt>
                <c:pt idx="4">
                  <c:v>69.900000000000006</c:v>
                </c:pt>
                <c:pt idx="5">
                  <c:v>69.900000000000006</c:v>
                </c:pt>
                <c:pt idx="6">
                  <c:v>69.900000000000006</c:v>
                </c:pt>
                <c:pt idx="7">
                  <c:v>69.900000000000006</c:v>
                </c:pt>
                <c:pt idx="8">
                  <c:v>69.900000000000006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27.6</c:v>
                </c:pt>
                <c:pt idx="1">
                  <c:v>27.6</c:v>
                </c:pt>
                <c:pt idx="2">
                  <c:v>27.6</c:v>
                </c:pt>
                <c:pt idx="3">
                  <c:v>37.799999999999997</c:v>
                </c:pt>
                <c:pt idx="4">
                  <c:v>42.5</c:v>
                </c:pt>
                <c:pt idx="5">
                  <c:v>42.5</c:v>
                </c:pt>
                <c:pt idx="6">
                  <c:v>52.1</c:v>
                </c:pt>
                <c:pt idx="7">
                  <c:v>52.1</c:v>
                </c:pt>
                <c:pt idx="8">
                  <c:v>52.1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5.9537332296942559E-3</c:v>
                </c:pt>
                <c:pt idx="1">
                  <c:v>6.1520748263326442E-3</c:v>
                </c:pt>
                <c:pt idx="2">
                  <c:v>6.1813941609778307E-3</c:v>
                </c:pt>
                <c:pt idx="3">
                  <c:v>1.5482639992820795E-2</c:v>
                </c:pt>
                <c:pt idx="4">
                  <c:v>1.5962920364650749E-2</c:v>
                </c:pt>
                <c:pt idx="5">
                  <c:v>1.9358013875836223E-2</c:v>
                </c:pt>
                <c:pt idx="6">
                  <c:v>1.987926496464584E-2</c:v>
                </c:pt>
                <c:pt idx="7">
                  <c:v>1.9205801141917962E-2</c:v>
                </c:pt>
                <c:pt idx="8">
                  <c:v>1.9205801141917962E-2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0.87782199634461067</c:v>
                </c:pt>
                <c:pt idx="2">
                  <c:v>0.26129330161938918</c:v>
                </c:pt>
                <c:pt idx="3">
                  <c:v>1.4097651314757871</c:v>
                </c:pt>
                <c:pt idx="4">
                  <c:v>2.9079335594579399</c:v>
                </c:pt>
                <c:pt idx="5">
                  <c:v>3.4147732318186779</c:v>
                </c:pt>
                <c:pt idx="7">
                  <c:v>4.8898697503226733</c:v>
                </c:pt>
                <c:pt idx="8">
                  <c:v>0.126397896465934</c:v>
                </c:pt>
                <c:pt idx="9">
                  <c:v>0</c:v>
                </c:pt>
                <c:pt idx="10">
                  <c:v>0.32601869721685162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2.5488804294397869</c:v>
                </c:pt>
                <c:pt idx="4" formatCode="#,##0">
                  <c:v>2.9079335594579399</c:v>
                </c:pt>
                <c:pt idx="5" formatCode="#,##0">
                  <c:v>3.4147732318186779</c:v>
                </c:pt>
                <c:pt idx="6" formatCode="#,##0">
                  <c:v>5.0162676467886076</c:v>
                </c:pt>
                <c:pt idx="10" formatCode="#,##0">
                  <c:v>0.32601869721685162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c:v>
                </c:pt>
                <c:pt idx="1">
                  <c:v>5</c:v>
                </c:pt>
                <c:pt idx="2">
                  <c:v>5</c:v>
                </c:pt>
                <c:pt idx="3">
                  <c:v>6</c:v>
                </c:pt>
                <c:pt idx="4">
                  <c:v>7</c:v>
                </c:pt>
                <c:pt idx="5">
                  <c:v>7</c:v>
                </c:pt>
                <c:pt idx="6">
                  <c:v>9</c:v>
                </c:pt>
                <c:pt idx="7">
                  <c:v>9</c:v>
                </c:pt>
                <c:pt idx="8">
                  <c:v>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8069.8105147892011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154.98717600000001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485969.13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30474.546999999999</c:v>
                </c:pt>
                <c:pt idx="1">
                  <c:v>384608.70299999998</c:v>
                </c:pt>
                <c:pt idx="2">
                  <c:v>70885.88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154.98717600000001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0.72688330722573735</c:v>
                </c:pt>
                <c:pt idx="2">
                  <c:v>0.16169912910251563</c:v>
                </c:pt>
                <c:pt idx="3">
                  <c:v>0.95682456489494772</c:v>
                </c:pt>
                <c:pt idx="4">
                  <c:v>1.3287842434086778</c:v>
                </c:pt>
                <c:pt idx="5">
                  <c:v>1.9081031001943165</c:v>
                </c:pt>
                <c:pt idx="7">
                  <c:v>3.592193310867867</c:v>
                </c:pt>
                <c:pt idx="8">
                  <c:v>7.4293741243940351E-2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1.8454070012232007</c:v>
                </c:pt>
                <c:pt idx="4">
                  <c:v>1.3287842434086778</c:v>
                </c:pt>
                <c:pt idx="5">
                  <c:v>1.9081031001943165</c:v>
                </c:pt>
                <c:pt idx="6">
                  <c:v>3.6664870521118074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川上村</c:v>
                </c:pt>
              </c:strCache>
            </c:strRef>
          </c:cat>
          <c:val>
            <c:numRef>
              <c:f>①CO2排出量の現状把握!$AX$43:$AX$45</c:f>
              <c:numCache>
                <c:formatCode>0%</c:formatCode>
                <c:ptCount val="3"/>
                <c:pt idx="0">
                  <c:v>0.42072759503743129</c:v>
                </c:pt>
                <c:pt idx="1">
                  <c:v>0.1252314899047389</c:v>
                </c:pt>
                <c:pt idx="2">
                  <c:v>0.21093303369873626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川上村</c:v>
                </c:pt>
              </c:strCache>
            </c:strRef>
          </c:cat>
          <c:val>
            <c:numRef>
              <c:f>①CO2排出量の現状把握!$AY$43:$AY$45</c:f>
              <c:numCache>
                <c:formatCode>0%</c:formatCode>
                <c:ptCount val="3"/>
                <c:pt idx="0">
                  <c:v>0.19118662390594171</c:v>
                </c:pt>
                <c:pt idx="1">
                  <c:v>0.24733082490867014</c:v>
                </c:pt>
                <c:pt idx="2">
                  <c:v>0.15188220886096671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川上村</c:v>
                </c:pt>
              </c:strCache>
            </c:strRef>
          </c:cat>
          <c:val>
            <c:numRef>
              <c:f>①CO2排出量の現状把握!$AZ$43:$AZ$45</c:f>
              <c:numCache>
                <c:formatCode>0%</c:formatCode>
                <c:ptCount val="3"/>
                <c:pt idx="0">
                  <c:v>0.18034974026133399</c:v>
                </c:pt>
                <c:pt idx="1">
                  <c:v>0.28451379348729128</c:v>
                </c:pt>
                <c:pt idx="2">
                  <c:v>0.21809930019078266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川上村</c:v>
                </c:pt>
              </c:strCache>
            </c:strRef>
          </c:cat>
          <c:val>
            <c:numRef>
              <c:f>①CO2排出量の現状把握!$BA$43:$BA$45</c:f>
              <c:numCache>
                <c:formatCode>0%</c:formatCode>
                <c:ptCount val="3"/>
                <c:pt idx="0">
                  <c:v>0.19226168778726088</c:v>
                </c:pt>
                <c:pt idx="1">
                  <c:v>0.31555046617024857</c:v>
                </c:pt>
                <c:pt idx="2">
                  <c:v>0.41908545724951429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川上村</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571</c:v>
                </c:pt>
                <c:pt idx="1">
                  <c:v>571</c:v>
                </c:pt>
                <c:pt idx="2">
                  <c:v>571</c:v>
                </c:pt>
                <c:pt idx="3">
                  <c:v>571</c:v>
                </c:pt>
                <c:pt idx="4">
                  <c:v>571</c:v>
                </c:pt>
                <c:pt idx="5">
                  <c:v>493</c:v>
                </c:pt>
                <c:pt idx="6">
                  <c:v>493</c:v>
                </c:pt>
                <c:pt idx="7">
                  <c:v>493</c:v>
                </c:pt>
                <c:pt idx="8">
                  <c:v>493</c:v>
                </c:pt>
                <c:pt idx="9">
                  <c:v>493</c:v>
                </c:pt>
                <c:pt idx="10">
                  <c:v>493</c:v>
                </c:pt>
                <c:pt idx="11">
                  <c:v>393</c:v>
                </c:pt>
                <c:pt idx="12">
                  <c:v>393</c:v>
                </c:pt>
                <c:pt idx="13">
                  <c:v>393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0.29683025845533501</c:v>
                </c:pt>
                <c:pt idx="1">
                  <c:v>0.21288547310073219</c:v>
                </c:pt>
                <c:pt idx="2">
                  <c:v>0.2023872326353591</c:v>
                </c:pt>
                <c:pt idx="3">
                  <c:v>0.26078618750193983</c:v>
                </c:pt>
                <c:pt idx="4">
                  <c:v>0.32601869721685162</c:v>
                </c:pt>
                <c:pt idx="5">
                  <c:v>0.24752677184040031</c:v>
                </c:pt>
                <c:pt idx="6">
                  <c:v>0.23331556697872741</c:v>
                </c:pt>
                <c:pt idx="7">
                  <c:v>0.2304607916456331</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1886</c:v>
                </c:pt>
                <c:pt idx="1">
                  <c:v>1829</c:v>
                </c:pt>
                <c:pt idx="2">
                  <c:v>1741</c:v>
                </c:pt>
                <c:pt idx="3">
                  <c:v>1674</c:v>
                </c:pt>
                <c:pt idx="4">
                  <c:v>1634</c:v>
                </c:pt>
                <c:pt idx="5">
                  <c:v>1605</c:v>
                </c:pt>
                <c:pt idx="6">
                  <c:v>1545</c:v>
                </c:pt>
                <c:pt idx="7">
                  <c:v>1497</c:v>
                </c:pt>
                <c:pt idx="8">
                  <c:v>1467</c:v>
                </c:pt>
                <c:pt idx="9">
                  <c:v>1422</c:v>
                </c:pt>
                <c:pt idx="10">
                  <c:v>1361</c:v>
                </c:pt>
                <c:pt idx="11">
                  <c:v>1321</c:v>
                </c:pt>
                <c:pt idx="12">
                  <c:v>1285</c:v>
                </c:pt>
                <c:pt idx="13">
                  <c:v>1262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川上村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1712</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1712</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1712</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1712</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1712</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1712</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1712</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1712</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1712</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1712</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1712</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1712</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1712</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1712</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1712</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1712</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1712</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1712</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2439</v>
      </c>
      <c r="B618" s="70">
        <v>511</v>
      </c>
      <c r="C618" s="70">
        <v>1</v>
      </c>
      <c r="D618" s="70">
        <v>31</v>
      </c>
      <c r="E618" s="70">
        <v>1990</v>
      </c>
      <c r="F618" s="70" t="s">
        <v>787</v>
      </c>
      <c r="G618" s="70" t="s">
        <v>2440</v>
      </c>
      <c r="H618" s="70" t="s">
        <v>2441</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2442</v>
      </c>
      <c r="B619" s="70">
        <v>512</v>
      </c>
      <c r="C619" s="70">
        <v>2</v>
      </c>
      <c r="D619" s="70">
        <v>31</v>
      </c>
      <c r="E619" s="70">
        <v>2005</v>
      </c>
      <c r="F619" s="70" t="s">
        <v>789</v>
      </c>
      <c r="G619" s="70" t="s">
        <v>2440</v>
      </c>
      <c r="H619" s="70" t="s">
        <v>2441</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2443</v>
      </c>
      <c r="B620" s="70">
        <v>513</v>
      </c>
      <c r="C620" s="70">
        <v>3</v>
      </c>
      <c r="D620" s="70">
        <v>31</v>
      </c>
      <c r="E620" s="70">
        <v>2006</v>
      </c>
      <c r="F620" s="70" t="s">
        <v>790</v>
      </c>
      <c r="G620" s="70" t="s">
        <v>2440</v>
      </c>
      <c r="H620" s="70" t="s">
        <v>2441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2444</v>
      </c>
      <c r="B621" s="70">
        <v>514</v>
      </c>
      <c r="C621" s="70">
        <v>4</v>
      </c>
      <c r="D621" s="70">
        <v>31</v>
      </c>
      <c r="E621" s="70">
        <v>2007</v>
      </c>
      <c r="F621" s="70" t="s">
        <v>791</v>
      </c>
      <c r="G621" s="70" t="s">
        <v>2440</v>
      </c>
      <c r="H621" s="70" t="s">
        <v>2441</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2445</v>
      </c>
      <c r="B622" s="70">
        <v>515</v>
      </c>
      <c r="C622" s="70">
        <v>5</v>
      </c>
      <c r="D622" s="70">
        <v>31</v>
      </c>
      <c r="E622" s="70">
        <v>2008</v>
      </c>
      <c r="F622" s="70" t="s">
        <v>792</v>
      </c>
      <c r="G622" s="70" t="s">
        <v>2440</v>
      </c>
      <c r="H622" s="70" t="s">
        <v>2441</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2446</v>
      </c>
      <c r="B623" s="70">
        <v>516</v>
      </c>
      <c r="C623" s="70">
        <v>6</v>
      </c>
      <c r="D623" s="70">
        <v>31</v>
      </c>
      <c r="E623" s="70">
        <v>2009</v>
      </c>
      <c r="F623" s="70" t="s">
        <v>176</v>
      </c>
      <c r="G623" s="70" t="s">
        <v>2440</v>
      </c>
      <c r="H623" s="70" t="s">
        <v>2441</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2447</v>
      </c>
      <c r="B624" s="70">
        <v>517</v>
      </c>
      <c r="C624" s="70">
        <v>7</v>
      </c>
      <c r="D624" s="70">
        <v>31</v>
      </c>
      <c r="E624" s="70">
        <v>2010</v>
      </c>
      <c r="F624" s="70" t="s">
        <v>177</v>
      </c>
      <c r="G624" s="70" t="s">
        <v>2440</v>
      </c>
      <c r="H624" s="70" t="s">
        <v>2441</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2448</v>
      </c>
      <c r="B625" s="70">
        <v>518</v>
      </c>
      <c r="C625" s="70">
        <v>8</v>
      </c>
      <c r="D625" s="70">
        <v>31</v>
      </c>
      <c r="E625" s="70">
        <v>2011</v>
      </c>
      <c r="F625" s="70" t="s">
        <v>178</v>
      </c>
      <c r="G625" s="70" t="s">
        <v>2440</v>
      </c>
      <c r="H625" s="70" t="s">
        <v>2441</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2449</v>
      </c>
      <c r="B626" s="70">
        <v>519</v>
      </c>
      <c r="C626" s="70">
        <v>9</v>
      </c>
      <c r="D626" s="70">
        <v>31</v>
      </c>
      <c r="E626" s="70">
        <v>2012</v>
      </c>
      <c r="F626" s="70" t="s">
        <v>179</v>
      </c>
      <c r="G626" s="70" t="s">
        <v>2440</v>
      </c>
      <c r="H626" s="70" t="s">
        <v>2441</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2450</v>
      </c>
      <c r="B627" s="70">
        <v>520</v>
      </c>
      <c r="C627" s="70">
        <v>10</v>
      </c>
      <c r="D627" s="70">
        <v>31</v>
      </c>
      <c r="E627" s="70">
        <v>2013</v>
      </c>
      <c r="F627" s="70" t="s">
        <v>180</v>
      </c>
      <c r="G627" s="70" t="s">
        <v>2440</v>
      </c>
      <c r="H627" s="70" t="s">
        <v>2441</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2451</v>
      </c>
      <c r="B628" s="70">
        <v>521</v>
      </c>
      <c r="C628" s="70">
        <v>11</v>
      </c>
      <c r="D628" s="70">
        <v>31</v>
      </c>
      <c r="E628" s="70">
        <v>2014</v>
      </c>
      <c r="F628" s="70" t="s">
        <v>181</v>
      </c>
      <c r="G628" s="70" t="s">
        <v>2440</v>
      </c>
      <c r="H628" s="70" t="s">
        <v>2441</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2452</v>
      </c>
      <c r="B629" s="70">
        <v>522</v>
      </c>
      <c r="C629" s="70">
        <v>12</v>
      </c>
      <c r="D629" s="70">
        <v>31</v>
      </c>
      <c r="E629" s="70">
        <v>2015</v>
      </c>
      <c r="F629" s="70" t="s">
        <v>182</v>
      </c>
      <c r="G629" s="70" t="s">
        <v>2440</v>
      </c>
      <c r="H629" s="70" t="s">
        <v>2441</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2453</v>
      </c>
      <c r="B630" s="70">
        <v>523</v>
      </c>
      <c r="C630" s="70">
        <v>13</v>
      </c>
      <c r="D630" s="70">
        <v>31</v>
      </c>
      <c r="E630" s="70">
        <v>2016</v>
      </c>
      <c r="F630" s="70" t="s">
        <v>155</v>
      </c>
      <c r="G630" s="70" t="s">
        <v>2440</v>
      </c>
      <c r="H630" s="70" t="s">
        <v>2441</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2454</v>
      </c>
      <c r="B631" s="70">
        <v>524</v>
      </c>
      <c r="C631" s="70">
        <v>14</v>
      </c>
      <c r="D631" s="70">
        <v>31</v>
      </c>
      <c r="E631" s="70">
        <v>2017</v>
      </c>
      <c r="F631" s="70" t="s">
        <v>156</v>
      </c>
      <c r="G631" s="70" t="s">
        <v>2440</v>
      </c>
      <c r="H631" s="70" t="s">
        <v>2441</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2455</v>
      </c>
      <c r="B632" s="70">
        <v>525</v>
      </c>
      <c r="C632" s="70">
        <v>15</v>
      </c>
      <c r="D632" s="70">
        <v>31</v>
      </c>
      <c r="E632" s="70">
        <v>2018</v>
      </c>
      <c r="F632" s="70" t="s">
        <v>183</v>
      </c>
      <c r="G632" s="70" t="s">
        <v>2440</v>
      </c>
      <c r="H632" s="70" t="s">
        <v>2441</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2456</v>
      </c>
      <c r="B633" s="70">
        <v>526</v>
      </c>
      <c r="C633" s="70">
        <v>16</v>
      </c>
      <c r="D633" s="70">
        <v>31</v>
      </c>
      <c r="E633" s="70">
        <v>2019</v>
      </c>
      <c r="F633" s="70" t="s">
        <v>158</v>
      </c>
      <c r="G633" s="70" t="s">
        <v>2440</v>
      </c>
      <c r="H633" s="70" t="s">
        <v>2441</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2457</v>
      </c>
      <c r="B634" s="70">
        <v>527</v>
      </c>
      <c r="C634" s="70">
        <v>17</v>
      </c>
      <c r="D634" s="70">
        <v>31</v>
      </c>
      <c r="E634" s="70">
        <v>2020</v>
      </c>
      <c r="F634" s="70" t="s">
        <v>159</v>
      </c>
      <c r="G634" s="1064" t="s">
        <v>2440</v>
      </c>
      <c r="H634" s="70" t="s">
        <v>2441</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2458</v>
      </c>
      <c r="B635" s="70">
        <v>527</v>
      </c>
      <c r="C635" s="70">
        <v>18</v>
      </c>
      <c r="D635" s="70">
        <v>31</v>
      </c>
      <c r="E635" s="70">
        <v>2021</v>
      </c>
      <c r="F635" s="70" t="s">
        <v>160</v>
      </c>
      <c r="G635" s="1064" t="s">
        <v>2440</v>
      </c>
      <c r="H635" s="70" t="s">
        <v>2441</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2459</v>
      </c>
      <c r="B636" s="70">
        <v>527</v>
      </c>
      <c r="C636" s="70">
        <v>19</v>
      </c>
      <c r="D636" s="70">
        <v>31</v>
      </c>
      <c r="E636" s="70">
        <v>2022</v>
      </c>
      <c r="F636" s="70" t="s">
        <v>161</v>
      </c>
      <c r="G636" s="70" t="s">
        <v>2440</v>
      </c>
      <c r="H636" s="70" t="s">
        <v>2441</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2460</v>
      </c>
      <c r="B637" s="70">
        <v>527</v>
      </c>
      <c r="C637" s="70">
        <v>20</v>
      </c>
      <c r="D637" s="70">
        <v>31</v>
      </c>
      <c r="E637" s="70">
        <v>2023</v>
      </c>
      <c r="F637" s="70" t="s">
        <v>1539</v>
      </c>
      <c r="G637" s="70" t="s">
        <v>2440</v>
      </c>
      <c r="H637" s="70" t="s">
        <v>2441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2461</v>
      </c>
      <c r="B638" s="70">
        <v>527</v>
      </c>
      <c r="C638" s="70">
        <v>21</v>
      </c>
      <c r="D638" s="70">
        <v>31</v>
      </c>
      <c r="E638" s="70">
        <v>2024</v>
      </c>
      <c r="F638" s="70" t="s">
        <v>1554</v>
      </c>
      <c r="G638" s="70" t="s">
        <v>2440</v>
      </c>
      <c r="H638" s="70" t="s">
        <v>2441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1945</v>
      </c>
      <c r="H9" s="70" t="s">
        <v>1712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1946</v>
      </c>
      <c r="B10" s="70">
        <v>2</v>
      </c>
      <c r="C10" s="70">
        <v>2</v>
      </c>
      <c r="D10" s="70">
        <v>1</v>
      </c>
      <c r="E10" s="70">
        <v>2005</v>
      </c>
      <c r="F10" s="70" t="s">
        <v>789</v>
      </c>
      <c r="G10" s="1073" t="s">
        <v>1945</v>
      </c>
      <c r="H10" s="70" t="s">
        <v>1712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1947</v>
      </c>
      <c r="B11" s="70">
        <v>3</v>
      </c>
      <c r="C11" s="70">
        <v>3</v>
      </c>
      <c r="D11" s="70">
        <v>1</v>
      </c>
      <c r="E11" s="70">
        <v>2006</v>
      </c>
      <c r="F11" s="70" t="s">
        <v>790</v>
      </c>
      <c r="G11" s="1073" t="s">
        <v>1945</v>
      </c>
      <c r="H11" s="70" t="s">
        <v>1712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1948</v>
      </c>
      <c r="B12" s="70">
        <v>4</v>
      </c>
      <c r="C12" s="70">
        <v>4</v>
      </c>
      <c r="D12" s="70">
        <v>1</v>
      </c>
      <c r="E12" s="70">
        <v>2007</v>
      </c>
      <c r="F12" s="70" t="s">
        <v>791</v>
      </c>
      <c r="G12" s="1073" t="s">
        <v>1945</v>
      </c>
      <c r="H12" s="70" t="s">
        <v>1712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1949</v>
      </c>
      <c r="B13" s="70">
        <v>5</v>
      </c>
      <c r="C13" s="70">
        <v>5</v>
      </c>
      <c r="D13" s="70">
        <v>1</v>
      </c>
      <c r="E13" s="70">
        <v>2008</v>
      </c>
      <c r="F13" s="70" t="s">
        <v>792</v>
      </c>
      <c r="G13" s="1073" t="s">
        <v>1945</v>
      </c>
      <c r="H13" s="70" t="s">
        <v>1712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1950</v>
      </c>
      <c r="B14" s="70">
        <v>6</v>
      </c>
      <c r="C14" s="70">
        <v>6</v>
      </c>
      <c r="D14" s="70">
        <v>1</v>
      </c>
      <c r="E14" s="70">
        <v>2009</v>
      </c>
      <c r="F14" s="70" t="s">
        <v>176</v>
      </c>
      <c r="G14" s="1073" t="s">
        <v>1945</v>
      </c>
      <c r="H14" s="70" t="s">
        <v>1712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1951</v>
      </c>
      <c r="B15" s="70">
        <v>7</v>
      </c>
      <c r="C15" s="70">
        <v>7</v>
      </c>
      <c r="D15" s="70">
        <v>1</v>
      </c>
      <c r="E15" s="70">
        <v>2010</v>
      </c>
      <c r="F15" s="70" t="s">
        <v>177</v>
      </c>
      <c r="G15" s="1073" t="s">
        <v>1945</v>
      </c>
      <c r="H15" s="70" t="s">
        <v>1712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1952</v>
      </c>
      <c r="B16" s="70">
        <v>8</v>
      </c>
      <c r="C16" s="70">
        <v>8</v>
      </c>
      <c r="D16" s="70">
        <v>1</v>
      </c>
      <c r="E16" s="70">
        <v>2011</v>
      </c>
      <c r="F16" s="70" t="s">
        <v>178</v>
      </c>
      <c r="G16" s="1073" t="s">
        <v>1945</v>
      </c>
      <c r="H16" s="70" t="s">
        <v>1712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1953</v>
      </c>
      <c r="B17" s="70">
        <v>9</v>
      </c>
      <c r="C17" s="70">
        <v>9</v>
      </c>
      <c r="D17" s="70">
        <v>1</v>
      </c>
      <c r="E17" s="70">
        <v>2012</v>
      </c>
      <c r="F17" s="70" t="s">
        <v>179</v>
      </c>
      <c r="G17" s="1073" t="s">
        <v>1945</v>
      </c>
      <c r="H17" s="70" t="s">
        <v>1712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1954</v>
      </c>
      <c r="B18" s="70">
        <v>10</v>
      </c>
      <c r="C18" s="70">
        <v>10</v>
      </c>
      <c r="D18" s="70">
        <v>1</v>
      </c>
      <c r="E18" s="70">
        <v>2013</v>
      </c>
      <c r="F18" s="70" t="s">
        <v>180</v>
      </c>
      <c r="G18" s="1073" t="s">
        <v>1945</v>
      </c>
      <c r="H18" s="70" t="s">
        <v>1712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1955</v>
      </c>
      <c r="B19" s="70">
        <v>11</v>
      </c>
      <c r="C19" s="70">
        <v>11</v>
      </c>
      <c r="D19" s="70">
        <v>1</v>
      </c>
      <c r="E19" s="70">
        <v>2014</v>
      </c>
      <c r="F19" s="70" t="s">
        <v>181</v>
      </c>
      <c r="G19" s="1073" t="s">
        <v>1945</v>
      </c>
      <c r="H19" s="70" t="s">
        <v>1712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1956</v>
      </c>
      <c r="B20" s="70">
        <v>12</v>
      </c>
      <c r="C20" s="70">
        <v>12</v>
      </c>
      <c r="D20" s="70">
        <v>1</v>
      </c>
      <c r="E20" s="70">
        <v>2015</v>
      </c>
      <c r="F20" s="70" t="s">
        <v>182</v>
      </c>
      <c r="G20" s="1073" t="s">
        <v>1945</v>
      </c>
      <c r="H20" s="70" t="s">
        <v>1712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1957</v>
      </c>
      <c r="B21" s="70">
        <v>13</v>
      </c>
      <c r="C21" s="70">
        <v>13</v>
      </c>
      <c r="D21" s="70">
        <v>1</v>
      </c>
      <c r="E21" s="70">
        <v>2016</v>
      </c>
      <c r="F21" s="70" t="s">
        <v>155</v>
      </c>
      <c r="G21" s="1073" t="s">
        <v>1945</v>
      </c>
      <c r="H21" s="70" t="s">
        <v>1712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1958</v>
      </c>
      <c r="B22" s="70">
        <v>14</v>
      </c>
      <c r="C22" s="70">
        <v>14</v>
      </c>
      <c r="D22" s="70">
        <v>1</v>
      </c>
      <c r="E22" s="70">
        <v>2017</v>
      </c>
      <c r="F22" s="70" t="s">
        <v>156</v>
      </c>
      <c r="G22" s="1073" t="s">
        <v>1945</v>
      </c>
      <c r="H22" s="70" t="s">
        <v>1712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1959</v>
      </c>
      <c r="B23" s="70">
        <v>15</v>
      </c>
      <c r="C23" s="70">
        <v>15</v>
      </c>
      <c r="D23" s="70">
        <v>1</v>
      </c>
      <c r="E23" s="70">
        <v>2018</v>
      </c>
      <c r="F23" s="70" t="s">
        <v>183</v>
      </c>
      <c r="G23" s="1073" t="s">
        <v>1945</v>
      </c>
      <c r="H23" s="70" t="s">
        <v>1712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1960</v>
      </c>
      <c r="B24" s="70">
        <v>16</v>
      </c>
      <c r="C24" s="70">
        <v>16</v>
      </c>
      <c r="D24" s="70">
        <v>1</v>
      </c>
      <c r="E24" s="70">
        <v>2019</v>
      </c>
      <c r="F24" s="70" t="s">
        <v>158</v>
      </c>
      <c r="G24" s="1073" t="s">
        <v>1945</v>
      </c>
      <c r="H24" s="70" t="s">
        <v>1712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1961</v>
      </c>
      <c r="B25" s="70">
        <v>17</v>
      </c>
      <c r="C25" s="70">
        <v>17</v>
      </c>
      <c r="D25" s="70">
        <v>1</v>
      </c>
      <c r="E25" s="70">
        <v>2020</v>
      </c>
      <c r="F25" s="70" t="s">
        <v>159</v>
      </c>
      <c r="G25" s="1073" t="s">
        <v>1945</v>
      </c>
      <c r="H25" s="70" t="s">
        <v>1712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1962</v>
      </c>
      <c r="B26" s="70">
        <v>18</v>
      </c>
      <c r="C26" s="70">
        <v>18</v>
      </c>
      <c r="D26" s="70">
        <v>1</v>
      </c>
      <c r="E26" s="70">
        <v>2021</v>
      </c>
      <c r="F26" s="70" t="s">
        <v>160</v>
      </c>
      <c r="G26" s="1073" t="s">
        <v>1945</v>
      </c>
      <c r="H26" s="70" t="s">
        <v>1712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1963</v>
      </c>
      <c r="B27" s="70">
        <v>19</v>
      </c>
      <c r="C27" s="70">
        <v>19</v>
      </c>
      <c r="D27" s="70">
        <v>1</v>
      </c>
      <c r="E27" s="70">
        <v>2022</v>
      </c>
      <c r="F27" s="70" t="s">
        <v>161</v>
      </c>
      <c r="G27" s="1073" t="s">
        <v>1945</v>
      </c>
      <c r="H27" s="70" t="s">
        <v>1712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1964</v>
      </c>
      <c r="B28" s="70">
        <v>20</v>
      </c>
      <c r="C28" s="70">
        <v>20</v>
      </c>
      <c r="D28" s="70">
        <v>1</v>
      </c>
      <c r="E28" s="70">
        <v>2023</v>
      </c>
      <c r="F28" s="70" t="s">
        <v>1539</v>
      </c>
      <c r="G28" s="1073" t="s">
        <v>1945</v>
      </c>
      <c r="H28" s="70" t="s">
        <v>1712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1965</v>
      </c>
      <c r="B29" s="70">
        <v>21</v>
      </c>
      <c r="C29" s="70">
        <v>21</v>
      </c>
      <c r="D29" s="70">
        <v>1</v>
      </c>
      <c r="E29" s="70">
        <v>2024</v>
      </c>
      <c r="F29" s="70" t="s">
        <v>1554</v>
      </c>
      <c r="G29" s="1073" t="s">
        <v>1945</v>
      </c>
      <c r="H29" s="70" t="s">
        <v>1712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1556</v>
      </c>
      <c r="G30" s="1073" t="s">
        <v>1945</v>
      </c>
      <c r="H30" s="70" t="s">
        <v>1712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1557</v>
      </c>
      <c r="G31" s="1073" t="s">
        <v>1945</v>
      </c>
      <c r="H31" s="70" t="s">
        <v>1712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1558</v>
      </c>
      <c r="G32" s="1073" t="s">
        <v>1945</v>
      </c>
      <c r="H32" s="70" t="s">
        <v>1712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1559</v>
      </c>
      <c r="G33" s="1073" t="s">
        <v>1945</v>
      </c>
      <c r="H33" s="70" t="s">
        <v>1712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1560</v>
      </c>
      <c r="G34" s="1073" t="s">
        <v>1945</v>
      </c>
      <c r="H34" s="70" t="s">
        <v>1712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1561</v>
      </c>
      <c r="G35" s="1073" t="s">
        <v>1945</v>
      </c>
      <c r="H35" s="70" t="s">
        <v>1712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1725</v>
      </c>
      <c r="H11" s="70" t="s">
        <v>1726</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1554</v>
      </c>
      <c r="G20" s="1073" t="s">
        <v>2399</v>
      </c>
      <c r="H20" s="70" t="s">
        <v>2400</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1965</v>
      </c>
      <c r="B22" s="70">
        <v>14</v>
      </c>
      <c r="C22" s="70">
        <v>18</v>
      </c>
      <c r="D22" s="70">
        <v>14</v>
      </c>
      <c r="E22" s="70">
        <v>2024</v>
      </c>
      <c r="F22" s="70" t="s">
        <v>1554</v>
      </c>
      <c r="G22" s="1073" t="s">
        <v>1945</v>
      </c>
      <c r="H22" s="70" t="s">
        <v>1712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2414</v>
      </c>
      <c r="B24" s="70">
        <v>16</v>
      </c>
      <c r="C24" s="70">
        <v>18</v>
      </c>
      <c r="D24" s="70">
        <v>16</v>
      </c>
      <c r="E24" s="70">
        <v>2024</v>
      </c>
      <c r="F24" s="70" t="s">
        <v>1554</v>
      </c>
      <c r="G24" s="1073" t="s">
        <v>2411</v>
      </c>
      <c r="H24" s="70" t="s">
        <v>2412</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2438</v>
      </c>
      <c r="B26" s="70">
        <v>18</v>
      </c>
      <c r="C26" s="70">
        <v>18</v>
      </c>
      <c r="D26" s="70">
        <v>18</v>
      </c>
      <c r="E26" s="70">
        <v>2024</v>
      </c>
      <c r="F26" s="70" t="s">
        <v>1554</v>
      </c>
      <c r="G26" s="1073" t="s">
        <v>2435</v>
      </c>
      <c r="H26" s="70" t="s">
        <v>2436</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1836</v>
      </c>
      <c r="B33" s="70">
        <v>25</v>
      </c>
      <c r="C33" s="70">
        <v>18</v>
      </c>
      <c r="D33" s="70">
        <v>25</v>
      </c>
      <c r="E33" s="70">
        <v>2024</v>
      </c>
      <c r="F33" s="70" t="s">
        <v>1554</v>
      </c>
      <c r="G33" s="1073" t="s">
        <v>1815</v>
      </c>
      <c r="H33" s="70" t="s">
        <v>1816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1988</v>
      </c>
      <c r="B36" s="70">
        <v>28</v>
      </c>
      <c r="C36" s="70">
        <v>18</v>
      </c>
      <c r="D36" s="70">
        <v>28</v>
      </c>
      <c r="E36" s="70">
        <v>2024</v>
      </c>
      <c r="F36" s="70" t="s">
        <v>1554</v>
      </c>
      <c r="G36" s="1073" t="s">
        <v>1967</v>
      </c>
      <c r="H36" s="70" t="s">
        <v>1968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2418</v>
      </c>
      <c r="B37" s="70">
        <v>29</v>
      </c>
      <c r="C37" s="70">
        <v>18</v>
      </c>
      <c r="D37" s="70">
        <v>29</v>
      </c>
      <c r="E37" s="70">
        <v>2024</v>
      </c>
      <c r="F37" s="70" t="s">
        <v>1554</v>
      </c>
      <c r="G37" s="1073" t="s">
        <v>2415</v>
      </c>
      <c r="H37" s="70" t="s">
        <v>2416</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1727</v>
      </c>
      <c r="B191" s="70">
        <v>183</v>
      </c>
      <c r="C191" s="70">
        <v>16</v>
      </c>
      <c r="D191" s="70">
        <v>3</v>
      </c>
      <c r="E191" s="70">
        <v>2022</v>
      </c>
      <c r="F191" s="70" t="s">
        <v>161</v>
      </c>
      <c r="G191" s="1073" t="s">
        <v>1725</v>
      </c>
      <c r="H191" s="70" t="s">
        <v>1726</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1963</v>
      </c>
      <c r="B202" s="70">
        <v>194</v>
      </c>
      <c r="C202" s="70">
        <v>16</v>
      </c>
      <c r="D202" s="70">
        <v>14</v>
      </c>
      <c r="E202" s="70">
        <v>2022</v>
      </c>
      <c r="F202" s="70" t="s">
        <v>161</v>
      </c>
      <c r="G202" s="1073" t="s">
        <v>1945</v>
      </c>
      <c r="H202" s="70" t="s">
        <v>1712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2413</v>
      </c>
      <c r="B204" s="70">
        <v>196</v>
      </c>
      <c r="C204" s="70">
        <v>16</v>
      </c>
      <c r="D204" s="70">
        <v>16</v>
      </c>
      <c r="E204" s="70">
        <v>2022</v>
      </c>
      <c r="F204" s="70" t="s">
        <v>161</v>
      </c>
      <c r="G204" s="1073" t="s">
        <v>2411</v>
      </c>
      <c r="H204" s="70" t="s">
        <v>2412</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2437</v>
      </c>
      <c r="B206" s="70">
        <v>198</v>
      </c>
      <c r="C206" s="70">
        <v>16</v>
      </c>
      <c r="D206" s="70">
        <v>18</v>
      </c>
      <c r="E206" s="70">
        <v>2022</v>
      </c>
      <c r="F206" s="70" t="s">
        <v>161</v>
      </c>
      <c r="G206" s="1073" t="s">
        <v>2435</v>
      </c>
      <c r="H206" s="70" t="s">
        <v>2436</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1834</v>
      </c>
      <c r="B213" s="70">
        <v>205</v>
      </c>
      <c r="C213" s="70">
        <v>16</v>
      </c>
      <c r="D213" s="70">
        <v>25</v>
      </c>
      <c r="E213" s="70">
        <v>2022</v>
      </c>
      <c r="F213" s="70" t="s">
        <v>161</v>
      </c>
      <c r="G213" s="1073" t="s">
        <v>1815</v>
      </c>
      <c r="H213" s="70" t="s">
        <v>1816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1986</v>
      </c>
      <c r="B216" s="70">
        <v>208</v>
      </c>
      <c r="C216" s="70">
        <v>16</v>
      </c>
      <c r="D216" s="70">
        <v>28</v>
      </c>
      <c r="E216" s="70">
        <v>2022</v>
      </c>
      <c r="F216" s="70" t="s">
        <v>161</v>
      </c>
      <c r="G216" s="1073" t="s">
        <v>1967</v>
      </c>
      <c r="H216" s="70" t="s">
        <v>1968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2417</v>
      </c>
      <c r="B217" s="70">
        <v>209</v>
      </c>
      <c r="C217" s="70">
        <v>16</v>
      </c>
      <c r="D217" s="70">
        <v>29</v>
      </c>
      <c r="E217" s="70">
        <v>2022</v>
      </c>
      <c r="F217" s="70" t="s">
        <v>161</v>
      </c>
      <c r="G217" s="1073" t="s">
        <v>2415</v>
      </c>
      <c r="H217" s="70" t="s">
        <v>2416</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1945</v>
      </c>
      <c r="H6" s="77" t="s">
        <v>1712</v>
      </c>
      <c r="I6" s="77" t="s">
        <v>2440</v>
      </c>
      <c r="J6" s="77" t="s">
        <v>2441</v>
      </c>
      <c r="K6" s="1080">
        <v>59</v>
      </c>
      <c r="L6" s="1081">
        <v>32</v>
      </c>
      <c r="M6" s="1044"/>
      <c r="N6" s="988">
        <v>1</v>
      </c>
      <c r="O6" s="77" t="s">
        <v>1731</v>
      </c>
      <c r="P6" s="77" t="s">
        <v>1732</v>
      </c>
      <c r="Q6" s="77" t="s">
        <v>1501</v>
      </c>
      <c r="R6" s="16"/>
      <c r="S6" s="77">
        <v>1</v>
      </c>
      <c r="T6" s="77" t="s">
        <v>1945</v>
      </c>
      <c r="U6" s="77" t="s">
        <v>1712</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1725</v>
      </c>
      <c r="AE8" s="77" t="s">
        <v>1726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2419</v>
      </c>
      <c r="AE9" s="77" t="s">
        <v>2420</v>
      </c>
      <c r="AF9" s="77" t="s">
        <v>1501</v>
      </c>
    </row>
    <row r="10" spans="1:32" ht="12">
      <c r="A10" s="16"/>
      <c r="B10" s="16"/>
      <c r="C10" s="16"/>
      <c r="D10" s="16"/>
      <c r="F10" s="75" t="s">
        <v>1501</v>
      </c>
      <c r="G10" s="76" t="s">
        <v>1945</v>
      </c>
      <c r="H10" s="77" t="s">
        <v>1712</v>
      </c>
      <c r="I10" s="77" t="s">
        <v>2440</v>
      </c>
      <c r="J10" s="77" t="s">
        <v>2441</v>
      </c>
      <c r="K10" s="1079">
        <v>59</v>
      </c>
      <c r="L10" s="1045">
        <v>32</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1717</v>
      </c>
      <c r="AE11" s="77" t="s">
        <v>1718</v>
      </c>
      <c r="AF11" s="77" t="s">
        <v>1501</v>
      </c>
    </row>
    <row r="12" spans="1:32" ht="12">
      <c r="A12" s="16"/>
      <c r="B12" s="16"/>
      <c r="C12" s="16"/>
      <c r="D12" s="16"/>
      <c r="F12" s="75" t="s">
        <v>1505</v>
      </c>
      <c r="G12" s="76" t="s">
        <v>1945</v>
      </c>
      <c r="H12" s="77"/>
      <c r="I12" s="77" t="s">
        <v>1945</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1945</v>
      </c>
      <c r="P16" s="77" t="s">
        <v>1712</v>
      </c>
      <c r="Q16" s="77" t="s">
        <v>1501</v>
      </c>
      <c r="R16" s="16"/>
      <c r="S16" s="16"/>
      <c r="T16" s="16"/>
      <c r="U16" s="16"/>
      <c r="V16" s="16"/>
      <c r="W16" s="16"/>
      <c r="X16" s="77">
        <v>11</v>
      </c>
      <c r="Y16" s="692" t="s">
        <v>1945</v>
      </c>
      <c r="Z16" s="77" t="s">
        <v>1712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1945</v>
      </c>
      <c r="AE19" s="77" t="s">
        <v>1712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2411</v>
      </c>
      <c r="AE21" s="77" t="s">
        <v>2412</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2435</v>
      </c>
      <c r="AE23" s="77" t="s">
        <v>2436</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1815</v>
      </c>
      <c r="AE30" s="77" t="s">
        <v>1816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1967</v>
      </c>
      <c r="AE33" s="77" t="s">
        <v>1968</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2415</v>
      </c>
      <c r="AE34" s="77" t="s">
        <v>2416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2440</v>
      </c>
      <c r="P36" s="77" t="s">
        <v>2441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川上村</v>
      </c>
      <c r="K4" s="70" t="str">
        <f>HLOOKUP(K3,比較地域マスタ!$E$5:$L$6,2,0)</f>
        <v>29452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川上村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3.0891684097874528</v>
      </c>
      <c r="BB5" s="29"/>
      <c r="BC5" s="17"/>
      <c r="BD5" s="1005">
        <f>SUM(BC6:BC8)</f>
        <v>2.5488804294397869</v>
      </c>
      <c r="BE5" s="29"/>
      <c r="BF5" s="17"/>
      <c r="BG5" s="1005">
        <f>AK35</f>
        <v>1.8454070012232007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0.50102969271301079</v>
      </c>
      <c r="BA6" s="17"/>
      <c r="BB6" s="29"/>
      <c r="BC6" s="1005">
        <f>O32</f>
        <v>0.87782199634461067</v>
      </c>
      <c r="BD6" s="17"/>
      <c r="BE6" s="29"/>
      <c r="BF6" s="1005">
        <f>AK36</f>
        <v>0.72688330722573735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0.26171924511722261</v>
      </c>
      <c r="BA7" s="17"/>
      <c r="BB7" s="29"/>
      <c r="BC7" s="1005">
        <f>O33</f>
        <v>0.26129330161938918</v>
      </c>
      <c r="BD7" s="17"/>
      <c r="BE7" s="29"/>
      <c r="BF7" s="1005">
        <f t="shared" ref="BF7:BF8" si="0">AK37</f>
        <v>0.16169912910251563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2.3264194719572191</v>
      </c>
      <c r="BA8" s="17"/>
      <c r="BB8" s="29"/>
      <c r="BC8" s="1005">
        <f>O34</f>
        <v>1.4097651314757871</v>
      </c>
      <c r="BD8" s="17"/>
      <c r="BE8" s="29"/>
      <c r="BF8" s="1005">
        <f t="shared" si="0"/>
        <v>0.95682456489494772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15.579293988361387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1.729994382353516</v>
      </c>
      <c r="BA9" s="1005">
        <f>AZ9</f>
        <v>1.729994382353516</v>
      </c>
      <c r="BB9" s="29"/>
      <c r="BC9" s="1005">
        <f>O35</f>
        <v>2.9079335594579399</v>
      </c>
      <c r="BD9" s="1005">
        <f>BC9</f>
        <v>2.9079335594579399</v>
      </c>
      <c r="BE9" s="29"/>
      <c r="BF9" s="1005">
        <f>AK39</f>
        <v>1.3287842434086778</v>
      </c>
      <c r="BG9" s="1005">
        <f>AK39</f>
        <v>1.3287842434086778</v>
      </c>
      <c r="BH9" s="29"/>
    </row>
    <row r="10" spans="1:62" ht="17.100000000000001" customHeight="1" thickBot="1">
      <c r="B10" s="323"/>
      <c r="C10" s="324"/>
      <c r="D10" s="326"/>
      <c r="E10" s="326"/>
      <c r="F10" s="326"/>
      <c r="G10" s="325"/>
      <c r="H10" s="325"/>
      <c r="I10" s="326"/>
      <c r="J10" s="327"/>
      <c r="K10" s="334"/>
      <c r="L10" s="246" t="s">
        <v>114</v>
      </c>
      <c r="M10" s="246"/>
      <c r="N10" s="563"/>
      <c r="O10" s="906">
        <f>SUM(O11:O13)</f>
        <v>3.0891684097874528</v>
      </c>
      <c r="P10" s="453">
        <f t="shared" ref="P10:P22" si="1">O10/$O$9</f>
        <v>0.1982868037598646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3.0261527366235872</v>
      </c>
      <c r="BA10" s="1005">
        <f>AZ10</f>
        <v>3.0261527366235872</v>
      </c>
      <c r="BB10" s="29"/>
      <c r="BC10" s="1005">
        <f>O36</f>
        <v>3.4147732318186779</v>
      </c>
      <c r="BD10" s="1005">
        <f>BC10</f>
        <v>3.4147732318186779</v>
      </c>
      <c r="BE10" s="29"/>
      <c r="BF10" s="1005">
        <f>AK40</f>
        <v>1.9081031001943165</v>
      </c>
      <c r="BG10" s="1005">
        <f>AK40</f>
        <v>1.9081031001943165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0.50102969271301079</v>
      </c>
      <c r="P11" s="454">
        <f t="shared" si="1"/>
        <v>3.2159974199556685E-2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7.4773412672857393</v>
      </c>
      <c r="BB11" s="29"/>
      <c r="BC11" s="1005"/>
      <c r="BD11" s="1005">
        <f>SUM(BC12:BC14)</f>
        <v>5.0162676467886076</v>
      </c>
      <c r="BE11" s="29"/>
      <c r="BF11" s="17"/>
      <c r="BG11" s="1005">
        <f>AK41</f>
        <v>3.6664870521118074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0.26171924511722261</v>
      </c>
      <c r="P12" s="454">
        <f t="shared" si="1"/>
        <v>1.6799172370246154E-2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7.3460801691423576</v>
      </c>
      <c r="BA12" s="17"/>
      <c r="BB12" s="29"/>
      <c r="BC12" s="1005">
        <f>O38</f>
        <v>4.8898697503226733</v>
      </c>
      <c r="BD12" s="17"/>
      <c r="BE12" s="29"/>
      <c r="BF12" s="1005">
        <f>AK42</f>
        <v>3.592193310867867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2.3264194719572191</v>
      </c>
      <c r="P13" s="454">
        <f t="shared" si="1"/>
        <v>0.14932765719006175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0.13126109814338199</v>
      </c>
      <c r="BA13" s="17"/>
      <c r="BB13" s="29"/>
      <c r="BC13" s="1005">
        <f>O41</f>
        <v>0.126397896465934</v>
      </c>
      <c r="BD13" s="17"/>
      <c r="BE13" s="29"/>
      <c r="BF13" s="1005">
        <f>AK45</f>
        <v>7.4293741243940351E-2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1.729994382353516</v>
      </c>
      <c r="P14" s="453">
        <f t="shared" si="1"/>
        <v>0.11104446604871308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3.0261527366235872</v>
      </c>
      <c r="P15" s="453">
        <f t="shared" si="1"/>
        <v>0.19424196878782146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0.25663719231109261</v>
      </c>
      <c r="BA15" s="1005">
        <f>AZ15</f>
        <v>0.25663719231109261</v>
      </c>
      <c r="BB15" s="29"/>
      <c r="BC15" s="1005">
        <f>O43</f>
        <v>0.32601869721685162</v>
      </c>
      <c r="BD15" s="1005">
        <f>BC15</f>
        <v>0.32601869721685162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7.4773412672857393</v>
      </c>
      <c r="P16" s="453">
        <f t="shared" si="1"/>
        <v>0.47995379462456617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7.3460801691423576</v>
      </c>
      <c r="P17" s="454">
        <f t="shared" si="1"/>
        <v>0.47152843862053662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3.0968595048534402</v>
      </c>
      <c r="P18" s="454">
        <f t="shared" si="1"/>
        <v>0.19878047793224579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4.2492206642889174</v>
      </c>
      <c r="P19" s="454">
        <f t="shared" si="1"/>
        <v>0.27274796068829082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0.13126109814338199</v>
      </c>
      <c r="P20" s="454">
        <f t="shared" si="1"/>
        <v>8.4253560040295442E-3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0.25663719231109261</v>
      </c>
      <c r="P22" s="612">
        <f t="shared" si="1"/>
        <v>1.6472966779034731E-2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2.8374117348581489</v>
      </c>
      <c r="AZ22" s="1005">
        <f t="shared" si="3"/>
        <v>2.8256081004169413</v>
      </c>
      <c r="BA22" s="1005">
        <f t="shared" si="3"/>
        <v>3.0900865665269643</v>
      </c>
      <c r="BB22" s="1005">
        <f t="shared" si="3"/>
        <v>2.7653345577559092</v>
      </c>
      <c r="BC22" s="1005">
        <f t="shared" si="3"/>
        <v>2.5488804294397869</v>
      </c>
      <c r="BD22" s="1005">
        <f t="shared" si="3"/>
        <v>2.3958636642495579</v>
      </c>
      <c r="BE22" s="1005">
        <f t="shared" si="3"/>
        <v>3.0459673080085068</v>
      </c>
      <c r="BF22" s="1005">
        <f t="shared" si="3"/>
        <v>2.8848169296416062</v>
      </c>
      <c r="BG22" s="1005">
        <f t="shared" si="3"/>
        <v>2.4069741538692599</v>
      </c>
      <c r="BH22" s="1005">
        <f t="shared" si="3"/>
        <v>2.1282006974718524</v>
      </c>
      <c r="BI22" s="1005">
        <f t="shared" si="3"/>
        <v>2.1100307253330728</v>
      </c>
      <c r="BJ22" s="1005">
        <f t="shared" si="3"/>
        <v>1.8317465115423202</v>
      </c>
      <c r="BK22" s="1005">
        <f t="shared" si="3"/>
        <v>1.77689870593652</v>
      </c>
      <c r="BL22" s="1005">
        <f t="shared" si="3"/>
        <v>1.8454070012232007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2.084849346812911</v>
      </c>
      <c r="AZ23" s="1005">
        <f t="shared" ref="AZ23:BL23" si="4">Y39</f>
        <v>2.260170612821168</v>
      </c>
      <c r="BA23" s="1005">
        <f t="shared" si="4"/>
        <v>2.7657395498598252</v>
      </c>
      <c r="BB23" s="1005">
        <f t="shared" si="4"/>
        <v>2.837041968738605</v>
      </c>
      <c r="BC23" s="1005">
        <f t="shared" si="4"/>
        <v>2.9079335594579399</v>
      </c>
      <c r="BD23" s="1005">
        <f t="shared" si="4"/>
        <v>2.5123015998995442</v>
      </c>
      <c r="BE23" s="1005">
        <f t="shared" si="4"/>
        <v>2.6015514153994541</v>
      </c>
      <c r="BF23" s="1005">
        <f t="shared" si="4"/>
        <v>2.2833421000600294</v>
      </c>
      <c r="BG23" s="1005">
        <f t="shared" si="4"/>
        <v>2.0549650928279846</v>
      </c>
      <c r="BH23" s="1005">
        <f t="shared" si="4"/>
        <v>1.8198483930220155</v>
      </c>
      <c r="BI23" s="1005">
        <f t="shared" si="4"/>
        <v>1.6218368591119285</v>
      </c>
      <c r="BJ23" s="1005">
        <f t="shared" si="4"/>
        <v>1.1482582148091229</v>
      </c>
      <c r="BK23" s="1005">
        <f t="shared" si="4"/>
        <v>1.1575812850994576</v>
      </c>
      <c r="BL23" s="1005">
        <f t="shared" si="4"/>
        <v>1.3287842434086778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2.5370572615491289</v>
      </c>
      <c r="AZ24" s="1005">
        <f t="shared" ref="AZ24:BL24" si="5">Y40</f>
        <v>2.4738700175430819</v>
      </c>
      <c r="BA24" s="1005">
        <f t="shared" si="5"/>
        <v>3.042332444556803</v>
      </c>
      <c r="BB24" s="1005">
        <f t="shared" si="5"/>
        <v>3.3568999556056678</v>
      </c>
      <c r="BC24" s="1005">
        <f t="shared" si="5"/>
        <v>3.4147732318186779</v>
      </c>
      <c r="BD24" s="1005">
        <f t="shared" si="5"/>
        <v>3.3388982629664659</v>
      </c>
      <c r="BE24" s="1005">
        <f t="shared" si="5"/>
        <v>2.9744748218925379</v>
      </c>
      <c r="BF24" s="1005">
        <f t="shared" si="5"/>
        <v>3.0635855346028329</v>
      </c>
      <c r="BG24" s="1005">
        <f t="shared" si="5"/>
        <v>2.6305170964114279</v>
      </c>
      <c r="BH24" s="1005">
        <f t="shared" si="5"/>
        <v>1.9830202295333332</v>
      </c>
      <c r="BI24" s="1005">
        <f t="shared" si="5"/>
        <v>2.0404628935249711</v>
      </c>
      <c r="BJ24" s="1005">
        <f t="shared" si="5"/>
        <v>1.8327068853665127</v>
      </c>
      <c r="BK24" s="1005">
        <f t="shared" si="5"/>
        <v>1.7862336100515732</v>
      </c>
      <c r="BL24" s="1005">
        <f t="shared" si="5"/>
        <v>1.9081031001943165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5.8259263375237333</v>
      </c>
      <c r="AZ25" s="1005">
        <f t="shared" ref="AZ25:BL25" si="6">Y41</f>
        <v>5.6125722358226451</v>
      </c>
      <c r="BA25" s="1005">
        <f t="shared" si="6"/>
        <v>5.3727595581089149</v>
      </c>
      <c r="BB25" s="1005">
        <f t="shared" si="6"/>
        <v>5.1951439095711747</v>
      </c>
      <c r="BC25" s="1005">
        <f t="shared" si="6"/>
        <v>5.0162676467886076</v>
      </c>
      <c r="BD25" s="1005">
        <f t="shared" si="6"/>
        <v>4.8217229537387825</v>
      </c>
      <c r="BE25" s="1005">
        <f t="shared" si="6"/>
        <v>4.6722738925693355</v>
      </c>
      <c r="BF25" s="1005">
        <f t="shared" si="6"/>
        <v>4.5776578496854912</v>
      </c>
      <c r="BG25" s="1005">
        <f t="shared" si="6"/>
        <v>4.4659301101366422</v>
      </c>
      <c r="BH25" s="1005">
        <f t="shared" si="6"/>
        <v>4.2834406531683333</v>
      </c>
      <c r="BI25" s="1005">
        <f t="shared" si="6"/>
        <v>4.1243670967969619</v>
      </c>
      <c r="BJ25" s="1005">
        <f t="shared" si="6"/>
        <v>3.7110872404357225</v>
      </c>
      <c r="BK25" s="1005">
        <f t="shared" si="6"/>
        <v>3.6655812721319898</v>
      </c>
      <c r="BL25" s="1005">
        <f t="shared" si="6"/>
        <v>3.6664870521118074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0.29683025845533501</v>
      </c>
      <c r="AZ26" s="1005">
        <f t="shared" si="7"/>
        <v>0.21288547310073219</v>
      </c>
      <c r="BA26" s="1005">
        <f t="shared" si="7"/>
        <v>0.2023872326353591</v>
      </c>
      <c r="BB26" s="1005">
        <f t="shared" si="7"/>
        <v>0.26078618750193983</v>
      </c>
      <c r="BC26" s="1005">
        <f t="shared" si="7"/>
        <v>0.32601869721685162</v>
      </c>
      <c r="BD26" s="1005">
        <f t="shared" si="7"/>
        <v>0.24752677184040031</v>
      </c>
      <c r="BE26" s="1005">
        <f t="shared" si="7"/>
        <v>0.23331556697872741</v>
      </c>
      <c r="BF26" s="1005">
        <f t="shared" si="7"/>
        <v>0.23046079164563313</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13.582074939199257</v>
      </c>
      <c r="AZ27" s="1005">
        <f t="shared" si="8"/>
        <v>13.385106439704568</v>
      </c>
      <c r="BA27" s="1005">
        <f t="shared" si="8"/>
        <v>14.473305351687866</v>
      </c>
      <c r="BB27" s="1005">
        <f t="shared" si="8"/>
        <v>14.415206579173299</v>
      </c>
      <c r="BC27" s="1005">
        <f t="shared" si="8"/>
        <v>14.213873564721863</v>
      </c>
      <c r="BD27" s="1005">
        <f t="shared" si="8"/>
        <v>13.31631325269475</v>
      </c>
      <c r="BE27" s="1005">
        <f t="shared" si="8"/>
        <v>13.527583004848562</v>
      </c>
      <c r="BF27" s="1005">
        <f t="shared" si="8"/>
        <v>13.039863205635594</v>
      </c>
      <c r="BG27" s="1005">
        <f t="shared" si="8"/>
        <v>11.558386453245316</v>
      </c>
      <c r="BH27" s="1005">
        <f t="shared" si="8"/>
        <v>10.214509973195534</v>
      </c>
      <c r="BI27" s="1005">
        <f t="shared" si="8"/>
        <v>9.8966975747669341</v>
      </c>
      <c r="BJ27" s="1005">
        <f t="shared" si="8"/>
        <v>8.5237988521536785</v>
      </c>
      <c r="BK27" s="1005">
        <f t="shared" si="8"/>
        <v>8.3862948732195406</v>
      </c>
      <c r="BL27" s="1005">
        <f t="shared" si="8"/>
        <v>8.7487813969380035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14.213873564721863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2.5488804294397869</v>
      </c>
      <c r="P31" s="453">
        <f t="shared" ref="P31:P43" si="9">O31/$O$30</f>
        <v>0.17932342072930654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0.87782199634461067</v>
      </c>
      <c r="P32" s="454">
        <f t="shared" si="9"/>
        <v>6.1758112054923701E-2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0.26129330161938918</v>
      </c>
      <c r="P33" s="454">
        <f t="shared" si="9"/>
        <v>1.8382976352618357E-2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1.4097651314757871</v>
      </c>
      <c r="P34" s="454">
        <f t="shared" si="9"/>
        <v>9.9182332321764488E-2</v>
      </c>
      <c r="Q34" s="328"/>
      <c r="R34" s="13"/>
      <c r="S34" s="323"/>
      <c r="T34" s="563" t="s">
        <v>112</v>
      </c>
      <c r="U34" s="332"/>
      <c r="V34" s="332"/>
      <c r="W34" s="332"/>
      <c r="X34" s="893">
        <f>X35+X39+X40+X41+X47</f>
        <v>13.582074939199257</v>
      </c>
      <c r="Y34" s="894">
        <f t="shared" ref="Y34:AK34" si="10">Y35+Y39+Y40+Y41+Y47</f>
        <v>13.385106439704568</v>
      </c>
      <c r="Z34" s="894">
        <f t="shared" si="10"/>
        <v>14.473305351687866</v>
      </c>
      <c r="AA34" s="894">
        <f t="shared" si="10"/>
        <v>14.415206579173299</v>
      </c>
      <c r="AB34" s="894">
        <f t="shared" si="10"/>
        <v>14.213873564721863</v>
      </c>
      <c r="AC34" s="894">
        <f t="shared" si="10"/>
        <v>13.31631325269475</v>
      </c>
      <c r="AD34" s="894">
        <f t="shared" si="10"/>
        <v>13.527583004848562</v>
      </c>
      <c r="AE34" s="894">
        <f t="shared" si="10"/>
        <v>13.039863205635594</v>
      </c>
      <c r="AF34" s="894">
        <f t="shared" si="10"/>
        <v>11.558386453245316</v>
      </c>
      <c r="AG34" s="894">
        <f t="shared" si="10"/>
        <v>10.214509973195534</v>
      </c>
      <c r="AH34" s="894">
        <f t="shared" si="10"/>
        <v>9.8966975747669341</v>
      </c>
      <c r="AI34" s="894">
        <f t="shared" si="10"/>
        <v>8.5237988521536785</v>
      </c>
      <c r="AJ34" s="894">
        <f t="shared" si="10"/>
        <v>8.3862948732195406</v>
      </c>
      <c r="AK34" s="895">
        <f t="shared" si="10"/>
        <v>8.7487813969380035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2.9079335594579399</v>
      </c>
      <c r="P35" s="453">
        <f t="shared" si="9"/>
        <v>0.20458417237334151</v>
      </c>
      <c r="Q35" s="328"/>
      <c r="R35" s="13"/>
      <c r="S35" s="323"/>
      <c r="T35" s="334"/>
      <c r="U35" s="246" t="s">
        <v>114</v>
      </c>
      <c r="V35" s="344"/>
      <c r="W35" s="344"/>
      <c r="X35" s="896">
        <f>SUM(X36:X38)</f>
        <v>2.8374117348581489</v>
      </c>
      <c r="Y35" s="897">
        <f t="shared" ref="Y35:AK35" si="11">SUM(Y36:Y38)</f>
        <v>2.8256081004169413</v>
      </c>
      <c r="Z35" s="897">
        <f t="shared" si="11"/>
        <v>3.0900865665269643</v>
      </c>
      <c r="AA35" s="897">
        <f t="shared" si="11"/>
        <v>2.7653345577559092</v>
      </c>
      <c r="AB35" s="897">
        <f t="shared" si="11"/>
        <v>2.5488804294397869</v>
      </c>
      <c r="AC35" s="897">
        <f t="shared" si="11"/>
        <v>2.3958636642495579</v>
      </c>
      <c r="AD35" s="897">
        <f t="shared" si="11"/>
        <v>3.0459673080085068</v>
      </c>
      <c r="AE35" s="897">
        <f t="shared" si="11"/>
        <v>2.8848169296416062</v>
      </c>
      <c r="AF35" s="897">
        <f t="shared" si="11"/>
        <v>2.4069741538692599</v>
      </c>
      <c r="AG35" s="897">
        <f t="shared" si="11"/>
        <v>2.1282006974718524</v>
      </c>
      <c r="AH35" s="897">
        <f t="shared" si="11"/>
        <v>2.1100307253330728</v>
      </c>
      <c r="AI35" s="897">
        <f t="shared" si="11"/>
        <v>1.8317465115423202</v>
      </c>
      <c r="AJ35" s="897">
        <f t="shared" si="11"/>
        <v>1.77689870593652</v>
      </c>
      <c r="AK35" s="898">
        <f t="shared" si="11"/>
        <v>1.8454070012232007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3.4147732318186779</v>
      </c>
      <c r="P36" s="453">
        <f t="shared" si="9"/>
        <v>0.24024226867290965</v>
      </c>
      <c r="Q36" s="328"/>
      <c r="R36" s="13"/>
      <c r="S36" s="356" t="s">
        <v>184</v>
      </c>
      <c r="T36" s="335"/>
      <c r="U36" s="346"/>
      <c r="V36" s="336" t="s">
        <v>184</v>
      </c>
      <c r="W36" s="357"/>
      <c r="X36" s="899">
        <f>VLOOKUP(年度マスタ!$K$4&amp;"_"&amp;X$33,データシート1!$A:$BT,MATCH("aa_"&amp;$S36,データシート1!$A$1:$BT$1,0),0)</f>
        <v>0.63577826035634322</v>
      </c>
      <c r="Y36" s="900">
        <f>VLOOKUP(年度マスタ!$K$4&amp;"_"&amp;Y$33,データシート1!$A:$BT,MATCH("aa_"&amp;$S36,データシート1!$A$1:$BT$1,0),0)</f>
        <v>0.66887887822135583</v>
      </c>
      <c r="Z36" s="900">
        <f>VLOOKUP(年度マスタ!$K$4&amp;"_"&amp;Z$33,データシート1!$A:$BT,MATCH("aa_"&amp;$S36,データシート1!$A$1:$BT$1,0),0)</f>
        <v>1.212797188594759</v>
      </c>
      <c r="AA36" s="900">
        <f>VLOOKUP(年度マスタ!$K$4&amp;"_"&amp;AA$33,データシート1!$A:$BT,MATCH("aa_"&amp;$S36,データシート1!$A$1:$BT$1,0),0)</f>
        <v>0.91744091959482366</v>
      </c>
      <c r="AB36" s="900">
        <f>VLOOKUP(年度マスタ!$K$4&amp;"_"&amp;AB$33,データシート1!$A:$BT,MATCH("aa_"&amp;$S36,データシート1!$A$1:$BT$1,0),0)</f>
        <v>0.87782199634461067</v>
      </c>
      <c r="AC36" s="900">
        <f>VLOOKUP(年度マスタ!$K$4&amp;"_"&amp;AC$33,データシート1!$A:$BT,MATCH("aa_"&amp;$S36,データシート1!$A$1:$BT$1,0),0)</f>
        <v>0.78754015388289089</v>
      </c>
      <c r="AD36" s="900">
        <f>VLOOKUP(年度マスタ!$K$4&amp;"_"&amp;AD$33,データシート1!$A:$BT,MATCH("aa_"&amp;$S36,データシート1!$A$1:$BT$1,0),0)</f>
        <v>1.1416587965420719</v>
      </c>
      <c r="AE36" s="900">
        <f>VLOOKUP(年度マスタ!$K$4&amp;"_"&amp;AE$33,データシート1!$A:$BT,MATCH("aa_"&amp;$S36,データシート1!$A$1:$BT$1,0),0)</f>
        <v>0.8754600824806088</v>
      </c>
      <c r="AF36" s="900">
        <f>VLOOKUP(年度マスタ!$K$4&amp;"_"&amp;AF$33,データシート1!$A:$BT,MATCH("aa_"&amp;$S36,データシート1!$A$1:$BT$1,0),0)</f>
        <v>0.65462875383493702</v>
      </c>
      <c r="AG36" s="900">
        <f>VLOOKUP(年度マスタ!$K$4&amp;"_"&amp;AG$33,データシート1!$A:$BT,MATCH("aa_"&amp;$S36,データシート1!$A$1:$BT$1,0),0)</f>
        <v>0.57469470869143346</v>
      </c>
      <c r="AH36" s="900">
        <f>VLOOKUP(年度マスタ!$K$4&amp;"_"&amp;AH$33,データシート1!$A:$BT,MATCH("aa_"&amp;$S36,データシート1!$A$1:$BT$1,0),0)</f>
        <v>0.56085369973477794</v>
      </c>
      <c r="AI36" s="900">
        <f>VLOOKUP(年度マスタ!$K$4&amp;"_"&amp;AI$33,データシート1!$A:$BT,MATCH("aa_"&amp;$S36,データシート1!$A$1:$BT$1,0),0)</f>
        <v>0.65416824761979142</v>
      </c>
      <c r="AJ36" s="900">
        <f>VLOOKUP(年度マスタ!$K$4&amp;"_"&amp;AJ$33,データシート1!$A:$BT,MATCH("aa_"&amp;$S36,データシート1!$A$1:$BT$1,0),0)</f>
        <v>0.47334291143164897</v>
      </c>
      <c r="AK36" s="901">
        <f>VLOOKUP(年度マスタ!$K$4&amp;"_"&amp;AK$33,データシート1!$A:$BT,MATCH("aa_"&amp;$S36,データシート1!$A$1:$BT$1,0),0)</f>
        <v>0.72688330722573735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5.0162676467886076</v>
      </c>
      <c r="P37" s="453">
        <f t="shared" si="9"/>
        <v>0.35291348441699505</v>
      </c>
      <c r="Q37" s="328"/>
      <c r="R37" s="13"/>
      <c r="S37" s="356" t="s">
        <v>187</v>
      </c>
      <c r="T37" s="335"/>
      <c r="U37" s="346"/>
      <c r="V37" s="336" t="s">
        <v>194</v>
      </c>
      <c r="W37" s="357"/>
      <c r="X37" s="899">
        <f>VLOOKUP(年度マスタ!$K$4&amp;"_"&amp;X$33,データシート1!$A:$BT,MATCH("aa_"&amp;$S37,データシート1!$A$1:$BT$1,0),0)</f>
        <v>0.2039978087501145</v>
      </c>
      <c r="Y37" s="900">
        <f>VLOOKUP(年度マスタ!$K$4&amp;"_"&amp;Y$33,データシート1!$A:$BT,MATCH("aa_"&amp;$S37,データシート1!$A$1:$BT$1,0),0)</f>
        <v>0.2277547725399387</v>
      </c>
      <c r="Z37" s="900">
        <f>VLOOKUP(年度マスタ!$K$4&amp;"_"&amp;Z$33,データシート1!$A:$BT,MATCH("aa_"&amp;$S37,データシート1!$A$1:$BT$1,0),0)</f>
        <v>0.3255296666362606</v>
      </c>
      <c r="AA37" s="900">
        <f>VLOOKUP(年度マスタ!$K$4&amp;"_"&amp;AA$33,データシート1!$A:$BT,MATCH("aa_"&amp;$S37,データシート1!$A$1:$BT$1,0),0)</f>
        <v>0.31669071960965228</v>
      </c>
      <c r="AB37" s="900">
        <f>VLOOKUP(年度マスタ!$K$4&amp;"_"&amp;AB$33,データシート1!$A:$BT,MATCH("aa_"&amp;$S37,データシート1!$A$1:$BT$1,0),0)</f>
        <v>0.26129330161938918</v>
      </c>
      <c r="AC37" s="900">
        <f>VLOOKUP(年度マスタ!$K$4&amp;"_"&amp;AC$33,データシート1!$A:$BT,MATCH("aa_"&amp;$S37,データシート1!$A$1:$BT$1,0),0)</f>
        <v>0.23604490963334979</v>
      </c>
      <c r="AD37" s="900">
        <f>VLOOKUP(年度マスタ!$K$4&amp;"_"&amp;AD$33,データシート1!$A:$BT,MATCH("aa_"&amp;$S37,データシート1!$A$1:$BT$1,0),0)</f>
        <v>0.24646803653658569</v>
      </c>
      <c r="AE37" s="900">
        <f>VLOOKUP(年度マスタ!$K$4&amp;"_"&amp;AE$33,データシート1!$A:$BT,MATCH("aa_"&amp;$S37,データシート1!$A$1:$BT$1,0),0)</f>
        <v>0.24418434893897792</v>
      </c>
      <c r="AF37" s="900">
        <f>VLOOKUP(年度マスタ!$K$4&amp;"_"&amp;AF$33,データシート1!$A:$BT,MATCH("aa_"&amp;$S37,データシート1!$A$1:$BT$1,0),0)</f>
        <v>0.24070010166295994</v>
      </c>
      <c r="AG37" s="900">
        <f>VLOOKUP(年度マスタ!$K$4&amp;"_"&amp;AG$33,データシート1!$A:$BT,MATCH("aa_"&amp;$S37,データシート1!$A$1:$BT$1,0),0)</f>
        <v>0.21477238442216462</v>
      </c>
      <c r="AH37" s="900">
        <f>VLOOKUP(年度マスタ!$K$4&amp;"_"&amp;AH$33,データシート1!$A:$BT,MATCH("aa_"&amp;$S37,データシート1!$A$1:$BT$1,0),0)</f>
        <v>0.19930800378582744</v>
      </c>
      <c r="AI37" s="900">
        <f>VLOOKUP(年度マスタ!$K$4&amp;"_"&amp;AI$33,データシート1!$A:$BT,MATCH("aa_"&amp;$S37,データシート1!$A$1:$BT$1,0),0)</f>
        <v>0.17124096470387035</v>
      </c>
      <c r="AJ37" s="900">
        <f>VLOOKUP(年度マスタ!$K$4&amp;"_"&amp;AJ$33,データシート1!$A:$BT,MATCH("aa_"&amp;$S37,データシート1!$A$1:$BT$1,0),0)</f>
        <v>0.17965346957739653</v>
      </c>
      <c r="AK37" s="901">
        <f>VLOOKUP(年度マスタ!$K$4&amp;"_"&amp;AK$33,データシート1!$A:$BT,MATCH("aa_"&amp;$S37,データシート1!$A$1:$BT$1,0),0)</f>
        <v>0.16169912910251563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4.8898697503226733</v>
      </c>
      <c r="P38" s="454">
        <f t="shared" si="9"/>
        <v>0.34402091224865611</v>
      </c>
      <c r="Q38" s="328"/>
      <c r="R38" s="13"/>
      <c r="S38" s="356" t="s">
        <v>188</v>
      </c>
      <c r="T38" s="335"/>
      <c r="U38" s="348"/>
      <c r="V38" s="358" t="s">
        <v>197</v>
      </c>
      <c r="W38" s="358"/>
      <c r="X38" s="899">
        <f>VLOOKUP(年度マスタ!$K$4&amp;"_"&amp;X$33,データシート1!$A:$BT,MATCH("aa_"&amp;$S38,データシート1!$A$1:$BT$1,0),0)</f>
        <v>1.9976356657516909</v>
      </c>
      <c r="Y38" s="900">
        <f>VLOOKUP(年度マスタ!$K$4&amp;"_"&amp;Y$33,データシート1!$A:$BT,MATCH("aa_"&amp;$S38,データシート1!$A$1:$BT$1,0),0)</f>
        <v>1.9289744496556469</v>
      </c>
      <c r="Z38" s="900">
        <f>VLOOKUP(年度マスタ!$K$4&amp;"_"&amp;Z$33,データシート1!$A:$BT,MATCH("aa_"&amp;$S38,データシート1!$A$1:$BT$1,0),0)</f>
        <v>1.5517597112959449</v>
      </c>
      <c r="AA38" s="900">
        <f>VLOOKUP(年度マスタ!$K$4&amp;"_"&amp;AA$33,データシート1!$A:$BT,MATCH("aa_"&amp;$S38,データシート1!$A$1:$BT$1,0),0)</f>
        <v>1.5312029185514331</v>
      </c>
      <c r="AB38" s="900">
        <f>VLOOKUP(年度マスタ!$K$4&amp;"_"&amp;AB$33,データシート1!$A:$BT,MATCH("aa_"&amp;$S38,データシート1!$A$1:$BT$1,0),0)</f>
        <v>1.4097651314757871</v>
      </c>
      <c r="AC38" s="900">
        <f>VLOOKUP(年度マスタ!$K$4&amp;"_"&amp;AC$33,データシート1!$A:$BT,MATCH("aa_"&amp;$S38,データシート1!$A$1:$BT$1,0),0)</f>
        <v>1.372278600733317</v>
      </c>
      <c r="AD38" s="900">
        <f>VLOOKUP(年度マスタ!$K$4&amp;"_"&amp;AD$33,データシート1!$A:$BT,MATCH("aa_"&amp;$S38,データシート1!$A$1:$BT$1,0),0)</f>
        <v>1.657840474929849</v>
      </c>
      <c r="AE38" s="900">
        <f>VLOOKUP(年度マスタ!$K$4&amp;"_"&amp;AE$33,データシート1!$A:$BT,MATCH("aa_"&amp;$S38,データシート1!$A$1:$BT$1,0),0)</f>
        <v>1.7651724982220194</v>
      </c>
      <c r="AF38" s="900">
        <f>VLOOKUP(年度マスタ!$K$4&amp;"_"&amp;AF$33,データシート1!$A:$BT,MATCH("aa_"&amp;$S38,データシート1!$A$1:$BT$1,0),0)</f>
        <v>1.5116452983713631</v>
      </c>
      <c r="AG38" s="900">
        <f>VLOOKUP(年度マスタ!$K$4&amp;"_"&amp;AG$33,データシート1!$A:$BT,MATCH("aa_"&amp;$S38,データシート1!$A$1:$BT$1,0),0)</f>
        <v>1.3387336043582545</v>
      </c>
      <c r="AH38" s="900">
        <f>VLOOKUP(年度マスタ!$K$4&amp;"_"&amp;AH$33,データシート1!$A:$BT,MATCH("aa_"&amp;$S38,データシート1!$A$1:$BT$1,0),0)</f>
        <v>1.3498690218124672</v>
      </c>
      <c r="AI38" s="900">
        <f>VLOOKUP(年度マスタ!$K$4&amp;"_"&amp;AI$33,データシート1!$A:$BT,MATCH("aa_"&amp;$S38,データシート1!$A$1:$BT$1,0),0)</f>
        <v>1.0063372992186583</v>
      </c>
      <c r="AJ38" s="900">
        <f>VLOOKUP(年度マスタ!$K$4&amp;"_"&amp;AJ$33,データシート1!$A:$BT,MATCH("aa_"&amp;$S38,データシート1!$A$1:$BT$1,0),0)</f>
        <v>1.1239023249274744</v>
      </c>
      <c r="AK38" s="901">
        <f>VLOOKUP(年度マスタ!$K$4&amp;"_"&amp;AK$33,データシート1!$A:$BT,MATCH("aa_"&amp;$S38,データシート1!$A$1:$BT$1,0),0)</f>
        <v>0.95682456489494772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2.0974613191056557</v>
      </c>
      <c r="P39" s="454">
        <f t="shared" si="9"/>
        <v>0.14756437149627191</v>
      </c>
      <c r="Q39" s="328"/>
      <c r="R39" s="13"/>
      <c r="S39" s="356" t="s">
        <v>189</v>
      </c>
      <c r="T39" s="335"/>
      <c r="U39" s="343" t="s">
        <v>199</v>
      </c>
      <c r="V39" s="344"/>
      <c r="W39" s="344"/>
      <c r="X39" s="896">
        <f>VLOOKUP(年度マスタ!$K$4&amp;"_"&amp;X$33,データシート1!$A:$BT,MATCH("aa_"&amp;$S39,データシート1!$A$1:$BT$1,0),0)</f>
        <v>2.084849346812911</v>
      </c>
      <c r="Y39" s="897">
        <f>VLOOKUP(年度マスタ!$K$4&amp;"_"&amp;Y$33,データシート1!$A:$BT,MATCH("aa_"&amp;$S39,データシート1!$A$1:$BT$1,0),0)</f>
        <v>2.260170612821168</v>
      </c>
      <c r="Z39" s="897">
        <f>VLOOKUP(年度マスタ!$K$4&amp;"_"&amp;Z$33,データシート1!$A:$BT,MATCH("aa_"&amp;$S39,データシート1!$A$1:$BT$1,0),0)</f>
        <v>2.7657395498598252</v>
      </c>
      <c r="AA39" s="897">
        <f>VLOOKUP(年度マスタ!$K$4&amp;"_"&amp;AA$33,データシート1!$A:$BT,MATCH("aa_"&amp;$S39,データシート1!$A$1:$BT$1,0),0)</f>
        <v>2.837041968738605</v>
      </c>
      <c r="AB39" s="897">
        <f>VLOOKUP(年度マスタ!$K$4&amp;"_"&amp;AB$33,データシート1!$A:$BT,MATCH("aa_"&amp;$S39,データシート1!$A$1:$BT$1,0),0)</f>
        <v>2.9079335594579399</v>
      </c>
      <c r="AC39" s="897">
        <f>VLOOKUP(年度マスタ!$K$4&amp;"_"&amp;AC$33,データシート1!$A:$BT,MATCH("aa_"&amp;$S39,データシート1!$A$1:$BT$1,0),0)</f>
        <v>2.5123015998995442</v>
      </c>
      <c r="AD39" s="897">
        <f>VLOOKUP(年度マスタ!$K$4&amp;"_"&amp;AD$33,データシート1!$A:$BT,MATCH("aa_"&amp;$S39,データシート1!$A$1:$BT$1,0),0)</f>
        <v>2.6015514153994541</v>
      </c>
      <c r="AE39" s="897">
        <f>VLOOKUP(年度マスタ!$K$4&amp;"_"&amp;AE$33,データシート1!$A:$BT,MATCH("aa_"&amp;$S39,データシート1!$A$1:$BT$1,0),0)</f>
        <v>2.2833421000600294</v>
      </c>
      <c r="AF39" s="897">
        <f>VLOOKUP(年度マスタ!$K$4&amp;"_"&amp;AF$33,データシート1!$A:$BT,MATCH("aa_"&amp;$S39,データシート1!$A$1:$BT$1,0),0)</f>
        <v>2.0549650928279846</v>
      </c>
      <c r="AG39" s="897">
        <f>VLOOKUP(年度マスタ!$K$4&amp;"_"&amp;AG$33,データシート1!$A:$BT,MATCH("aa_"&amp;$S39,データシート1!$A$1:$BT$1,0),0)</f>
        <v>1.8198483930220155</v>
      </c>
      <c r="AH39" s="897">
        <f>VLOOKUP(年度マスタ!$K$4&amp;"_"&amp;AH$33,データシート1!$A:$BT,MATCH("aa_"&amp;$S39,データシート1!$A$1:$BT$1,0),0)</f>
        <v>1.6218368591119285</v>
      </c>
      <c r="AI39" s="897">
        <f>VLOOKUP(年度マスタ!$K$4&amp;"_"&amp;AI$33,データシート1!$A:$BT,MATCH("aa_"&amp;$S39,データシート1!$A$1:$BT$1,0),0)</f>
        <v>1.1482582148091229</v>
      </c>
      <c r="AJ39" s="897">
        <f>VLOOKUP(年度マスタ!$K$4&amp;"_"&amp;AJ$33,データシート1!$A:$BT,MATCH("aa_"&amp;$S39,データシート1!$A$1:$BT$1,0),0)</f>
        <v>1.1575812850994576</v>
      </c>
      <c r="AK39" s="898">
        <f>VLOOKUP(年度マスタ!$K$4&amp;"_"&amp;AK$33,データシート1!$A:$BT,MATCH("aa_"&amp;$S39,データシート1!$A$1:$BT$1,0),0)</f>
        <v>1.3287842434086778</v>
      </c>
      <c r="AL39" s="330"/>
      <c r="AW39" s="17" t="str">
        <f>年度マスタ!K4</f>
        <v>29452</v>
      </c>
      <c r="AX39" s="17" t="s">
        <v>200</v>
      </c>
      <c r="AY39" s="17">
        <f>VLOOKUP($AW39&amp;"_"&amp;$AY$34,データシート1!$A:$BT,MATCH($AY$31&amp;"_"&amp;AY$36,データシート1!$A$1:$BT$1,0),0)</f>
        <v>0.72688330722573735</v>
      </c>
      <c r="AZ39" s="17">
        <f>VLOOKUP($AW39&amp;"_"&amp;$AY$34,データシート1!$A:$BT,MATCH($AY$31&amp;"_"&amp;AZ$36,データシート1!$A$1:$BT$1,0),0)</f>
        <v>0.16169912910251563</v>
      </c>
      <c r="BA39" s="17">
        <f>VLOOKUP($AW39&amp;"_"&amp;$AY$34,データシート1!$A:$BT,MATCH($AY$31&amp;"_"&amp;BA$36,データシート1!$A$1:$BT$1,0),0)</f>
        <v>0.95682456489494772</v>
      </c>
      <c r="BB39" s="17">
        <f>VLOOKUP($AW39&amp;"_"&amp;$AY$34,データシート1!$A:$BT,MATCH($AY$31&amp;"_"&amp;BB$36,データシート1!$A$1:$BT$1,0),0)</f>
        <v>1.3287842434086778</v>
      </c>
      <c r="BC39" s="17">
        <f>VLOOKUP($AW39&amp;"_"&amp;$AY$34,データシート1!$A:$BT,MATCH($AY$31&amp;"_"&amp;BC$36,データシート1!$A$1:$BT$1,0),0)</f>
        <v>1.9081031001943165</v>
      </c>
      <c r="BD39" s="17">
        <f>VLOOKUP($AW39&amp;"_"&amp;$AY$34,データシート1!$A:$BT,MATCH($AY$31&amp;"_"&amp;BD$36,データシート1!$A$1:$BT$1,0),0)</f>
        <v>1.3632728905644167</v>
      </c>
      <c r="BE39" s="17">
        <f>VLOOKUP($AW39&amp;"_"&amp;$AY$34,データシート1!$A:$BT,MATCH($AY$31&amp;"_"&amp;BE$36,データシート1!$A$1:$BT$1,0),0)</f>
        <v>2.2289204203034503</v>
      </c>
      <c r="BF39" s="17">
        <f>VLOOKUP($AW39&amp;"_"&amp;$AY$34,データシート1!$A:$BT,MATCH($AY$31&amp;"_"&amp;BF$36,データシート1!$A$1:$BT$1,0),0)</f>
        <v>7.4293741243940351E-2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2.7924084312170177</v>
      </c>
      <c r="P40" s="454">
        <f t="shared" si="9"/>
        <v>0.19645654075238422</v>
      </c>
      <c r="Q40" s="328"/>
      <c r="R40" s="13"/>
      <c r="S40" s="356" t="s">
        <v>165</v>
      </c>
      <c r="T40" s="335"/>
      <c r="U40" s="343" t="s">
        <v>165</v>
      </c>
      <c r="V40" s="344"/>
      <c r="W40" s="344"/>
      <c r="X40" s="896">
        <f>VLOOKUP(年度マスタ!$K$4&amp;"_"&amp;X$33,データシート1!$A:$BT,MATCH("aa_"&amp;$S40,データシート1!$A$1:$BT$1,0),0)</f>
        <v>2.5370572615491289</v>
      </c>
      <c r="Y40" s="897">
        <f>VLOOKUP(年度マスタ!$K$4&amp;"_"&amp;Y$33,データシート1!$A:$BT,MATCH("aa_"&amp;$S40,データシート1!$A$1:$BT$1,0),0)</f>
        <v>2.4738700175430819</v>
      </c>
      <c r="Z40" s="897">
        <f>VLOOKUP(年度マスタ!$K$4&amp;"_"&amp;Z$33,データシート1!$A:$BT,MATCH("aa_"&amp;$S40,データシート1!$A$1:$BT$1,0),0)</f>
        <v>3.042332444556803</v>
      </c>
      <c r="AA40" s="897">
        <f>VLOOKUP(年度マスタ!$K$4&amp;"_"&amp;AA$33,データシート1!$A:$BT,MATCH("aa_"&amp;$S40,データシート1!$A$1:$BT$1,0),0)</f>
        <v>3.3568999556056678</v>
      </c>
      <c r="AB40" s="897">
        <f>VLOOKUP(年度マスタ!$K$4&amp;"_"&amp;AB$33,データシート1!$A:$BT,MATCH("aa_"&amp;$S40,データシート1!$A$1:$BT$1,0),0)</f>
        <v>3.4147732318186779</v>
      </c>
      <c r="AC40" s="897">
        <f>VLOOKUP(年度マスタ!$K$4&amp;"_"&amp;AC$33,データシート1!$A:$BT,MATCH("aa_"&amp;$S40,データシート1!$A$1:$BT$1,0),0)</f>
        <v>3.3388982629664659</v>
      </c>
      <c r="AD40" s="897">
        <f>VLOOKUP(年度マスタ!$K$4&amp;"_"&amp;AD$33,データシート1!$A:$BT,MATCH("aa_"&amp;$S40,データシート1!$A$1:$BT$1,0),0)</f>
        <v>2.9744748218925379</v>
      </c>
      <c r="AE40" s="897">
        <f>VLOOKUP(年度マスタ!$K$4&amp;"_"&amp;AE$33,データシート1!$A:$BT,MATCH("aa_"&amp;$S40,データシート1!$A$1:$BT$1,0),0)</f>
        <v>3.0635855346028329</v>
      </c>
      <c r="AF40" s="897">
        <f>VLOOKUP(年度マスタ!$K$4&amp;"_"&amp;AF$33,データシート1!$A:$BT,MATCH("aa_"&amp;$S40,データシート1!$A$1:$BT$1,0),0)</f>
        <v>2.6305170964114279</v>
      </c>
      <c r="AG40" s="897">
        <f>VLOOKUP(年度マスタ!$K$4&amp;"_"&amp;AG$33,データシート1!$A:$BT,MATCH("aa_"&amp;$S40,データシート1!$A$1:$BT$1,0),0)</f>
        <v>1.9830202295333332</v>
      </c>
      <c r="AH40" s="897">
        <f>VLOOKUP(年度マスタ!$K$4&amp;"_"&amp;AH$33,データシート1!$A:$BT,MATCH("aa_"&amp;$S40,データシート1!$A$1:$BT$1,0),0)</f>
        <v>2.0404628935249711</v>
      </c>
      <c r="AI40" s="897">
        <f>VLOOKUP(年度マスタ!$K$4&amp;"_"&amp;AI$33,データシート1!$A:$BT,MATCH("aa_"&amp;$S40,データシート1!$A$1:$BT$1,0),0)</f>
        <v>1.8327068853665127</v>
      </c>
      <c r="AJ40" s="897">
        <f>VLOOKUP(年度マスタ!$K$4&amp;"_"&amp;AJ$33,データシート1!$A:$BT,MATCH("aa_"&amp;$S40,データシート1!$A$1:$BT$1,0),0)</f>
        <v>1.7862336100515732</v>
      </c>
      <c r="AK40" s="898">
        <f>VLOOKUP(年度マスタ!$K$4&amp;"_"&amp;AK$33,データシート1!$A:$BT,MATCH("aa_"&amp;$S40,データシート1!$A$1:$BT$1,0),0)</f>
        <v>1.9081031001943165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0.126397896465934</v>
      </c>
      <c r="P41" s="454">
        <f t="shared" si="9"/>
        <v>8.8925721683389223E-3</v>
      </c>
      <c r="Q41" s="328"/>
      <c r="R41" s="13"/>
      <c r="S41" s="356" t="s">
        <v>201</v>
      </c>
      <c r="T41" s="335"/>
      <c r="U41" s="246" t="s">
        <v>128</v>
      </c>
      <c r="V41" s="344"/>
      <c r="W41" s="344"/>
      <c r="X41" s="896">
        <f>X42+X45+X46</f>
        <v>5.8259263375237333</v>
      </c>
      <c r="Y41" s="897">
        <f t="shared" ref="Y41:AH41" si="12">Y42+Y45+Y46</f>
        <v>5.6125722358226451</v>
      </c>
      <c r="Z41" s="897">
        <f t="shared" si="12"/>
        <v>5.3727595581089149</v>
      </c>
      <c r="AA41" s="897">
        <f t="shared" si="12"/>
        <v>5.1951439095711747</v>
      </c>
      <c r="AB41" s="897">
        <f t="shared" si="12"/>
        <v>5.0162676467886076</v>
      </c>
      <c r="AC41" s="897">
        <f t="shared" si="12"/>
        <v>4.8217229537387825</v>
      </c>
      <c r="AD41" s="897">
        <f t="shared" si="12"/>
        <v>4.6722738925693355</v>
      </c>
      <c r="AE41" s="897">
        <f t="shared" si="12"/>
        <v>4.5776578496854912</v>
      </c>
      <c r="AF41" s="897">
        <f t="shared" si="12"/>
        <v>4.4659301101366422</v>
      </c>
      <c r="AG41" s="897">
        <f t="shared" si="12"/>
        <v>4.2834406531683333</v>
      </c>
      <c r="AH41" s="897">
        <f t="shared" si="12"/>
        <v>4.1243670967969619</v>
      </c>
      <c r="AI41" s="897">
        <f>AI42+AI45+AI46</f>
        <v>3.7110872404357225</v>
      </c>
      <c r="AJ41" s="897">
        <f>AJ42+AJ45+AJ46</f>
        <v>3.6655812721319898</v>
      </c>
      <c r="AK41" s="898">
        <f>AK42+AK45+AK46</f>
        <v>3.6664870521118074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5.7159775196631966</v>
      </c>
      <c r="Y42" s="900">
        <f t="shared" ref="Y42:AK42" si="13">SUM(Y43:Y44)</f>
        <v>5.5012977666409455</v>
      </c>
      <c r="Z42" s="900">
        <f t="shared" si="13"/>
        <v>5.250581328328769</v>
      </c>
      <c r="AA42" s="900">
        <f t="shared" si="13"/>
        <v>5.067508202909238</v>
      </c>
      <c r="AB42" s="900">
        <f t="shared" si="13"/>
        <v>4.8898697503226733</v>
      </c>
      <c r="AC42" s="900">
        <f t="shared" si="13"/>
        <v>4.7026040057356102</v>
      </c>
      <c r="AD42" s="900">
        <f t="shared" si="13"/>
        <v>4.5600233634016787</v>
      </c>
      <c r="AE42" s="900">
        <f t="shared" si="13"/>
        <v>4.471921703992086</v>
      </c>
      <c r="AF42" s="900">
        <f t="shared" si="13"/>
        <v>4.3657299859646042</v>
      </c>
      <c r="AG42" s="900">
        <f t="shared" si="13"/>
        <v>4.1933131081016901</v>
      </c>
      <c r="AH42" s="900">
        <f t="shared" si="13"/>
        <v>4.0403794879976127</v>
      </c>
      <c r="AI42" s="900">
        <f t="shared" si="13"/>
        <v>3.6332001248257493</v>
      </c>
      <c r="AJ42" s="900">
        <f t="shared" si="13"/>
        <v>3.5905538391262843</v>
      </c>
      <c r="AK42" s="901">
        <f t="shared" si="13"/>
        <v>3.592193310867867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0.32601869721685162</v>
      </c>
      <c r="P43" s="612">
        <f t="shared" si="9"/>
        <v>2.2936653807447256E-2</v>
      </c>
      <c r="Q43" s="328"/>
      <c r="R43" s="13"/>
      <c r="S43" s="356" t="s">
        <v>190</v>
      </c>
      <c r="T43" s="359"/>
      <c r="U43" s="346"/>
      <c r="V43" s="360"/>
      <c r="W43" s="347" t="s">
        <v>190</v>
      </c>
      <c r="X43" s="899">
        <f>VLOOKUP(年度マスタ!$K$4&amp;"_"&amp;X$33,データシート1!$A:$BT,MATCH("aa_"&amp;$S43,データシート1!$A$1:$BT$1,0),0)</f>
        <v>2.4964174624736231</v>
      </c>
      <c r="Y43" s="900">
        <f>VLOOKUP(年度マスタ!$K$4&amp;"_"&amp;Y$33,データシート1!$A:$BT,MATCH("aa_"&amp;$S43,データシート1!$A$1:$BT$1,0),0)</f>
        <v>2.4336769151911839</v>
      </c>
      <c r="Z43" s="900">
        <f>VLOOKUP(年度マスタ!$K$4&amp;"_"&amp;Z$33,データシート1!$A:$BT,MATCH("aa_"&amp;$S43,データシート1!$A$1:$BT$1,0),0)</f>
        <v>2.3260428050565936</v>
      </c>
      <c r="AA43" s="900">
        <f>VLOOKUP(年度マスタ!$K$4&amp;"_"&amp;AA$33,データシート1!$A:$BT,MATCH("aa_"&amp;$S43,データシート1!$A$1:$BT$1,0),0)</f>
        <v>2.2656756414232104</v>
      </c>
      <c r="AB43" s="900">
        <f>VLOOKUP(年度マスタ!$K$4&amp;"_"&amp;AB$33,データシート1!$A:$BT,MATCH("aa_"&amp;$S43,データシート1!$A$1:$BT$1,0),0)</f>
        <v>2.0974613191056557</v>
      </c>
      <c r="AC43" s="900">
        <f>VLOOKUP(年度マスタ!$K$4&amp;"_"&amp;AC$33,データシート1!$A:$BT,MATCH("aa_"&amp;$S43,データシート1!$A$1:$BT$1,0),0)</f>
        <v>1.9810436559713149</v>
      </c>
      <c r="AD43" s="900">
        <f>VLOOKUP(年度マスタ!$K$4&amp;"_"&amp;AD$33,データシート1!$A:$BT,MATCH("aa_"&amp;$S43,データシート1!$A$1:$BT$1,0),0)</f>
        <v>1.8915910801453641</v>
      </c>
      <c r="AE43" s="900">
        <f>VLOOKUP(年度マスタ!$K$4&amp;"_"&amp;AE$33,データシート1!$A:$BT,MATCH("aa_"&amp;$S43,データシート1!$A$1:$BT$1,0),0)</f>
        <v>1.8822229131377224</v>
      </c>
      <c r="AF43" s="900">
        <f>VLOOKUP(年度マスタ!$K$4&amp;"_"&amp;AF$33,データシート1!$A:$BT,MATCH("aa_"&amp;$S43,データシート1!$A$1:$BT$1,0),0)</f>
        <v>1.8214036741958568</v>
      </c>
      <c r="AG43" s="900">
        <f>VLOOKUP(年度マスタ!$K$4&amp;"_"&amp;AG$33,データシート1!$A:$BT,MATCH("aa_"&amp;$S43,データシート1!$A$1:$BT$1,0),0)</f>
        <v>1.7412320167113198</v>
      </c>
      <c r="AH43" s="900">
        <f>VLOOKUP(年度マスタ!$K$4&amp;"_"&amp;AH$33,データシート1!$A:$BT,MATCH("aa_"&amp;$S43,データシート1!$A$1:$BT$1,0),0)</f>
        <v>1.6324131066736989</v>
      </c>
      <c r="AI43" s="900">
        <f>VLOOKUP(年度マスタ!$K$4&amp;"_"&amp;AI$33,データシート1!$A:$BT,MATCH("aa_"&amp;$S43,データシート1!$A$1:$BT$1,0),0)</f>
        <v>1.3994370615322647</v>
      </c>
      <c r="AJ43" s="900">
        <f>VLOOKUP(年度マスタ!$K$4&amp;"_"&amp;AJ$33,データシート1!$A:$BT,MATCH("aa_"&amp;$S43,データシート1!$A$1:$BT$1,0),0)</f>
        <v>1.3183615972302185</v>
      </c>
      <c r="AK43" s="901">
        <f>VLOOKUP(年度マスタ!$K$4&amp;"_"&amp;AK$33,データシート1!$A:$BT,MATCH("aa_"&amp;$S43,データシート1!$A$1:$BT$1,0),0)</f>
        <v>1.3632728905644167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3.2195600571895739</v>
      </c>
      <c r="Y44" s="900">
        <f>VLOOKUP(年度マスタ!$K$4&amp;"_"&amp;Y$33,データシート1!$A:$BT,MATCH("aa_"&amp;$S44,データシート1!$A$1:$BT$1,0),0)</f>
        <v>3.067620851449762</v>
      </c>
      <c r="Z44" s="900">
        <f>VLOOKUP(年度マスタ!$K$4&amp;"_"&amp;Z$33,データシート1!$A:$BT,MATCH("aa_"&amp;$S44,データシート1!$A$1:$BT$1,0),0)</f>
        <v>2.924538523272175</v>
      </c>
      <c r="AA44" s="900">
        <f>VLOOKUP(年度マスタ!$K$4&amp;"_"&amp;AA$33,データシート1!$A:$BT,MATCH("aa_"&amp;$S44,データシート1!$A$1:$BT$1,0),0)</f>
        <v>2.8018325614860271</v>
      </c>
      <c r="AB44" s="900">
        <f>VLOOKUP(年度マスタ!$K$4&amp;"_"&amp;AB$33,データシート1!$A:$BT,MATCH("aa_"&amp;$S44,データシート1!$A$1:$BT$1,0),0)</f>
        <v>2.7924084312170177</v>
      </c>
      <c r="AC44" s="900">
        <f>VLOOKUP(年度マスタ!$K$4&amp;"_"&amp;AC$33,データシート1!$A:$BT,MATCH("aa_"&amp;$S44,データシート1!$A$1:$BT$1,0),0)</f>
        <v>2.7215603497642955</v>
      </c>
      <c r="AD44" s="900">
        <f>VLOOKUP(年度マスタ!$K$4&amp;"_"&amp;AD$33,データシート1!$A:$BT,MATCH("aa_"&amp;$S44,データシート1!$A$1:$BT$1,0),0)</f>
        <v>2.6684322832563145</v>
      </c>
      <c r="AE44" s="900">
        <f>VLOOKUP(年度マスタ!$K$4&amp;"_"&amp;AE$33,データシート1!$A:$BT,MATCH("aa_"&amp;$S44,データシート1!$A$1:$BT$1,0),0)</f>
        <v>2.5896987908543632</v>
      </c>
      <c r="AF44" s="900">
        <f>VLOOKUP(年度マスタ!$K$4&amp;"_"&amp;AF$33,データシート1!$A:$BT,MATCH("aa_"&amp;$S44,データシート1!$A$1:$BT$1,0),0)</f>
        <v>2.5443263117687476</v>
      </c>
      <c r="AG44" s="900">
        <f>VLOOKUP(年度マスタ!$K$4&amp;"_"&amp;AG$33,データシート1!$A:$BT,MATCH("aa_"&amp;$S44,データシート1!$A$1:$BT$1,0),0)</f>
        <v>2.4520810913903701</v>
      </c>
      <c r="AH44" s="900">
        <f>VLOOKUP(年度マスタ!$K$4&amp;"_"&amp;AH$33,データシート1!$A:$BT,MATCH("aa_"&amp;$S44,データシート1!$A$1:$BT$1,0),0)</f>
        <v>2.4079663813239138</v>
      </c>
      <c r="AI44" s="900">
        <f>VLOOKUP(年度マスタ!$K$4&amp;"_"&amp;AI$33,データシート1!$A:$BT,MATCH("aa_"&amp;$S44,データシート1!$A$1:$BT$1,0),0)</f>
        <v>2.2337630632934844</v>
      </c>
      <c r="AJ44" s="900">
        <f>VLOOKUP(年度マスタ!$K$4&amp;"_"&amp;AJ$33,データシート1!$A:$BT,MATCH("aa_"&amp;$S44,データシート1!$A$1:$BT$1,0),0)</f>
        <v>2.2721922418960658</v>
      </c>
      <c r="AK44" s="901">
        <f>VLOOKUP(年度マスタ!$K$4&amp;"_"&amp;AK$33,データシート1!$A:$BT,MATCH("aa_"&amp;$S44,データシート1!$A$1:$BT$1,0),0)</f>
        <v>2.2289204203034503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0.10994881786053699</v>
      </c>
      <c r="Y45" s="900">
        <f>VLOOKUP(年度マスタ!$K$4&amp;"_"&amp;Y$33,データシート1!$A:$BT,MATCH("aa_"&amp;$S45,データシート1!$A$1:$BT$1,0),0)</f>
        <v>0.1112744691817</v>
      </c>
      <c r="Z45" s="900">
        <f>VLOOKUP(年度マスタ!$K$4&amp;"_"&amp;Z$33,データシート1!$A:$BT,MATCH("aa_"&amp;$S45,データシート1!$A$1:$BT$1,0),0)</f>
        <v>0.122178229780146</v>
      </c>
      <c r="AA45" s="900">
        <f>VLOOKUP(年度マスタ!$K$4&amp;"_"&amp;AA$33,データシート1!$A:$BT,MATCH("aa_"&amp;$S45,データシート1!$A$1:$BT$1,0),0)</f>
        <v>0.12763570666193699</v>
      </c>
      <c r="AB45" s="900">
        <f>VLOOKUP(年度マスタ!$K$4&amp;"_"&amp;AB$33,データシート1!$A:$BT,MATCH("aa_"&amp;$S45,データシート1!$A$1:$BT$1,0),0)</f>
        <v>0.126397896465934</v>
      </c>
      <c r="AC45" s="900">
        <f>VLOOKUP(年度マスタ!$K$4&amp;"_"&amp;AC$33,データシート1!$A:$BT,MATCH("aa_"&amp;$S45,データシート1!$A$1:$BT$1,0),0)</f>
        <v>0.11911894800317201</v>
      </c>
      <c r="AD45" s="900">
        <f>VLOOKUP(年度マスタ!$K$4&amp;"_"&amp;AD$33,データシート1!$A:$BT,MATCH("aa_"&amp;$S45,データシート1!$A$1:$BT$1,0),0)</f>
        <v>0.112250529167657</v>
      </c>
      <c r="AE45" s="900">
        <f>VLOOKUP(年度マスタ!$K$4&amp;"_"&amp;AE$33,データシート1!$A:$BT,MATCH("aa_"&amp;$S45,データシート1!$A$1:$BT$1,0),0)</f>
        <v>0.1057361456934052</v>
      </c>
      <c r="AF45" s="900">
        <f>VLOOKUP(年度マスタ!$K$4&amp;"_"&amp;AF$33,データシート1!$A:$BT,MATCH("aa_"&amp;$S45,データシート1!$A$1:$BT$1,0),0)</f>
        <v>0.100200124172038</v>
      </c>
      <c r="AG45" s="900">
        <f>VLOOKUP(年度マスタ!$K$4&amp;"_"&amp;AG$33,データシート1!$A:$BT,MATCH("aa_"&amp;$S45,データシート1!$A$1:$BT$1,0),0)</f>
        <v>9.0127545066643305E-2</v>
      </c>
      <c r="AH45" s="900">
        <f>VLOOKUP(年度マスタ!$K$4&amp;"_"&amp;AH$33,データシート1!$A:$BT,MATCH("aa_"&amp;$S45,データシート1!$A$1:$BT$1,0),0)</f>
        <v>8.3987608799349203E-2</v>
      </c>
      <c r="AI45" s="900">
        <f>VLOOKUP(年度マスタ!$K$4&amp;"_"&amp;AI$33,データシート1!$A:$BT,MATCH("aa_"&amp;$S45,データシート1!$A$1:$BT$1,0),0)</f>
        <v>7.7887115609973204E-2</v>
      </c>
      <c r="AJ45" s="900">
        <f>VLOOKUP(年度マスタ!$K$4&amp;"_"&amp;AJ$33,データシート1!$A:$BT,MATCH("aa_"&amp;$S45,データシート1!$A$1:$BT$1,0),0)</f>
        <v>7.5027433005705399E-2</v>
      </c>
      <c r="AK45" s="901">
        <f>VLOOKUP(年度マスタ!$K$4&amp;"_"&amp;AK$33,データシート1!$A:$BT,MATCH("aa_"&amp;$S45,データシート1!$A$1:$BT$1,0),0)</f>
        <v>7.4293741243940351E-2</v>
      </c>
      <c r="AL45" s="330"/>
      <c r="AW45" s="17" t="str">
        <f>AW48</f>
        <v>川上村</v>
      </c>
      <c r="AX45" s="1010">
        <f t="shared" ref="AX45:BB45" si="15">AX48/$BC48</f>
        <v>0.21093303369873626</v>
      </c>
      <c r="AY45" s="1010">
        <f t="shared" si="15"/>
        <v>0.15188220886096671</v>
      </c>
      <c r="AZ45" s="1010">
        <f t="shared" si="15"/>
        <v>0.21809930019078266</v>
      </c>
      <c r="BA45" s="1010">
        <f t="shared" si="15"/>
        <v>0.41908545724951429</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0.29683025845533501</v>
      </c>
      <c r="Y47" s="903">
        <f>VLOOKUP(年度マスタ!$K$4&amp;"_"&amp;Y$33,データシート1!$A:$BT,MATCH("aa_"&amp;$S47,データシート1!$A$1:$BT$1,0),0)</f>
        <v>0.21288547310073219</v>
      </c>
      <c r="Z47" s="903">
        <f>VLOOKUP(年度マスタ!$K$4&amp;"_"&amp;Z$33,データシート1!$A:$BT,MATCH("aa_"&amp;$S47,データシート1!$A$1:$BT$1,0),0)</f>
        <v>0.2023872326353591</v>
      </c>
      <c r="AA47" s="903">
        <f>VLOOKUP(年度マスタ!$K$4&amp;"_"&amp;AA$33,データシート1!$A:$BT,MATCH("aa_"&amp;$S47,データシート1!$A$1:$BT$1,0),0)</f>
        <v>0.26078618750193983</v>
      </c>
      <c r="AB47" s="903">
        <f>VLOOKUP(年度マスタ!$K$4&amp;"_"&amp;AB$33,データシート1!$A:$BT,MATCH("aa_"&amp;$S47,データシート1!$A$1:$BT$1,0),0)</f>
        <v>0.32601869721685162</v>
      </c>
      <c r="AC47" s="903">
        <f>VLOOKUP(年度マスタ!$K$4&amp;"_"&amp;AC$33,データシート1!$A:$BT,MATCH("aa_"&amp;$S47,データシート1!$A$1:$BT$1,0),0)</f>
        <v>0.24752677184040031</v>
      </c>
      <c r="AD47" s="903">
        <f>VLOOKUP(年度マスタ!$K$4&amp;"_"&amp;AD$33,データシート1!$A:$BT,MATCH("aa_"&amp;$S47,データシート1!$A$1:$BT$1,0),0)</f>
        <v>0.23331556697872741</v>
      </c>
      <c r="AE47" s="903">
        <f>VLOOKUP(年度マスタ!$K$4&amp;"_"&amp;AE$33,データシート1!$A:$BT,MATCH("aa_"&amp;$S47,データシート1!$A$1:$BT$1,0),0)</f>
        <v>0.23046079164563313</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川上村</v>
      </c>
      <c r="AX48" s="1011">
        <f>SUM(AY39:BA39)</f>
        <v>1.8454070012232007</v>
      </c>
      <c r="AY48" s="1011">
        <f>BB39</f>
        <v>1.3287842434086778</v>
      </c>
      <c r="AZ48" s="1011">
        <f>BC39</f>
        <v>1.9081031001943165</v>
      </c>
      <c r="BA48" s="1011">
        <f>SUM(BD39:BG39)</f>
        <v>3.6664870521118074</v>
      </c>
      <c r="BB48" s="1011">
        <f>BH39</f>
        <v>0</v>
      </c>
      <c r="BC48" s="1011">
        <f>SUM(AX48:BB48)</f>
        <v>8.7487813969380035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8.7487813969380035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1.8454070012232007</v>
      </c>
      <c r="P52" s="453">
        <f t="shared" ref="P52:P64" si="18">O52/$O$51</f>
        <v>0.21093303369873626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0.72688330722573735</v>
      </c>
      <c r="P53" s="454">
        <f t="shared" si="18"/>
        <v>8.308394898061347E-2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0.16169912910251563</v>
      </c>
      <c r="P54" s="454">
        <f t="shared" si="18"/>
        <v>1.8482474503147252E-2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0.95682456489494772</v>
      </c>
      <c r="P55" s="454">
        <f t="shared" si="18"/>
        <v>0.10936661021497553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1.3287842434086778</v>
      </c>
      <c r="P56" s="453">
        <f t="shared" si="18"/>
        <v>0.15188220886096671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1.9081031001943165</v>
      </c>
      <c r="P57" s="453">
        <f t="shared" si="18"/>
        <v>0.21809930019078266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3.6664870521118074</v>
      </c>
      <c r="P58" s="453">
        <f t="shared" si="18"/>
        <v>0.41908545724951429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3.592193310867867</v>
      </c>
      <c r="P59" s="454">
        <f t="shared" si="18"/>
        <v>0.41059356130730423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1.3632728905644167</v>
      </c>
      <c r="P60" s="454">
        <f t="shared" si="18"/>
        <v>0.1558243175491332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2.2289204203034503</v>
      </c>
      <c r="P61" s="454">
        <f t="shared" si="18"/>
        <v>0.254769243758171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7.4293741243940351E-2</v>
      </c>
      <c r="P62" s="454">
        <f t="shared" si="18"/>
        <v>8.4918959422100211E-3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川上村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17.480599999999999</v>
      </c>
      <c r="AI7" s="78">
        <f>VLOOKUP(年度マスタ!$K$4&amp;"_"&amp;$AG7,データシート1!$A:$BT,MATCH("ab_"&amp;AI$2,データシート1!$A$1:$BT$1,0),0)</f>
        <v>146</v>
      </c>
      <c r="AJ7" s="78">
        <f>VLOOKUP(年度マスタ!$K$4&amp;"_"&amp;$AG7,データシート1!$A:$BT,MATCH("ab_"&amp;AJ$2,データシート1!$A$1:$BT$1,0),0)</f>
        <v>46</v>
      </c>
      <c r="AK7" s="78">
        <f>VLOOKUP(年度マスタ!$K$4&amp;"_"&amp;$AG7,データシート1!$A:$BT,MATCH("ab_"&amp;AK$2,データシート1!$A$1:$BT$1,0),0)</f>
        <v>571</v>
      </c>
      <c r="AL7" s="78">
        <f>VLOOKUP(年度マスタ!$K$4&amp;"_"&amp;$AG7,データシート1!$A:$BT,MATCH("ab_"&amp;AL$2,データシート1!$A$1:$BT$1,0),0)</f>
        <v>930</v>
      </c>
      <c r="AM7" s="78">
        <f>VLOOKUP(年度マスタ!$K$4&amp;"_"&amp;$AG7,データシート1!$A:$BT,MATCH("ab_"&amp;AM$2,データシート1!$A$1:$BT$1,0),0)</f>
        <v>1262</v>
      </c>
      <c r="AN7" s="78">
        <f>VLOOKUP(年度マスタ!$K$4&amp;"_"&amp;$AG7,データシート1!$A:$BT,MATCH("ab_"&amp;AN$2,データシート1!$A$1:$BT$1,0),0)</f>
        <v>648</v>
      </c>
      <c r="AO7" s="78">
        <f>VLOOKUP(年度マスタ!$K$4&amp;"_"&amp;$AG7,データシート1!$A:$BT,MATCH("ab_"&amp;AO$2,データシート1!$A$1:$BT$1,0),0)</f>
        <v>1886</v>
      </c>
      <c r="AP7" s="78">
        <f>VLOOKUP(年度マスタ!$K$4&amp;"_"&amp;$AG7,データシート1!$A:$BT,MATCH("ab_"&amp;AP$2,データシート1!$A$1:$BT$1,0),0)</f>
        <v>0</v>
      </c>
      <c r="AQ7" s="954">
        <f>VLOOKUP(年度マスタ!$K$4&amp;"_"&amp;$AG7,データシート1!$A:$BT,MATCH("ab_"&amp;AQ$2,データシート1!$A$1:$BT$1,0),0)</f>
        <v>0.29683025845533501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17.275600000000001</v>
      </c>
      <c r="AI8" s="78">
        <f>VLOOKUP(年度マスタ!$K$4&amp;"_"&amp;$AG8,データシート1!$A:$BT,MATCH("ab_"&amp;AI$2,データシート1!$A$1:$BT$1,0),0)</f>
        <v>146</v>
      </c>
      <c r="AJ8" s="78">
        <f>VLOOKUP(年度マスタ!$K$4&amp;"_"&amp;$AG8,データシート1!$A:$BT,MATCH("ab_"&amp;AJ$2,データシート1!$A$1:$BT$1,0),0)</f>
        <v>46</v>
      </c>
      <c r="AK8" s="78">
        <f>VLOOKUP(年度マスタ!$K$4&amp;"_"&amp;$AG8,データシート1!$A:$BT,MATCH("ab_"&amp;AK$2,データシート1!$A$1:$BT$1,0),0)</f>
        <v>571</v>
      </c>
      <c r="AL8" s="78">
        <f>VLOOKUP(年度マスタ!$K$4&amp;"_"&amp;$AG8,データシート1!$A:$BT,MATCH("ab_"&amp;AL$2,データシート1!$A$1:$BT$1,0),0)</f>
        <v>922</v>
      </c>
      <c r="AM8" s="78">
        <f>VLOOKUP(年度マスタ!$K$4&amp;"_"&amp;$AG8,データシート1!$A:$BT,MATCH("ab_"&amp;AM$2,データシート1!$A$1:$BT$1,0),0)</f>
        <v>1236</v>
      </c>
      <c r="AN8" s="78">
        <f>VLOOKUP(年度マスタ!$K$4&amp;"_"&amp;$AG8,データシート1!$A:$BT,MATCH("ab_"&amp;AN$2,データシート1!$A$1:$BT$1,0),0)</f>
        <v>602</v>
      </c>
      <c r="AO8" s="78">
        <f>VLOOKUP(年度マスタ!$K$4&amp;"_"&amp;$AG8,データシート1!$A:$BT,MATCH("ab_"&amp;AO$2,データシート1!$A$1:$BT$1,0),0)</f>
        <v>1829</v>
      </c>
      <c r="AP8" s="78">
        <f>VLOOKUP(年度マスタ!$K$4&amp;"_"&amp;$AG8,データシート1!$A:$BT,MATCH("ab_"&amp;AP$2,データシート1!$A$1:$BT$1,0),0)</f>
        <v>0</v>
      </c>
      <c r="AQ8" s="954">
        <f>VLOOKUP(年度マスタ!$K$4&amp;"_"&amp;$AG8,データシート1!$A:$BT,MATCH("ab_"&amp;AQ$2,データシート1!$A$1:$BT$1,0),0)</f>
        <v>0.21288547310073219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25.298500000000001</v>
      </c>
      <c r="AI9" s="78">
        <f>VLOOKUP(年度マスタ!$K$4&amp;"_"&amp;$AG9,データシート1!$A:$BT,MATCH("ab_"&amp;AI$2,データシート1!$A$1:$BT$1,0),0)</f>
        <v>146</v>
      </c>
      <c r="AJ9" s="78">
        <f>VLOOKUP(年度マスタ!$K$4&amp;"_"&amp;$AG9,データシート1!$A:$BT,MATCH("ab_"&amp;AJ$2,データシート1!$A$1:$BT$1,0),0)</f>
        <v>46</v>
      </c>
      <c r="AK9" s="78">
        <f>VLOOKUP(年度マスタ!$K$4&amp;"_"&amp;$AG9,データシート1!$A:$BT,MATCH("ab_"&amp;AK$2,データシート1!$A$1:$BT$1,0),0)</f>
        <v>571</v>
      </c>
      <c r="AL9" s="78">
        <f>VLOOKUP(年度マスタ!$K$4&amp;"_"&amp;$AG9,データシート1!$A:$BT,MATCH("ab_"&amp;AL$2,データシート1!$A$1:$BT$1,0),0)</f>
        <v>896</v>
      </c>
      <c r="AM9" s="78">
        <f>VLOOKUP(年度マスタ!$K$4&amp;"_"&amp;$AG9,データシート1!$A:$BT,MATCH("ab_"&amp;AM$2,データシート1!$A$1:$BT$1,0),0)</f>
        <v>1207</v>
      </c>
      <c r="AN9" s="78">
        <f>VLOOKUP(年度マスタ!$K$4&amp;"_"&amp;$AG9,データシート1!$A:$BT,MATCH("ab_"&amp;AN$2,データシート1!$A$1:$BT$1,0),0)</f>
        <v>591</v>
      </c>
      <c r="AO9" s="78">
        <f>VLOOKUP(年度マスタ!$K$4&amp;"_"&amp;$AG9,データシート1!$A:$BT,MATCH("ab_"&amp;AO$2,データシート1!$A$1:$BT$1,0),0)</f>
        <v>1741</v>
      </c>
      <c r="AP9" s="78">
        <f>VLOOKUP(年度マスタ!$K$4&amp;"_"&amp;$AG9,データシート1!$A:$BT,MATCH("ab_"&amp;AP$2,データシート1!$A$1:$BT$1,0),0)</f>
        <v>0</v>
      </c>
      <c r="AQ9" s="954">
        <f>VLOOKUP(年度マスタ!$K$4&amp;"_"&amp;$AG9,データシート1!$A:$BT,MATCH("ab_"&amp;AQ$2,データシート1!$A$1:$BT$1,0),0)</f>
        <v>0.2023872326353591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19.1662</v>
      </c>
      <c r="AI10" s="78">
        <f>VLOOKUP(年度マスタ!$K$4&amp;"_"&amp;$AG10,データシート1!$A:$BT,MATCH("ab_"&amp;AI$2,データシート1!$A$1:$BT$1,0),0)</f>
        <v>146</v>
      </c>
      <c r="AJ10" s="78">
        <f>VLOOKUP(年度マスタ!$K$4&amp;"_"&amp;$AG10,データシート1!$A:$BT,MATCH("ab_"&amp;AJ$2,データシート1!$A$1:$BT$1,0),0)</f>
        <v>46</v>
      </c>
      <c r="AK10" s="78">
        <f>VLOOKUP(年度マスタ!$K$4&amp;"_"&amp;$AG10,データシート1!$A:$BT,MATCH("ab_"&amp;AK$2,データシート1!$A$1:$BT$1,0),0)</f>
        <v>571</v>
      </c>
      <c r="AL10" s="78">
        <f>VLOOKUP(年度マスタ!$K$4&amp;"_"&amp;$AG10,データシート1!$A:$BT,MATCH("ab_"&amp;AL$2,データシート1!$A$1:$BT$1,0),0)</f>
        <v>872</v>
      </c>
      <c r="AM10" s="78">
        <f>VLOOKUP(年度マスタ!$K$4&amp;"_"&amp;$AG10,データシート1!$A:$BT,MATCH("ab_"&amp;AM$2,データシート1!$A$1:$BT$1,0),0)</f>
        <v>1185</v>
      </c>
      <c r="AN10" s="78">
        <f>VLOOKUP(年度マスタ!$K$4&amp;"_"&amp;$AG10,データシート1!$A:$BT,MATCH("ab_"&amp;AN$2,データシート1!$A$1:$BT$1,0),0)</f>
        <v>563</v>
      </c>
      <c r="AO10" s="78">
        <f>VLOOKUP(年度マスタ!$K$4&amp;"_"&amp;$AG10,データシート1!$A:$BT,MATCH("ab_"&amp;AO$2,データシート1!$A$1:$BT$1,0),0)</f>
        <v>1674</v>
      </c>
      <c r="AP10" s="78">
        <f>VLOOKUP(年度マスタ!$K$4&amp;"_"&amp;$AG10,データシート1!$A:$BT,MATCH("ab_"&amp;AP$2,データシート1!$A$1:$BT$1,0),0)</f>
        <v>0</v>
      </c>
      <c r="AQ10" s="954">
        <f>VLOOKUP(年度マスタ!$K$4&amp;"_"&amp;$AG10,データシート1!$A:$BT,MATCH("ab_"&amp;AQ$2,データシート1!$A$1:$BT$1,0),0)</f>
        <v>0.26078618750193983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18.245999999999999</v>
      </c>
      <c r="AI11" s="78">
        <f>VLOOKUP(年度マスタ!$K$4&amp;"_"&amp;$AG11,データシート1!$A:$BT,MATCH("ab_"&amp;AI$2,データシート1!$A$1:$BT$1,0),0)</f>
        <v>146</v>
      </c>
      <c r="AJ11" s="78">
        <f>VLOOKUP(年度マスタ!$K$4&amp;"_"&amp;$AG11,データシート1!$A:$BT,MATCH("ab_"&amp;AJ$2,データシート1!$A$1:$BT$1,0),0)</f>
        <v>46</v>
      </c>
      <c r="AK11" s="78">
        <f>VLOOKUP(年度マスタ!$K$4&amp;"_"&amp;$AG11,データシート1!$A:$BT,MATCH("ab_"&amp;AK$2,データシート1!$A$1:$BT$1,0),0)</f>
        <v>571</v>
      </c>
      <c r="AL11" s="78">
        <f>VLOOKUP(年度マスタ!$K$4&amp;"_"&amp;$AG11,データシート1!$A:$BT,MATCH("ab_"&amp;AL$2,データシート1!$A$1:$BT$1,0),0)</f>
        <v>862</v>
      </c>
      <c r="AM11" s="78">
        <f>VLOOKUP(年度マスタ!$K$4&amp;"_"&amp;$AG11,データシート1!$A:$BT,MATCH("ab_"&amp;AM$2,データシート1!$A$1:$BT$1,0),0)</f>
        <v>1146</v>
      </c>
      <c r="AN11" s="78">
        <f>VLOOKUP(年度マスタ!$K$4&amp;"_"&amp;$AG11,データシート1!$A:$BT,MATCH("ab_"&amp;AN$2,データシート1!$A$1:$BT$1,0),0)</f>
        <v>559</v>
      </c>
      <c r="AO11" s="78">
        <f>VLOOKUP(年度マスタ!$K$4&amp;"_"&amp;$AG11,データシート1!$A:$BT,MATCH("ab_"&amp;AO$2,データシート1!$A$1:$BT$1,0),0)</f>
        <v>1634</v>
      </c>
      <c r="AP11" s="78">
        <f>VLOOKUP(年度マスタ!$K$4&amp;"_"&amp;$AG11,データシート1!$A:$BT,MATCH("ab_"&amp;AP$2,データシート1!$A$1:$BT$1,0),0)</f>
        <v>0</v>
      </c>
      <c r="AQ11" s="954">
        <f>VLOOKUP(年度マスタ!$K$4&amp;"_"&amp;$AG11,データシート1!$A:$BT,MATCH("ab_"&amp;AQ$2,データシート1!$A$1:$BT$1,0),0)</f>
        <v>0.32601869721685162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18.219899999999999</v>
      </c>
      <c r="AI12" s="78">
        <f>VLOOKUP(年度マスタ!$K$4&amp;"_"&amp;$AG12,データシート1!$A:$BT,MATCH("ab_"&amp;AI$2,データシート1!$A$1:$BT$1,0),0)</f>
        <v>111</v>
      </c>
      <c r="AJ12" s="78">
        <f>VLOOKUP(年度マスタ!$K$4&amp;"_"&amp;$AG12,データシート1!$A:$BT,MATCH("ab_"&amp;AJ$2,データシート1!$A$1:$BT$1,0),0)</f>
        <v>36</v>
      </c>
      <c r="AK12" s="78">
        <f>VLOOKUP(年度マスタ!$K$4&amp;"_"&amp;$AG12,データシート1!$A:$BT,MATCH("ab_"&amp;AK$2,データシート1!$A$1:$BT$1,0),0)</f>
        <v>493</v>
      </c>
      <c r="AL12" s="78">
        <f>VLOOKUP(年度マスタ!$K$4&amp;"_"&amp;$AG12,データシート1!$A:$BT,MATCH("ab_"&amp;AL$2,データシート1!$A$1:$BT$1,0),0)</f>
        <v>860</v>
      </c>
      <c r="AM12" s="78">
        <f>VLOOKUP(年度マスタ!$K$4&amp;"_"&amp;$AG12,データシート1!$A:$BT,MATCH("ab_"&amp;AM$2,データシート1!$A$1:$BT$1,0),0)</f>
        <v>1140</v>
      </c>
      <c r="AN12" s="78">
        <f>VLOOKUP(年度マスタ!$K$4&amp;"_"&amp;$AG12,データシート1!$A:$BT,MATCH("ab_"&amp;AN$2,データシート1!$A$1:$BT$1,0),0)</f>
        <v>542</v>
      </c>
      <c r="AO12" s="78">
        <f>VLOOKUP(年度マスタ!$K$4&amp;"_"&amp;$AG12,データシート1!$A:$BT,MATCH("ab_"&amp;AO$2,データシート1!$A$1:$BT$1,0),0)</f>
        <v>1605</v>
      </c>
      <c r="AP12" s="78">
        <f>VLOOKUP(年度マスタ!$K$4&amp;"_"&amp;$AG12,データシート1!$A:$BT,MATCH("ab_"&amp;AP$2,データシート1!$A$1:$BT$1,0),0)</f>
        <v>0</v>
      </c>
      <c r="AQ12" s="954">
        <f>VLOOKUP(年度マスタ!$K$4&amp;"_"&amp;$AG12,データシート1!$A:$BT,MATCH("ab_"&amp;AQ$2,データシート1!$A$1:$BT$1,0),0)</f>
        <v>0.24752677184040031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24.404599999999999</v>
      </c>
      <c r="AI13" s="78">
        <f>VLOOKUP(年度マスタ!$K$4&amp;"_"&amp;$AG13,データシート1!$A:$BT,MATCH("ab_"&amp;AI$2,データシート1!$A$1:$BT$1,0),0)</f>
        <v>111</v>
      </c>
      <c r="AJ13" s="78">
        <f>VLOOKUP(年度マスタ!$K$4&amp;"_"&amp;$AG13,データシート1!$A:$BT,MATCH("ab_"&amp;AJ$2,データシート1!$A$1:$BT$1,0),0)</f>
        <v>36</v>
      </c>
      <c r="AK13" s="78">
        <f>VLOOKUP(年度マスタ!$K$4&amp;"_"&amp;$AG13,データシート1!$A:$BT,MATCH("ab_"&amp;AK$2,データシート1!$A$1:$BT$1,0),0)</f>
        <v>493</v>
      </c>
      <c r="AL13" s="78">
        <f>VLOOKUP(年度マスタ!$K$4&amp;"_"&amp;$AG13,データシート1!$A:$BT,MATCH("ab_"&amp;AL$2,データシート1!$A$1:$BT$1,0),0)</f>
        <v>834</v>
      </c>
      <c r="AM13" s="78">
        <f>VLOOKUP(年度マスタ!$K$4&amp;"_"&amp;$AG13,データシート1!$A:$BT,MATCH("ab_"&amp;AM$2,データシート1!$A$1:$BT$1,0),0)</f>
        <v>1099</v>
      </c>
      <c r="AN13" s="78">
        <f>VLOOKUP(年度マスタ!$K$4&amp;"_"&amp;$AG13,データシート1!$A:$BT,MATCH("ab_"&amp;AN$2,データシート1!$A$1:$BT$1,0),0)</f>
        <v>531</v>
      </c>
      <c r="AO13" s="78">
        <f>VLOOKUP(年度マスタ!$K$4&amp;"_"&amp;$AG13,データシート1!$A:$BT,MATCH("ab_"&amp;AO$2,データシート1!$A$1:$BT$1,0),0)</f>
        <v>1545</v>
      </c>
      <c r="AP13" s="78">
        <f>VLOOKUP(年度マスタ!$K$4&amp;"_"&amp;$AG13,データシート1!$A:$BT,MATCH("ab_"&amp;AP$2,データシート1!$A$1:$BT$1,0),0)</f>
        <v>0</v>
      </c>
      <c r="AQ13" s="954">
        <f>VLOOKUP(年度マスタ!$K$4&amp;"_"&amp;$AG13,データシート1!$A:$BT,MATCH("ab_"&amp;AQ$2,データシート1!$A$1:$BT$1,0),0)</f>
        <v>0.23331556697872741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19.817299999999999</v>
      </c>
      <c r="AI14" s="78">
        <f>VLOOKUP(年度マスタ!$K$4&amp;"_"&amp;$AG14,データシート1!$A:$BT,MATCH("ab_"&amp;AI$2,データシート1!$A$1:$BT$1,0),0)</f>
        <v>111</v>
      </c>
      <c r="AJ14" s="78">
        <f>VLOOKUP(年度マスタ!$K$4&amp;"_"&amp;$AG14,データシート1!$A:$BT,MATCH("ab_"&amp;AJ$2,データシート1!$A$1:$BT$1,0),0)</f>
        <v>36</v>
      </c>
      <c r="AK14" s="78">
        <f>VLOOKUP(年度マスタ!$K$4&amp;"_"&amp;$AG14,データシート1!$A:$BT,MATCH("ab_"&amp;AK$2,データシート1!$A$1:$BT$1,0),0)</f>
        <v>493</v>
      </c>
      <c r="AL14" s="78">
        <f>VLOOKUP(年度マスタ!$K$4&amp;"_"&amp;$AG14,データシート1!$A:$BT,MATCH("ab_"&amp;AL$2,データシート1!$A$1:$BT$1,0),0)</f>
        <v>834</v>
      </c>
      <c r="AM14" s="78">
        <f>VLOOKUP(年度マスタ!$K$4&amp;"_"&amp;$AG14,データシート1!$A:$BT,MATCH("ab_"&amp;AM$2,データシート1!$A$1:$BT$1,0),0)</f>
        <v>1107</v>
      </c>
      <c r="AN14" s="78">
        <f>VLOOKUP(年度マスタ!$K$4&amp;"_"&amp;$AG14,データシート1!$A:$BT,MATCH("ab_"&amp;AN$2,データシート1!$A$1:$BT$1,0),0)</f>
        <v>533</v>
      </c>
      <c r="AO14" s="78">
        <f>VLOOKUP(年度マスタ!$K$4&amp;"_"&amp;$AG14,データシート1!$A:$BT,MATCH("ab_"&amp;AO$2,データシート1!$A$1:$BT$1,0),0)</f>
        <v>1497</v>
      </c>
      <c r="AP14" s="78">
        <f>VLOOKUP(年度マスタ!$K$4&amp;"_"&amp;$AG14,データシート1!$A:$BT,MATCH("ab_"&amp;AP$2,データシート1!$A$1:$BT$1,0),0)</f>
        <v>0</v>
      </c>
      <c r="AQ14" s="954">
        <f>VLOOKUP(年度マスタ!$K$4&amp;"_"&amp;$AG14,データシート1!$A:$BT,MATCH("ab_"&amp;AQ$2,データシート1!$A$1:$BT$1,0),0)</f>
        <v>0.2304607916456331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18.902999999999999</v>
      </c>
      <c r="AI15" s="78">
        <f>VLOOKUP(年度マスタ!$K$4&amp;"_"&amp;$AG15,データシート1!$A:$BT,MATCH("ab_"&amp;AI$2,データシート1!$A$1:$BT$1,0),0)</f>
        <v>111</v>
      </c>
      <c r="AJ15" s="78">
        <f>VLOOKUP(年度マスタ!$K$4&amp;"_"&amp;$AG15,データシート1!$A:$BT,MATCH("ab_"&amp;AJ$2,データシート1!$A$1:$BT$1,0),0)</f>
        <v>36</v>
      </c>
      <c r="AK15" s="78">
        <f>VLOOKUP(年度マスタ!$K$4&amp;"_"&amp;$AG15,データシート1!$A:$BT,MATCH("ab_"&amp;AK$2,データシート1!$A$1:$BT$1,0),0)</f>
        <v>493</v>
      </c>
      <c r="AL15" s="78">
        <f>VLOOKUP(年度マスタ!$K$4&amp;"_"&amp;$AG15,データシート1!$A:$BT,MATCH("ab_"&amp;AL$2,データシート1!$A$1:$BT$1,0),0)</f>
        <v>821</v>
      </c>
      <c r="AM15" s="78">
        <f>VLOOKUP(年度マスタ!$K$4&amp;"_"&amp;$AG15,データシート1!$A:$BT,MATCH("ab_"&amp;AM$2,データシート1!$A$1:$BT$1,0),0)</f>
        <v>1089</v>
      </c>
      <c r="AN15" s="78">
        <f>VLOOKUP(年度マスタ!$K$4&amp;"_"&amp;$AG15,データシート1!$A:$BT,MATCH("ab_"&amp;AN$2,データシート1!$A$1:$BT$1,0),0)</f>
        <v>527</v>
      </c>
      <c r="AO15" s="78">
        <f>VLOOKUP(年度マスタ!$K$4&amp;"_"&amp;$AG15,データシート1!$A:$BT,MATCH("ab_"&amp;AO$2,データシート1!$A$1:$BT$1,0),0)</f>
        <v>1467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19.273499999999999</v>
      </c>
      <c r="AI16" s="78">
        <f>VLOOKUP(年度マスタ!$K$4&amp;"_"&amp;$AG16,データシート1!$A:$BT,MATCH("ab_"&amp;AI$2,データシート1!$A$1:$BT$1,0),0)</f>
        <v>111</v>
      </c>
      <c r="AJ16" s="78">
        <f>VLOOKUP(年度マスタ!$K$4&amp;"_"&amp;$AG16,データシート1!$A:$BT,MATCH("ab_"&amp;AJ$2,データシート1!$A$1:$BT$1,0),0)</f>
        <v>36</v>
      </c>
      <c r="AK16" s="78">
        <f>VLOOKUP(年度マスタ!$K$4&amp;"_"&amp;$AG16,データシート1!$A:$BT,MATCH("ab_"&amp;AK$2,データシート1!$A$1:$BT$1,0),0)</f>
        <v>493</v>
      </c>
      <c r="AL16" s="78">
        <f>VLOOKUP(年度マスタ!$K$4&amp;"_"&amp;$AG16,データシート1!$A:$BT,MATCH("ab_"&amp;AL$2,データシート1!$A$1:$BT$1,0),0)</f>
        <v>802</v>
      </c>
      <c r="AM16" s="78">
        <f>VLOOKUP(年度マスタ!$K$4&amp;"_"&amp;$AG16,データシート1!$A:$BT,MATCH("ab_"&amp;AM$2,データシート1!$A$1:$BT$1,0),0)</f>
        <v>1061</v>
      </c>
      <c r="AN16" s="78">
        <f>VLOOKUP(年度マスタ!$K$4&amp;"_"&amp;$AG16,データシート1!$A:$BT,MATCH("ab_"&amp;AN$2,データシート1!$A$1:$BT$1,0),0)</f>
        <v>513</v>
      </c>
      <c r="AO16" s="78">
        <f>VLOOKUP(年度マスタ!$K$4&amp;"_"&amp;$AG16,データシート1!$A:$BT,MATCH("ab_"&amp;AO$2,データシート1!$A$1:$BT$1,0),0)</f>
        <v>1422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19.776700000000002</v>
      </c>
      <c r="AI17" s="151">
        <f>VLOOKUP(年度マスタ!$K$4&amp;"_"&amp;$AG17,データシート1!$A:$BT,MATCH("ab_"&amp;AI$2,データシート1!$A$1:$BT$1,0),0)</f>
        <v>111</v>
      </c>
      <c r="AJ17" s="151">
        <f>VLOOKUP(年度マスタ!$K$4&amp;"_"&amp;$AG17,データシート1!$A:$BT,MATCH("ab_"&amp;AJ$2,データシート1!$A$1:$BT$1,0),0)</f>
        <v>36</v>
      </c>
      <c r="AK17" s="151">
        <f>VLOOKUP(年度マスタ!$K$4&amp;"_"&amp;$AG17,データシート1!$A:$BT,MATCH("ab_"&amp;AK$2,データシート1!$A$1:$BT$1,0),0)</f>
        <v>493</v>
      </c>
      <c r="AL17" s="151">
        <f>VLOOKUP(年度マスタ!$K$4&amp;"_"&amp;$AG17,データシート1!$A:$BT,MATCH("ab_"&amp;AL$2,データシート1!$A$1:$BT$1,0),0)</f>
        <v>783</v>
      </c>
      <c r="AM17" s="151">
        <f>VLOOKUP(年度マスタ!$K$4&amp;"_"&amp;$AG17,データシート1!$A:$BT,MATCH("ab_"&amp;AM$2,データシート1!$A$1:$BT$1,0),0)</f>
        <v>1022</v>
      </c>
      <c r="AN17" s="151">
        <f>VLOOKUP(年度マスタ!$K$4&amp;"_"&amp;$AG17,データシート1!$A:$BT,MATCH("ab_"&amp;AN$2,データシート1!$A$1:$BT$1,0),0)</f>
        <v>500</v>
      </c>
      <c r="AO17" s="151">
        <f>VLOOKUP(年度マスタ!$K$4&amp;"_"&amp;$AG17,データシート1!$A:$BT,MATCH("ab_"&amp;AO$2,データシート1!$A$1:$BT$1,0),0)</f>
        <v>1361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18.0167</v>
      </c>
      <c r="AI18" s="78">
        <f>VLOOKUP(年度マスタ!$K$4&amp;"_"&amp;$AG18,データシート1!$A:$BT,MATCH("ab_"&amp;AI$2,データシート1!$A$1:$BT$1,0),0)</f>
        <v>82</v>
      </c>
      <c r="AJ18" s="78">
        <f>VLOOKUP(年度マスタ!$K$4&amp;"_"&amp;$AG18,データシート1!$A:$BT,MATCH("ab_"&amp;AJ$2,データシート1!$A$1:$BT$1,0),0)</f>
        <v>39</v>
      </c>
      <c r="AK18" s="78">
        <f>VLOOKUP(年度マスタ!$K$4&amp;"_"&amp;$AG18,データシート1!$A:$BT,MATCH("ab_"&amp;AK$2,データシート1!$A$1:$BT$1,0),0)</f>
        <v>393</v>
      </c>
      <c r="AL18" s="78">
        <f>VLOOKUP(年度マスタ!$K$4&amp;"_"&amp;$AG18,データシート1!$A:$BT,MATCH("ab_"&amp;AL$2,データシート1!$A$1:$BT$1,0),0)</f>
        <v>774</v>
      </c>
      <c r="AM18" s="78">
        <f>VLOOKUP(年度マスタ!$K$4&amp;"_"&amp;$AG18,データシート1!$A:$BT,MATCH("ab_"&amp;AM$2,データシート1!$A$1:$BT$1,0),0)</f>
        <v>1000</v>
      </c>
      <c r="AN18" s="78">
        <f>VLOOKUP(年度マスタ!$K$4&amp;"_"&amp;$AG18,データシート1!$A:$BT,MATCH("ab_"&amp;AN$2,データシート1!$A$1:$BT$1,0),0)</f>
        <v>493</v>
      </c>
      <c r="AO18" s="78">
        <f>VLOOKUP(年度マスタ!$K$4&amp;"_"&amp;$AG18,データシート1!$A:$BT,MATCH("ab_"&amp;AO$2,データシート1!$A$1:$BT$1,0),0)</f>
        <v>1321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17.1358</v>
      </c>
      <c r="AI19" s="78">
        <f>VLOOKUP(年度マスタ!$K$4&amp;"_"&amp;$AG19,データシート1!$A:$BT,MATCH("ab_"&amp;AI$2,データシート1!$A$1:$BT$1,0),0)</f>
        <v>82</v>
      </c>
      <c r="AJ19" s="78">
        <f>VLOOKUP(年度マスタ!$K$4&amp;"_"&amp;$AG19,データシート1!$A:$BT,MATCH("ab_"&amp;AJ$2,データシート1!$A$1:$BT$1,0),0)</f>
        <v>39</v>
      </c>
      <c r="AK19" s="78">
        <f>VLOOKUP(年度マスタ!$K$4&amp;"_"&amp;$AG19,データシート1!$A:$BT,MATCH("ab_"&amp;AK$2,データシート1!$A$1:$BT$1,0),0)</f>
        <v>393</v>
      </c>
      <c r="AL19" s="78">
        <f>VLOOKUP(年度マスタ!$K$4&amp;"_"&amp;$AG19,データシート1!$A:$BT,MATCH("ab_"&amp;AL$2,データシート1!$A$1:$BT$1,0),0)</f>
        <v>755</v>
      </c>
      <c r="AM19" s="78">
        <f>VLOOKUP(年度マスタ!$K$4&amp;"_"&amp;$AG19,データシート1!$A:$BT,MATCH("ab_"&amp;AM$2,データシート1!$A$1:$BT$1,0),0)</f>
        <v>970</v>
      </c>
      <c r="AN19" s="78">
        <f>VLOOKUP(年度マスタ!$K$4&amp;"_"&amp;$AG19,データシート1!$A:$BT,MATCH("ab_"&amp;AN$2,データシート1!$A$1:$BT$1,0),0)</f>
        <v>489</v>
      </c>
      <c r="AO19" s="78">
        <f>VLOOKUP(年度マスタ!$K$4&amp;"_"&amp;$AG19,データシート1!$A:$BT,MATCH("ab_"&amp;AO$2,データシート1!$A$1:$BT$1,0),0)</f>
        <v>1285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24.265000000000001</v>
      </c>
      <c r="AI20" s="78">
        <f>VLOOKUP(年度マスタ!$K$4&amp;"_"&amp;$AG20,データシート1!$A:$BT,MATCH("ab_"&amp;AI$2,データシート1!$A$1:$BT$1,0),0)</f>
        <v>82</v>
      </c>
      <c r="AJ20" s="78">
        <f>VLOOKUP(年度マスタ!$K$4&amp;"_"&amp;$AG20,データシート1!$A:$BT,MATCH("ab_"&amp;AJ$2,データシート1!$A$1:$BT$1,0),0)</f>
        <v>39</v>
      </c>
      <c r="AK20" s="78">
        <f>VLOOKUP(年度マスタ!$K$4&amp;"_"&amp;$AG20,データシート1!$A:$BT,MATCH("ab_"&amp;AK$2,データシート1!$A$1:$BT$1,0),0)</f>
        <v>393</v>
      </c>
      <c r="AL20" s="78">
        <f>VLOOKUP(年度マスタ!$K$4&amp;"_"&amp;$AG20,データシート1!$A:$BT,MATCH("ab_"&amp;AL$2,データシート1!$A$1:$BT$1,0),0)</f>
        <v>750</v>
      </c>
      <c r="AM20" s="78">
        <f>VLOOKUP(年度マスタ!$K$4&amp;"_"&amp;$AG20,データシート1!$A:$BT,MATCH("ab_"&amp;AM$2,データシート1!$A$1:$BT$1,0),0)</f>
        <v>953</v>
      </c>
      <c r="AN20" s="78">
        <f>VLOOKUP(年度マスタ!$K$4&amp;"_"&amp;$AG20,データシート1!$A:$BT,MATCH("ab_"&amp;AN$2,データシート1!$A$1:$BT$1,0),0)</f>
        <v>487</v>
      </c>
      <c r="AO20" s="78">
        <f>VLOOKUP(年度マスタ!$K$4&amp;"_"&amp;$AG20,データシート1!$A:$BT,MATCH("ab_"&amp;AO$2,データシート1!$A$1:$BT$1,0),0)</f>
        <v>1262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川上村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29452</v>
      </c>
      <c r="BF13" s="70" t="str">
        <f>年度マスタ!K4</f>
        <v>29452</v>
      </c>
      <c r="BG13" s="70" t="str">
        <f>年度マスタ!K4</f>
        <v>29452</v>
      </c>
      <c r="BH13" s="278" t="s">
        <v>195</v>
      </c>
      <c r="BI13" s="278" t="s">
        <v>195</v>
      </c>
      <c r="BJ13" s="278" t="s">
        <v>195</v>
      </c>
      <c r="BK13" s="278" t="str">
        <f>年度マスタ!K4</f>
        <v>29452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川上村</v>
      </c>
      <c r="BF14" s="70" t="str">
        <f>AP2</f>
        <v>川上村</v>
      </c>
      <c r="BG14" s="70" t="str">
        <f>AP2</f>
        <v>川上村</v>
      </c>
      <c r="BH14" s="70" t="s">
        <v>205</v>
      </c>
      <c r="BI14" s="70" t="s">
        <v>205</v>
      </c>
      <c r="BJ14" s="70" t="s">
        <v>205</v>
      </c>
      <c r="BK14" s="70" t="str">
        <f>AP2</f>
        <v>川上村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5.8558261163867895</v>
      </c>
      <c r="AG24" s="877">
        <f t="shared" ref="AG24:AP24" si="11">AG25+AG29</f>
        <v>5.6023765264945142</v>
      </c>
      <c r="AH24" s="877">
        <f t="shared" si="11"/>
        <v>5.4568139888977267</v>
      </c>
      <c r="AI24" s="877">
        <f t="shared" si="11"/>
        <v>4.908165264149102</v>
      </c>
      <c r="AJ24" s="877">
        <f t="shared" si="11"/>
        <v>5.6475187234079609</v>
      </c>
      <c r="AK24" s="877">
        <f t="shared" si="11"/>
        <v>5.168159029701636</v>
      </c>
      <c r="AL24" s="877">
        <f t="shared" si="11"/>
        <v>4.461939246697245</v>
      </c>
      <c r="AM24" s="877">
        <f t="shared" si="11"/>
        <v>3.9480490904938677</v>
      </c>
      <c r="AN24" s="877">
        <f t="shared" si="11"/>
        <v>3.7318675844450011</v>
      </c>
      <c r="AO24" s="877">
        <f t="shared" si="11"/>
        <v>2.9800047263514431</v>
      </c>
      <c r="AP24" s="878">
        <f t="shared" si="11"/>
        <v>2.9344799910359773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3.0900865665269643</v>
      </c>
      <c r="AG25" s="879">
        <f>①CO2排出量の現状把握!AA35</f>
        <v>2.7653345577559092</v>
      </c>
      <c r="AH25" s="879">
        <f>①CO2排出量の現状把握!AB35</f>
        <v>2.5488804294397869</v>
      </c>
      <c r="AI25" s="879">
        <f>①CO2排出量の現状把握!AC35</f>
        <v>2.3958636642495579</v>
      </c>
      <c r="AJ25" s="879">
        <f>①CO2排出量の現状把握!AD35</f>
        <v>3.0459673080085068</v>
      </c>
      <c r="AK25" s="879">
        <f>①CO2排出量の現状把握!AE35</f>
        <v>2.8848169296416062</v>
      </c>
      <c r="AL25" s="879">
        <f>①CO2排出量の現状把握!AF35</f>
        <v>2.4069741538692599</v>
      </c>
      <c r="AM25" s="879">
        <f>①CO2排出量の現状把握!AG35</f>
        <v>2.1282006974718524</v>
      </c>
      <c r="AN25" s="879">
        <f>①CO2排出量の現状把握!AH35</f>
        <v>2.1100307253330728</v>
      </c>
      <c r="AO25" s="879">
        <f>①CO2排出量の現状把握!AI35</f>
        <v>1.8317465115423202</v>
      </c>
      <c r="AP25" s="880">
        <f>①CO2排出量の現状把握!AJ35</f>
        <v>1.77689870593652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1.212797188594759</v>
      </c>
      <c r="AG26" s="881">
        <f>①CO2排出量の現状把握!AA36</f>
        <v>0.91744091959482366</v>
      </c>
      <c r="AH26" s="881">
        <f>①CO2排出量の現状把握!AB36</f>
        <v>0.87782199634461067</v>
      </c>
      <c r="AI26" s="881">
        <f>①CO2排出量の現状把握!AC36</f>
        <v>0.78754015388289089</v>
      </c>
      <c r="AJ26" s="881">
        <f>①CO2排出量の現状把握!AD36</f>
        <v>1.1416587965420719</v>
      </c>
      <c r="AK26" s="881">
        <f>①CO2排出量の現状把握!AE36</f>
        <v>0.8754600824806088</v>
      </c>
      <c r="AL26" s="881">
        <f>①CO2排出量の現状把握!AF36</f>
        <v>0.65462875383493702</v>
      </c>
      <c r="AM26" s="881">
        <f>①CO2排出量の現状把握!AG36</f>
        <v>0.57469470869143346</v>
      </c>
      <c r="AN26" s="881">
        <f>①CO2排出量の現状把握!AH36</f>
        <v>0.56085369973477794</v>
      </c>
      <c r="AO26" s="881">
        <f>①CO2排出量の現状把握!AI36</f>
        <v>0.65416824761979142</v>
      </c>
      <c r="AP26" s="882">
        <f>①CO2排出量の現状把握!AJ36</f>
        <v>0.47334291143164897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0.3255296666362606</v>
      </c>
      <c r="AG27" s="881">
        <f>①CO2排出量の現状把握!AA37</f>
        <v>0.31669071960965228</v>
      </c>
      <c r="AH27" s="881">
        <f>①CO2排出量の現状把握!AB37</f>
        <v>0.26129330161938918</v>
      </c>
      <c r="AI27" s="881">
        <f>①CO2排出量の現状把握!AC37</f>
        <v>0.23604490963334979</v>
      </c>
      <c r="AJ27" s="881">
        <f>①CO2排出量の現状把握!AD37</f>
        <v>0.24646803653658569</v>
      </c>
      <c r="AK27" s="881">
        <f>①CO2排出量の現状把握!AE37</f>
        <v>0.24418434893897792</v>
      </c>
      <c r="AL27" s="881">
        <f>①CO2排出量の現状把握!AF37</f>
        <v>0.24070010166295994</v>
      </c>
      <c r="AM27" s="881">
        <f>①CO2排出量の現状把握!AG37</f>
        <v>0.21477238442216462</v>
      </c>
      <c r="AN27" s="881">
        <f>①CO2排出量の現状把握!AH37</f>
        <v>0.19930800378582744</v>
      </c>
      <c r="AO27" s="881">
        <f>①CO2排出量の現状把握!AI37</f>
        <v>0.17124096470387035</v>
      </c>
      <c r="AP27" s="882">
        <f>①CO2排出量の現状把握!AJ37</f>
        <v>0.17965346957739653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1.5517597112959449</v>
      </c>
      <c r="AG28" s="881">
        <f>①CO2排出量の現状把握!AA38</f>
        <v>1.5312029185514331</v>
      </c>
      <c r="AH28" s="881">
        <f>①CO2排出量の現状把握!AB38</f>
        <v>1.4097651314757871</v>
      </c>
      <c r="AI28" s="881">
        <f>①CO2排出量の現状把握!AC38</f>
        <v>1.372278600733317</v>
      </c>
      <c r="AJ28" s="881">
        <f>①CO2排出量の現状把握!AD38</f>
        <v>1.657840474929849</v>
      </c>
      <c r="AK28" s="881">
        <f>①CO2排出量の現状把握!AE38</f>
        <v>1.7651724982220194</v>
      </c>
      <c r="AL28" s="881">
        <f>①CO2排出量の現状把握!AF38</f>
        <v>1.5116452983713631</v>
      </c>
      <c r="AM28" s="881">
        <f>①CO2排出量の現状把握!AG38</f>
        <v>1.3387336043582545</v>
      </c>
      <c r="AN28" s="881">
        <f>①CO2排出量の現状把握!AH38</f>
        <v>1.3498690218124672</v>
      </c>
      <c r="AO28" s="881">
        <f>①CO2排出量の現状把握!AI38</f>
        <v>1.0063372992186583</v>
      </c>
      <c r="AP28" s="882">
        <f>①CO2排出量の現状把握!AJ38</f>
        <v>1.1239023249274744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2.7657395498598252</v>
      </c>
      <c r="AG29" s="883">
        <f>①CO2排出量の現状把握!AA39</f>
        <v>2.837041968738605</v>
      </c>
      <c r="AH29" s="883">
        <f>①CO2排出量の現状把握!AB39</f>
        <v>2.9079335594579399</v>
      </c>
      <c r="AI29" s="883">
        <f>①CO2排出量の現状把握!AC39</f>
        <v>2.5123015998995442</v>
      </c>
      <c r="AJ29" s="883">
        <f>①CO2排出量の現状把握!AD39</f>
        <v>2.6015514153994541</v>
      </c>
      <c r="AK29" s="883">
        <f>①CO2排出量の現状把握!AE39</f>
        <v>2.2833421000600294</v>
      </c>
      <c r="AL29" s="883">
        <f>①CO2排出量の現状把握!AF39</f>
        <v>2.0549650928279846</v>
      </c>
      <c r="AM29" s="883">
        <f>①CO2排出量の現状把握!AG39</f>
        <v>1.8198483930220155</v>
      </c>
      <c r="AN29" s="883">
        <f>①CO2排出量の現状把握!AH39</f>
        <v>1.6218368591119285</v>
      </c>
      <c r="AO29" s="883">
        <f>①CO2排出量の現状把握!AI39</f>
        <v>1.1482582148091229</v>
      </c>
      <c r="AP29" s="884">
        <f>①CO2排出量の現状把握!AJ39</f>
        <v>1.1575812850994576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川上村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27.6</v>
      </c>
      <c r="K6" s="619">
        <f>VLOOKUP(年度マスタ!$K$4&amp;"_"&amp;K$5,データシート1!$A:$BT,MATCH("cb_"&amp;$G6,データシート1!$A$1:$BT$1,0),0)</f>
        <v>27.6</v>
      </c>
      <c r="L6" s="619">
        <f>VLOOKUP(年度マスタ!$K$4&amp;"_"&amp;L$5,データシート1!$A:$BT,MATCH("cb_"&amp;$G6,データシート1!$A$1:$BT$1,0),0)</f>
        <v>27.6</v>
      </c>
      <c r="M6" s="619">
        <f>VLOOKUP(年度マスタ!$K$4&amp;"_"&amp;M$5,データシート1!$A:$BT,MATCH("cb_"&amp;$G6,データシート1!$A$1:$BT$1,0),0)</f>
        <v>37.799999999999997</v>
      </c>
      <c r="N6" s="619">
        <f>VLOOKUP(年度マスタ!$K$4&amp;"_"&amp;N$5,データシート1!$A:$BT,MATCH("cb_"&amp;$G6,データシート1!$A$1:$BT$1,0),0)</f>
        <v>42.5</v>
      </c>
      <c r="O6" s="619">
        <f>VLOOKUP(年度マスタ!$K$4&amp;"_"&amp;O$5,データシート1!$A:$BT,MATCH("cb_"&amp;$G6,データシート1!$A$1:$BT$1,0),0)</f>
        <v>42.5</v>
      </c>
      <c r="P6" s="619">
        <f>VLOOKUP(年度マスタ!$K$4&amp;"_"&amp;P$5,データシート1!$A:$BT,MATCH("cb_"&amp;$G6,データシート1!$A$1:$BT$1,0),0)</f>
        <v>52.1</v>
      </c>
      <c r="Q6" s="619">
        <f>VLOOKUP(年度マスタ!$K$4&amp;"_"&amp;Q$5,データシート1!$A:$BT,MATCH("cb_"&amp;$G6,データシート1!$A$1:$BT$1,0),0)</f>
        <v>52.1</v>
      </c>
      <c r="R6" s="633">
        <f>VLOOKUP(年度マスタ!$K$4&amp;"_"&amp;R$5,データシート1!$A:$BT,MATCH("cb_"&amp;$G6,データシート1!$A$1:$BT$1,0),0)</f>
        <v>52.1</v>
      </c>
      <c r="S6" s="568"/>
      <c r="T6" s="190"/>
      <c r="U6" s="581"/>
      <c r="V6" s="195"/>
      <c r="W6" s="195"/>
      <c r="X6" s="195"/>
      <c r="Y6" s="196" t="s">
        <v>372</v>
      </c>
      <c r="Z6" s="663" t="s">
        <v>373</v>
      </c>
      <c r="AA6" s="663"/>
      <c r="AB6" s="663"/>
      <c r="AC6" s="664">
        <f>SUM(AC7:AC8)</f>
        <v>20238</v>
      </c>
      <c r="AD6" s="664">
        <f>SUM(AD7:AD8)</f>
        <v>30474.546999999999</v>
      </c>
      <c r="AE6" s="665">
        <f>$AD6*3600/100000000</f>
        <v>1.0970836919999998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20.399999999999999</v>
      </c>
      <c r="K7" s="617">
        <f>VLOOKUP(年度マスタ!$K$4&amp;"_"&amp;K$5,データシート1!$A:$BT,MATCH("cb_"&amp;$G7,データシート1!$A$1:$BT$1,0),0)</f>
        <v>20.399999999999999</v>
      </c>
      <c r="L7" s="617">
        <f>VLOOKUP(年度マスタ!$K$4&amp;"_"&amp;L$5,データシート1!$A:$BT,MATCH("cb_"&amp;$G7,データシート1!$A$1:$BT$1,0),0)</f>
        <v>20.399999999999999</v>
      </c>
      <c r="M7" s="617">
        <f>VLOOKUP(年度マスタ!$K$4&amp;"_"&amp;M$5,データシート1!$A:$BT,MATCH("cb_"&amp;$G7,データシート1!$A$1:$BT$1,0),0)</f>
        <v>70</v>
      </c>
      <c r="N7" s="617">
        <f>VLOOKUP(年度マスタ!$K$4&amp;"_"&amp;N$5,データシート1!$A:$BT,MATCH("cb_"&amp;$G7,データシート1!$A$1:$BT$1,0),0)</f>
        <v>69.900000000000006</v>
      </c>
      <c r="O7" s="617">
        <f>VLOOKUP(年度マスタ!$K$4&amp;"_"&amp;O$5,データシート1!$A:$BT,MATCH("cb_"&amp;$G7,データシート1!$A$1:$BT$1,0),0)</f>
        <v>69.900000000000006</v>
      </c>
      <c r="P7" s="617">
        <f>VLOOKUP(年度マスタ!$K$4&amp;"_"&amp;P$5,データシート1!$A:$BT,MATCH("cb_"&amp;$G7,データシート1!$A$1:$BT$1,0),0)</f>
        <v>69.900000000000006</v>
      </c>
      <c r="Q7" s="617">
        <f>VLOOKUP(年度マスタ!$K$4&amp;"_"&amp;Q$5,データシート1!$A:$BT,MATCH("cb_"&amp;$G7,データシート1!$A$1:$BT$1,0),0)</f>
        <v>69.900000000000006</v>
      </c>
      <c r="R7" s="634">
        <f>VLOOKUP(年度マスタ!$K$4&amp;"_"&amp;R$5,データシート1!$A:$BT,MATCH("cb_"&amp;$G7,データシート1!$A$1:$BT$1,0),0)</f>
        <v>69.900000000000006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18800</v>
      </c>
      <c r="AD7" s="1022">
        <f>VLOOKUP(年度マスタ!$K$4&amp;"_"&amp;年度マスタ!$K$9,データシート3!A:AB,MATCH("ea_"&amp;$Y7&amp;"_年間発電",データシート3!$A$1:$AB$1,0),0)/10^3</f>
        <v>28325.181</v>
      </c>
      <c r="AE7" s="554">
        <f t="shared" ref="AE7:AE16" si="0">$AD7*3600/100000000</f>
        <v>1.0197065160000001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1438</v>
      </c>
      <c r="AD8" s="1022">
        <f>VLOOKUP(年度マスタ!$K$4&amp;"_"&amp;年度マスタ!$K$9,データシート3!A:AB,MATCH("ea_"&amp;$Y8&amp;"_年間発電",データシート3!$A$1:$AB$1,0),0)/10^3</f>
        <v>2149.366</v>
      </c>
      <c r="AE8" s="554">
        <f t="shared" si="0"/>
        <v>7.7377175999999992E-2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141700</v>
      </c>
      <c r="AD9" s="666">
        <f>VLOOKUP(年度マスタ!$K$4&amp;"_"&amp;年度マスタ!$K$9,データシート3!A:AB,MATCH("ea_"&amp;$Y9&amp;"_年間発電",データシート3!$A$1:$AB$1,0),0)/10^3</f>
        <v>384608.70299999998</v>
      </c>
      <c r="AE9" s="667">
        <f t="shared" si="0"/>
        <v>13.845913308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12807</v>
      </c>
      <c r="AD10" s="666">
        <f>SUM(AD11:AD12)</f>
        <v>70885.88</v>
      </c>
      <c r="AE10" s="667">
        <f t="shared" si="0"/>
        <v>2.5518916800000002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12807</v>
      </c>
      <c r="AD11" s="1022">
        <f>VLOOKUP(年度マスタ!$K$4&amp;"_"&amp;年度マスタ!$K$9,データシート3!A:AB,MATCH("ea_"&amp;$Y11&amp;"_年間発電",データシート3!$A$1:$AB$1,0),0)/10^3</f>
        <v>70885.88</v>
      </c>
      <c r="AE11" s="554">
        <f t="shared" si="0"/>
        <v>2.5518916800000002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v>
      </c>
      <c r="K12" s="651">
        <f t="shared" ref="K12:Q12" si="1">SUM(K6:K11)</f>
        <v>48</v>
      </c>
      <c r="L12" s="651">
        <f t="shared" si="1"/>
        <v>48</v>
      </c>
      <c r="M12" s="651">
        <f t="shared" si="1"/>
        <v>107.8</v>
      </c>
      <c r="N12" s="651">
        <f t="shared" si="1"/>
        <v>112.4</v>
      </c>
      <c r="O12" s="651">
        <f t="shared" si="1"/>
        <v>112.4</v>
      </c>
      <c r="P12" s="651">
        <f t="shared" si="1"/>
        <v>122</v>
      </c>
      <c r="Q12" s="651">
        <f t="shared" si="1"/>
        <v>122</v>
      </c>
      <c r="R12" s="652">
        <f t="shared" ref="R12" si="2">SUM(R6:R11)</f>
        <v>122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6.8934250000000002E-2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0.82876466000000004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33.123311999999999</v>
      </c>
      <c r="K19" s="615">
        <f>K6*別紙!$C5/100*別紙!$E5/10^3</f>
        <v>33.123311999999999</v>
      </c>
      <c r="L19" s="615">
        <f>L6*別紙!$C5/100*別紙!$E5/10^3</f>
        <v>33.123311999999999</v>
      </c>
      <c r="M19" s="615">
        <f>M6*別紙!$C5/100*別紙!$E5/10^3</f>
        <v>45.364535999999994</v>
      </c>
      <c r="N19" s="615">
        <f>N6*別紙!$C5/100*別紙!$E5/10^3</f>
        <v>51.005099999999999</v>
      </c>
      <c r="O19" s="615">
        <f>O6*別紙!$C5/100*別紙!$E5/10^3</f>
        <v>51.005099999999999</v>
      </c>
      <c r="P19" s="615">
        <f>P6*別紙!$C5/100*別紙!$E5/10^3</f>
        <v>62.526251999999999</v>
      </c>
      <c r="Q19" s="615">
        <f>Q6*別紙!$C5/100*別紙!$E5/10^3</f>
        <v>62.526251999999999</v>
      </c>
      <c r="R19" s="639">
        <f>R6*別紙!$C5/100*別紙!$E5/10^3</f>
        <v>62.526251999999999</v>
      </c>
      <c r="S19" s="572"/>
      <c r="T19" s="191"/>
      <c r="U19" s="588"/>
      <c r="W19" s="201"/>
      <c r="X19" s="201"/>
      <c r="Y19" s="173"/>
      <c r="Z19" s="628" t="s">
        <v>389</v>
      </c>
      <c r="AA19" s="671"/>
      <c r="AB19" s="672"/>
      <c r="AC19" s="673">
        <f>SUM($AC$6,$AC$9,$AC$10,$AC$13)</f>
        <v>174745</v>
      </c>
      <c r="AD19" s="673">
        <f>SUM($AD$6,$AD$9,$AD$10,$AD$13)</f>
        <v>485969.13</v>
      </c>
      <c r="AE19" s="674">
        <f>SUM($AE$6,$AE$9,$AE$10,$AE$13,$AE$17,$AE$18)</f>
        <v>18.392587590000002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26.984303999999998</v>
      </c>
      <c r="K20" s="617">
        <f>K7*別紙!$C6/100*別紙!$E6/10^3</f>
        <v>26.984303999999998</v>
      </c>
      <c r="L20" s="617">
        <f>L7*別紙!$C6/100*別紙!$E6/10^3</f>
        <v>26.984303999999998</v>
      </c>
      <c r="M20" s="617">
        <f>M7*別紙!$C6/100*別紙!$E6/10^3</f>
        <v>92.593199999999996</v>
      </c>
      <c r="N20" s="617">
        <f>N7*別紙!$C6/100*別紙!$E6/10^3</f>
        <v>92.460924000000006</v>
      </c>
      <c r="O20" s="617">
        <f>O7*別紙!$C6/100*別紙!$E6/10^3</f>
        <v>92.460924000000006</v>
      </c>
      <c r="P20" s="617">
        <f>P7*別紙!$C6/100*別紙!$E6/10^3</f>
        <v>92.460924000000006</v>
      </c>
      <c r="Q20" s="617">
        <f>Q7*別紙!$C6/100*別紙!$E6/10^3</f>
        <v>92.460924000000006</v>
      </c>
      <c r="R20" s="634">
        <f>R7*別紙!$C6/100*別紙!$E6/10^3</f>
        <v>92.460924000000006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60.107615999999993</v>
      </c>
      <c r="K25" s="657">
        <f t="shared" si="3"/>
        <v>60.107615999999993</v>
      </c>
      <c r="L25" s="657">
        <f t="shared" si="3"/>
        <v>60.107615999999993</v>
      </c>
      <c r="M25" s="657">
        <f t="shared" si="3"/>
        <v>137.95773599999998</v>
      </c>
      <c r="N25" s="657">
        <f t="shared" si="3"/>
        <v>143.466024</v>
      </c>
      <c r="O25" s="657">
        <f t="shared" si="3"/>
        <v>143.466024</v>
      </c>
      <c r="P25" s="657">
        <f t="shared" si="3"/>
        <v>154.98717600000001</v>
      </c>
      <c r="Q25" s="657">
        <f t="shared" si="3"/>
        <v>154.98717600000001</v>
      </c>
      <c r="R25" s="658">
        <f t="shared" ref="R25" si="4">SUM(R19:R24)</f>
        <v>154.98717600000001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10095.785901224654</v>
      </c>
      <c r="K26" s="654">
        <f>(VLOOKUP(年度マスタ!$K$4&amp;"_"&amp;K$18,データシート1!$A:$BT,MATCH("da_合計",データシート1!$A$1:$BT$1,0),0))/10^3</f>
        <v>9770.299890164235</v>
      </c>
      <c r="L26" s="654">
        <f>(VLOOKUP(年度マスタ!$K$4&amp;"_"&amp;L$18,データシート1!$A:$BT,MATCH("da_合計",データシート1!$A$1:$BT$1,0),0))/10^3</f>
        <v>9723.9578054170888</v>
      </c>
      <c r="M26" s="654">
        <f>(VLOOKUP(年度マスタ!$K$4&amp;"_"&amp;M$18,データシート1!$A:$BT,MATCH("da_合計",データシート1!$A$1:$BT$1,0),0))/10^3</f>
        <v>8910.4788371989616</v>
      </c>
      <c r="N26" s="654">
        <f>(VLOOKUP(年度マスタ!$K$4&amp;"_"&amp;N$18,データシート1!$A:$BT,MATCH("da_合計",データシート1!$A$1:$BT$1,0),0))/10^3</f>
        <v>8987.4547214869144</v>
      </c>
      <c r="O26" s="654">
        <f>(VLOOKUP(年度マスタ!$K$4&amp;"_"&amp;O$18,データシート1!$A:$BT,MATCH("da_合計",データシート1!$A$1:$BT$1,0),0))/10^3</f>
        <v>7411.1954315252597</v>
      </c>
      <c r="P26" s="654">
        <f>(VLOOKUP(年度マスタ!$K$4&amp;"_"&amp;P$18,データシート1!$A:$BT,MATCH("da_合計",データシート1!$A$1:$BT$1,0),0))/10^3</f>
        <v>7796.423875612908</v>
      </c>
      <c r="Q26" s="654">
        <f>(VLOOKUP(年度マスタ!$K$4&amp;"_"&amp;Q$18,データシート1!$A:$BT,MATCH("da_合計",データシート1!$A$1:$BT$1,0),0))/10^3</f>
        <v>8069.8105147892011</v>
      </c>
      <c r="R26" s="655">
        <f>Q26</f>
        <v>8069.8105147892011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5.9537332296942559E-3</v>
      </c>
      <c r="K27" s="839">
        <f t="shared" ref="K27:P27" si="5">K25/K26</f>
        <v>6.1520748263326442E-3</v>
      </c>
      <c r="L27" s="839">
        <f t="shared" si="5"/>
        <v>6.1813941609778307E-3</v>
      </c>
      <c r="M27" s="839">
        <f t="shared" si="5"/>
        <v>1.5482639992820795E-2</v>
      </c>
      <c r="N27" s="839">
        <f t="shared" si="5"/>
        <v>1.5962920364650749E-2</v>
      </c>
      <c r="O27" s="839">
        <f t="shared" si="5"/>
        <v>1.9358013875836223E-2</v>
      </c>
      <c r="P27" s="839">
        <f t="shared" si="5"/>
        <v>1.987926496464584E-2</v>
      </c>
      <c r="Q27" s="839">
        <f>Q25/Q26</f>
        <v>1.9205801141917962E-2</v>
      </c>
      <c r="R27" s="840">
        <f>R25/R26</f>
        <v>1.9205801141917962E-2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1.9205801141917962E-2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60.220637040905096</v>
      </c>
      <c r="AA52" s="173"/>
      <c r="AB52" s="678" t="s">
        <v>413</v>
      </c>
      <c r="AC52" s="679">
        <f>$AD6</f>
        <v>30474.546999999999</v>
      </c>
      <c r="AD52" s="680">
        <f>R19+R20</f>
        <v>154.98717600000001</v>
      </c>
      <c r="AE52" s="681">
        <f t="shared" ref="AE52:AE54" si="6">IFERROR(AD52/AC52,"-")</f>
        <v>5.0857909717246987E-3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477899.31948521081</v>
      </c>
      <c r="Z53" s="1130"/>
      <c r="AA53" s="173"/>
      <c r="AB53" s="678" t="s">
        <v>377</v>
      </c>
      <c r="AC53" s="679">
        <f>$AD9</f>
        <v>384608.70299999998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70885.88</v>
      </c>
      <c r="AD54" s="679">
        <f>R22</f>
        <v>0</v>
      </c>
      <c r="AE54" s="681">
        <f t="shared" si="6"/>
        <v>0</v>
      </c>
      <c r="AF54" s="473"/>
      <c r="AG54" s="41"/>
      <c r="AH54" s="420"/>
      <c r="AI54" s="442" t="s">
        <v>440</v>
      </c>
      <c r="AJ54" s="443">
        <f>VLOOKUP(年度マスタ!$K$4&amp;"_"&amp;AJ$53,データシート1!$A$1:$BT$2000,MATCH("ca_太陽光発電（10kW未満）",データシート1!$A$1:$BT$1,0),0)</f>
        <v>5</v>
      </c>
      <c r="AK54" s="443">
        <f>VLOOKUP(年度マスタ!$K$4&amp;"_"&amp;AK$53,データシート1!$A$1:$BT$2000,MATCH("ca_太陽光発電（10kW未満）",データシート1!$A$1:$BT$1,0),0)</f>
        <v>5</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6</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9</v>
      </c>
      <c r="AR54" s="443">
        <f>VLOOKUP(年度マスタ!$K$4&amp;"_"&amp;AR$53,データシート1!$A$1:$BT$2000,MATCH("ca_太陽光発電（10kW未満）",データシート1!$A$1:$BT$1,0),0)</f>
        <v>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川上村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川上村</v>
      </c>
      <c r="AZ12" s="1023" t="str">
        <f>年度マスタ!$K4</f>
        <v>29452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川上村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川上村</v>
      </c>
      <c r="AZ4" s="1038" t="str">
        <f>年度マスタ!$K4</f>
        <v>29452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川上村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29452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2025-03-04T09:53:25Z</dcterms:created>
  <dcterms:modified xsi:type="dcterms:W3CDTF">2025-03-04T09:53:26Z</dcterms:modified>
  <cp:category/>
  <cp:contentStatus/>
</cp:coreProperties>
</file>