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3F6252-6ACC-4FF2-9A29-1635EF5920E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<sst xmlns="http://schemas.openxmlformats.org/spreadsheetml/2006/main" count="16749" uniqueCount="2468">
  <si>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</si>
  <si>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</si>
  <si>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</si>
  <si>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</si>
  <si>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</si>
  <si>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</si>
  <si>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</si>
  <si>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</si>
  <si>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</si>
  <si>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</si>
  <si>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</si>
  <si>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</si>
  <si>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</si>
  <si>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</si>
  <si>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</si>
  <si>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</si>
  <si>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</si>
  <si>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</si>
  <si>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</si>
  <si>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</si>
  <si>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</si>
  <si>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</si>
  <si>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</si>
  <si>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</si>
  <si>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</si>
  <si>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</si>
  <si>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</si>
  <si>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</si>
  <si>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</si>
  <si>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</si>
  <si>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</si>
  <si>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</si>
  <si>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</si>
  <si>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</si>
  <si>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</si>
  <si>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</si>
  <si>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</si>
  <si>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</si>
  <si>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</si>
  <si>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</si>
  <si>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</si>
  <si>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</si>
  <si>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</si>
  <si>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</si>
  <si>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</si>
  <si>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</si>
  <si>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</si>
  <si>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</si>
  <si>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</si>
  <si>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</si>
  <si>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</si>
  <si>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</si>
  <si>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</si>
  <si>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</si>
  <si>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</si>
  <si>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</si>
  <si>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</si>
  <si>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</si>
  <si>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</si>
  <si>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</si>
  <si>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</si>
  <si>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</si>
  <si>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</si>
  <si>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</si>
  <si>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</si>
  <si>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</si>
  <si>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</si>
  <si>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</si>
  <si>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</si>
  <si>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</si>
  <si>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</si>
  <si>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</si>
  <si>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</si>
  <si>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</si>
  <si>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</si>
  <si>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</si>
  <si>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</si>
  <si>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</si>
  <si>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</si>
  <si>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</si>
  <si>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</si>
  <si>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</si>
  <si>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</si>
  <si>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</si>
  <si>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</si>
  <si>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</si>
  <si>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</si>
  <si>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</si>
  <si>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</si>
  <si>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</si>
  <si>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</si>
  <si>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</si>
  <si>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</si>
  <si>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</si>
  <si>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</si>
  <si>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</si>
  <si>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</si>
  <si>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</si>
  <si>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</si>
  <si>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</si>
  <si>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</si>
  <si>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</si>
  <si>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</si>
  <si>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</si>
  <si>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</si>
  <si>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</si>
  <si>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</si>
  <si>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</si>
  <si>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</si>
  <si>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</si>
  <si>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</si>
  <si>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</si>
  <si>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</si>
  <si>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</si>
  <si>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</si>
  <si>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</si>
  <si>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</si>
  <si>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</si>
  <si>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</si>
  <si>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</si>
  <si>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</si>
  <si>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</si>
  <si>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</si>
  <si>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</si>
  <si>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</si>
  <si>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</si>
  <si>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</si>
  <si>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</si>
  <si>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</si>
  <si>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</si>
  <si>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</si>
  <si>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</si>
  <si>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</si>
  <si>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</si>
  <si>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</si>
  <si>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</si>
  <si>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</si>
  <si>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</si>
  <si>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</si>
  <si>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</si>
  <si>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</si>
  <si>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</si>
  <si>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</si>
  <si>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</si>
  <si>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</si>
  <si>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</si>
  <si>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</si>
  <si>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</si>
  <si>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</si>
  <si>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</si>
  <si>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</si>
  <si>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</si>
  <si>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</si>
  <si>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</si>
  <si>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</si>
  <si>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</si>
  <si>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</si>
  <si>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</si>
  <si>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</si>
  <si>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</si>
  <si>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</si>
  <si>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</si>
  <si>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</si>
  <si>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</si>
  <si>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</si>
  <si>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</si>
  <si>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</si>
  <si>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</si>
  <si>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</si>
  <si>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</si>
  <si>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</si>
  <si>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</si>
  <si>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</si>
  <si>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</si>
  <si>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</si>
  <si>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</si>
  <si>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</si>
  <si>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</si>
  <si>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</si>
  <si>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</si>
  <si>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</si>
  <si>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</si>
  <si>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</si>
  <si>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</si>
  <si>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</si>
  <si>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</si>
  <si>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</si>
  <si>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</si>
  <si>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</si>
  <si>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</si>
  <si>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</si>
  <si>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</si>
  <si>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</si>
  <si>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</si>
  <si>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</si>
  <si>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</si>
  <si>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</si>
  <si>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</si>
  <si>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</si>
  <si>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</si>
  <si>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</si>
  <si>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</si>
  <si>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</si>
  <si>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</si>
  <si>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</si>
  <si>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</si>
  <si>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</si>
  <si>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</si>
  <si>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</si>
  <si>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</si>
  <si>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</si>
  <si>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</si>
  <si>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</si>
  <si>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</si>
  <si>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</si>
  <si>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</si>
  <si>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</si>
  <si>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</si>
  <si>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</si>
  <si>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</si>
  <si>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</si>
  <si>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</si>
  <si>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</si>
  <si>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</si>
  <si>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</si>
  <si>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</si>
  <si>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</si>
  <si>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</si>
  <si>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</si>
  <si>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</si>
  <si>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</si>
  <si>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</si>
  <si>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</si>
  <si>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</si>
  <si>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</si>
  <si>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</si>
  <si>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</si>
  <si>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</si>
  <si>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</si>
  <si>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</si>
  <si>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</si>
  <si>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</si>
  <si>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</si>
  <si>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</si>
  <si>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</si>
  <si>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</si>
  <si>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</si>
  <si>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</si>
  <si>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</si>
  <si>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</si>
  <si>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</si>
  <si>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</si>
  <si>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</si>
  <si>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</si>
  <si>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</si>
  <si>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</si>
  <si>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</si>
  <si>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</si>
  <si>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</si>
  <si>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</si>
  <si>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</si>
  <si>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</si>
  <si>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</si>
  <si>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</si>
  <si>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</si>
  <si>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</si>
  <si>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</si>
  <si>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</si>
  <si>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</si>
  <si>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</si>
  <si>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</si>
  <si>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</si>
  <si>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</si>
  <si>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</si>
  <si>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</si>
  <si>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</si>
  <si>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</si>
  <si>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</si>
  <si>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</si>
  <si>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</si>
  <si>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</si>
  <si>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</si>
  <si>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</si>
  <si>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</si>
  <si>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</si>
  <si>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</si>
  <si>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</si>
  <si>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</si>
  <si>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</si>
  <si>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</si>
  <si>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</si>
  <si>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</si>
  <si>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</si>
  <si>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</si>
  <si>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</si>
  <si>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</si>
  <si>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</si>
  <si>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</si>
  <si>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</si>
  <si>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</si>
  <si>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</si>
  <si>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</si>
  <si>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</si>
  <si>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</si>
  <si>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</si>
  <si>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</si>
  <si>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</si>
  <si>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</si>
  <si>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</si>
  <si>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</si>
  <si>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</si>
  <si>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</si>
  <si>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</si>
  <si>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</si>
  <si>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</si>
  <si>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</si>
  <si>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</si>
  <si>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</si>
  <si>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</si>
  <si>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</si>
  <si>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</si>
  <si>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</si>
  <si>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</si>
  <si>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</si>
  <si>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</si>
  <si>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</si>
  <si>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</si>
  <si>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</si>
  <si>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</si>
  <si>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</si>
  <si>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</si>
  <si>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</si>
  <si>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</si>
  <si>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</si>
  <si>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</si>
  <si>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</si>
  <si>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</si>
  <si>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</si>
  <si>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</si>
  <si>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</si>
  <si>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</si>
  <si>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</si>
  <si>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</si>
  <si>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</si>
  <si>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</si>
  <si>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</si>
  <si>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</si>
  <si>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</si>
  <si>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</si>
  <si>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</si>
  <si>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</si>
  <si>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</si>
  <si>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</si>
  <si>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</si>
  <si>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</si>
  <si>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</si>
  <si>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</si>
  <si>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</si>
  <si>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</si>
  <si>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</si>
  <si>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</si>
  <si>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</si>
  <si>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</si>
  <si>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</si>
  <si>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</si>
  <si>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</si>
  <si>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</si>
  <si>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</si>
  <si>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</si>
  <si>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</si>
  <si>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</si>
  <si>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</si>
  <si>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</si>
  <si>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</si>
  <si>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</si>
  <si>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</si>
  <si>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</si>
  <si>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</si>
  <si>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</si>
  <si>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</si>
  <si>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</si>
  <si>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</si>
  <si>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</si>
  <si>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</si>
  <si>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</si>
  <si>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</si>
  <si>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</si>
  <si>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</si>
  <si>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</si>
  <si>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</si>
  <si>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</si>
  <si>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</si>
  <si>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</si>
  <si>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</si>
  <si>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</si>
  <si>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</si>
  <si>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</si>
  <si>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</si>
  <si>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</si>
  <si>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</si>
  <si>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</si>
  <si>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</si>
  <si>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</si>
  <si>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</si>
  <si>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</si>
  <si>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</si>
  <si>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</si>
  <si>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</si>
  <si>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</si>
  <si>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</si>
  <si>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</si>
  <si>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</si>
  <si>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</si>
  <si>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</si>
  <si>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</si>
  <si>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</si>
  <si>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</si>
  <si>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</si>
  <si>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</si>
  <si>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</si>
  <si>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</si>
  <si>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</si>
  <si>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</si>
  <si>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</si>
  <si>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</si>
  <si>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</si>
  <si>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</si>
  <si>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</si>
  <si>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</si>
  <si>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</si>
  <si>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</si>
  <si>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</si>
  <si>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</si>
  <si>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</si>
  <si>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</si>
  <si>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</si>
  <si>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</si>
  <si>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</si>
  <si>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</si>
  <si>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</si>
  <si>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</si>
  <si>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</si>
  <si>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</si>
  <si>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</si>
  <si>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</si>
  <si>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</si>
  <si>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</si>
  <si>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</si>
  <si>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</si>
  <si>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</si>
  <si>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</si>
  <si>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</si>
  <si>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</si>
  <si>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</si>
  <si>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</si>
  <si>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</si>
  <si>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</si>
  <si>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</si>
  <si>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</si>
  <si>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</si>
  <si>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</si>
  <si>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</si>
  <si>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</si>
  <si>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</si>
  <si>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</si>
  <si>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</si>
  <si>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</si>
  <si>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</si>
  <si>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</si>
  <si>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</si>
  <si>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</si>
  <si>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</si>
  <si>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</si>
  <si>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</si>
  <si>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</si>
  <si>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</si>
  <si>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</si>
  <si>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</si>
  <si>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</si>
  <si>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</si>
  <si>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</si>
  <si>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</si>
  <si>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</si>
  <si>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</si>
  <si>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</si>
  <si>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</si>
  <si>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</si>
  <si>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</si>
  <si>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</si>
  <si>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</si>
  <si>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</si>
  <si>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</si>
  <si>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</si>
  <si>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</si>
  <si>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</si>
  <si>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</si>
  <si>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</si>
  <si>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</si>
  <si>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</si>
  <si>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</si>
  <si>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</si>
  <si>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</si>
  <si>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</si>
  <si>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</si>
  <si>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</si>
  <si>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</si>
  <si>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</si>
  <si>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</si>
  <si>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</si>
  <si>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</si>
  <si>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</si>
  <si>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</si>
  <si>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</si>
  <si>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</si>
  <si>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</si>
  <si>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</si>
  <si>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</si>
  <si>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</si>
  <si>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</si>
  <si>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</si>
  <si>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</si>
  <si>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</si>
  <si>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</si>
  <si>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</si>
  <si>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</si>
  <si>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</si>
  <si>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</si>
  <si>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</si>
  <si>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</si>
  <si>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</si>
  <si>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</si>
  <si>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</si>
  <si>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</si>
  <si>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</si>
  <si>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</si>
  <si>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</si>
  <si>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</si>
  <si>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</si>
  <si>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</si>
  <si>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</si>
  <si>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</si>
  <si>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</si>
  <si>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</si>
  <si>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</si>
  <si>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</si>
  <si>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</si>
  <si>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</si>
  <si>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</si>
  <si>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</si>
  <si>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</si>
  <si>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</si>
  <si>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</si>
  <si>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</si>
  <si>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</si>
  <si>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</si>
  <si>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</si>
  <si>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</si>
  <si>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</si>
  <si>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</si>
  <si>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</si>
  <si>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</si>
  <si>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</si>
  <si>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</si>
  <si>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</si>
  <si>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</si>
  <si>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</si>
  <si>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</si>
  <si>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</si>
  <si>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</si>
  <si>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</si>
  <si>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</si>
  <si>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</si>
  <si>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</si>
  <si>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</si>
  <si>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</si>
  <si>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</si>
  <si>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</si>
  <si>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</si>
  <si>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</si>
  <si>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</si>
  <si>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</si>
  <si>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</si>
  <si>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</si>
  <si>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</si>
  <si>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</si>
  <si>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</si>
  <si>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</si>
  <si>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</si>
  <si>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</si>
  <si>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</si>
  <si>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</si>
  <si>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</si>
  <si>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</si>
  <si>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</si>
  <si>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</si>
  <si>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</si>
  <si>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</si>
  <si>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</si>
  <si>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</si>
  <si>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</si>
  <si>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</si>
  <si>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</si>
  <si>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</si>
  <si>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</si>
  <si>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</si>
  <si>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</si>
  <si>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</si>
  <si>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</si>
  <si>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</si>
  <si>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</si>
  <si>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</si>
  <si>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</si>
  <si>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</si>
  <si>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</si>
  <si>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</si>
  <si>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</si>
  <si>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</si>
  <si>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</si>
  <si>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</si>
  <si>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</si>
  <si>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</si>
  <si>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</si>
  <si>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</si>
  <si>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</si>
  <si>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</si>
  <si>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</si>
  <si>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</si>
  <si>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</si>
  <si>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</si>
  <si>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</si>
  <si>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</si>
  <si>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</si>
  <si>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</si>
  <si>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</si>
  <si>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</si>
  <si>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</si>
  <si>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</si>
  <si>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</si>
  <si>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</si>
  <si>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</si>
  <si>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</si>
  <si>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</si>
  <si>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</si>
  <si>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</si>
  <si>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</si>
  <si>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</si>
  <si>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</si>
  <si>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</si>
  <si>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</si>
  <si>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</si>
  <si>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</si>
  <si>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</si>
  <si>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</si>
  <si>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</si>
  <si>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</si>
  <si>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</si>
  <si>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</si>
  <si>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</si>
  <si>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</si>
  <si>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</si>
  <si>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</si>
  <si>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</si>
  <si>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</si>
  <si>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</si>
  <si>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</si>
  <si>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</si>
  <si>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</si>
  <si>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</si>
  <si>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</si>
  <si>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</si>
  <si>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</si>
  <si>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</si>
  <si>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</si>
  <si>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</si>
  <si>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</si>
  <si>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</si>
  <si>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</si>
  <si>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</si>
  <si>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</si>
  <si>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</si>
  <si>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</si>
  <si>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</si>
  <si>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</si>
  <si>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</si>
  <si>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</si>
  <si>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</si>
  <si>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</si>
  <si>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</si>
  <si>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</si>
  <si>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</si>
  <si>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</si>
  <si>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</si>
  <si>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</si>
  <si>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</si>
  <si>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</si>
  <si>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</si>
  <si>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</si>
  <si>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</si>
  <si>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</si>
  <si>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</si>
  <si>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</si>
  <si>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</si>
  <si>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</si>
  <si>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</si>
  <si>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</si>
  <si>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</si>
  <si>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</si>
  <si>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</si>
  <si>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</si>
  <si>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</si>
  <si>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</si>
  <si>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</si>
  <si>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</si>
  <si>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</si>
  <si>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</si>
  <si>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</si>
  <si>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</si>
  <si>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</si>
  <si>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</si>
  <si>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</si>
  <si>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</si>
  <si>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</si>
  <si>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</si>
  <si>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</si>
  <si>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</si>
  <si>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</si>
  <si>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</si>
  <si>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</si>
  <si>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</si>
  <si>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</si>
  <si>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</si>
  <si>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</si>
  <si>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</si>
  <si>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</si>
  <si>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</si>
  <si>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</si>
  <si>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</si>
  <si>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</si>
  <si>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</si>
  <si>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</si>
  <si>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</si>
  <si>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</si>
  <si>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</si>
  <si>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</si>
  <si>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</si>
  <si>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</si>
  <si>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</si>
  <si>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</si>
  <si>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</si>
  <si>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</si>
  <si>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</si>
  <si>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</si>
  <si>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</si>
  <si>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</si>
  <si>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</si>
  <si>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</si>
  <si>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</si>
  <si>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</si>
  <si>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</si>
  <si>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</si>
  <si>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</si>
  <si>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</si>
  <si>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</si>
  <si>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</si>
  <si>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</si>
  <si>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</si>
  <si>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</si>
  <si>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</si>
  <si>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</si>
  <si>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</si>
  <si>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</si>
  <si>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</si>
  <si>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</si>
  <si>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</si>
  <si>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</si>
  <si>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</si>
  <si>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</si>
  <si>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</si>
  <si>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</si>
  <si>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</si>
  <si>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</si>
  <si>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</si>
  <si>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</si>
  <si>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</si>
  <si>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</si>
  <si>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</si>
  <si>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</si>
  <si>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</si>
  <si>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</si>
  <si>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</si>
  <si>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</si>
  <si>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</si>
  <si>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</si>
  <si>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</si>
  <si>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</si>
  <si>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</si>
  <si>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</si>
  <si>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</si>
  <si>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</si>
  <si>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</si>
  <si>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</si>
  <si>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</si>
  <si>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</si>
  <si>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</si>
  <si>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</si>
  <si>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</si>
  <si>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</si>
  <si>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</si>
  <si>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</si>
  <si>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</si>
  <si>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</si>
  <si>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</si>
  <si>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</si>
  <si>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</si>
  <si>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</si>
  <si>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</si>
  <si>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</si>
  <si>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</si>
  <si>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</si>
  <si>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</si>
  <si>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</si>
  <si>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</si>
  <si>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</si>
  <si>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</si>
  <si>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</si>
  <si>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</si>
  <si>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</si>
  <si>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</si>
  <si>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</si>
  <si>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</si>
  <si>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</si>
  <si>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</si>
  <si>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</si>
  <si>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</si>
  <si>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</si>
  <si>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</si>
  <si>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</si>
  <si>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</si>
  <si>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</si>
  <si>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</si>
  <si>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</si>
  <si>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</si>
  <si>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</si>
  <si>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</si>
  <si>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</si>
  <si>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</si>
  <si>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</si>
  <si>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</si>
  <si>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</si>
  <si>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</si>
  <si>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</si>
  <si>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</si>
  <si>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</si>
  <si>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</si>
  <si>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</si>
  <si>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</si>
  <si>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</si>
  <si>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</si>
  <si>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</si>
  <si>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</si>
  <si>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</si>
  <si>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</si>
  <si>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</si>
  <si>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</si>
  <si>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</si>
  <si>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</si>
  <si>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</si>
  <si>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</si>
  <si>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</si>
  <si>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</si>
  <si>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</si>
  <si>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</si>
  <si>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</si>
  <si>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</si>
  <si>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</si>
  <si>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</si>
  <si>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</si>
  <si>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</si>
  <si>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</si>
  <si>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</si>
  <si>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</si>
  <si>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</si>
  <si>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</si>
  <si>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</si>
  <si>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</si>
  <si>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</si>
  <si>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</si>
  <si>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</si>
  <si>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</si>
  <si>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</si>
  <si>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</si>
  <si>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</si>
  <si>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</si>
  <si>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</si>
  <si>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</si>
  <si>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</si>
  <si>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</si>
  <si>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</si>
  <si>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</si>
  <si>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</si>
  <si>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</si>
  <si>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</si>
  <si>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</si>
  <si>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</si>
  <si>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</si>
  <si>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</si>
  <si>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</si>
  <si>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</si>
  <si>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</si>
  <si>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</si>
  <si>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</si>
  <si>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</si>
  <si>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</si>
  <si>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</si>
  <si>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</si>
  <si>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</si>
  <si>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</si>
  <si>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</si>
  <si>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</si>
  <si>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</si>
  <si>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</si>
  <si>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</si>
  <si>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</si>
  <si>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</si>
  <si>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</si>
  <si>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</si>
  <si>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</si>
  <si>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</si>
  <si>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</si>
  <si>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</si>
  <si>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</si>
  <si>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</si>
  <si>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</si>
  <si>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</si>
  <si>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</si>
  <si>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</si>
  <si>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</si>
  <si>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</si>
  <si>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</si>
  <si>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</si>
  <si>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</si>
  <si>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</si>
  <si>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</si>
  <si>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</si>
  <si>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</si>
  <si>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</si>
  <si>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</si>
  <si>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</si>
  <si>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</si>
  <si>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</si>
  <si>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</si>
  <si>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</si>
  <si>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</si>
  <si>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</si>
  <si>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</si>
  <si>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</si>
  <si>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</si>
  <si>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</si>
  <si>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</si>
  <si>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</si>
  <si>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</si>
  <si>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</si>
  <si>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</si>
  <si>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</si>
  <si>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</si>
  <si>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</si>
  <si>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</si>
  <si>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</si>
  <si>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</si>
  <si>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</si>
  <si>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</si>
  <si>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</si>
  <si>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</si>
  <si>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</si>
  <si>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</si>
  <si>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</si>
  <si>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</si>
  <si>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</si>
  <si>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</si>
  <si>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</si>
  <si>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</si>
  <si>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</si>
  <si>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</si>
  <si>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</si>
  <si>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</si>
  <si>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</si>
  <si>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</si>
  <si>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</si>
  <si>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</si>
  <si>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</si>
  <si>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</si>
  <si>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</si>
  <si>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</si>
  <si>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</si>
  <si>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</si>
  <si>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</si>
  <si>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</si>
  <si>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</si>
  <si>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</si>
  <si>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</si>
  <si>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</si>
  <si>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</si>
  <si>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</si>
  <si>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</si>
  <si>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</si>
  <si>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</si>
  <si>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</si>
  <si>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</si>
  <si>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</si>
  <si>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</si>
  <si>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</si>
  <si>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</si>
  <si>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</si>
  <si>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</si>
  <si>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</si>
  <si>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</si>
  <si>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</si>
  <si>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</si>
  <si>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</si>
  <si>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</si>
  <si>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</si>
  <si>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</si>
  <si>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</si>
  <si>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</si>
  <si>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</si>
  <si>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</si>
  <si>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</si>
  <si>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</si>
  <si>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</si>
  <si>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</si>
  <si>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</si>
  <si>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</si>
  <si>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</si>
  <si>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</si>
  <si>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</si>
  <si>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</si>
  <si>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</si>
  <si>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</si>
  <si>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</si>
  <si>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</si>
  <si>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</si>
  <si>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</si>
  <si>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</si>
  <si>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</si>
  <si>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</si>
  <si>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</si>
  <si>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</si>
  <si>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</si>
  <si>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</si>
  <si>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</si>
  <si>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</si>
  <si>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</si>
  <si>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</si>
  <si>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</si>
  <si>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</si>
  <si>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</si>
  <si>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</si>
  <si>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</si>
  <si>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</si>
  <si>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</si>
  <si>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</si>
  <si>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</si>
  <si>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</si>
  <si>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</si>
  <si>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</si>
  <si>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</si>
  <si>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</si>
  <si>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</si>
  <si>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</si>
  <si>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</si>
  <si>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</si>
  <si>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</si>
  <si>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</si>
  <si>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</si>
  <si>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</si>
  <si>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</si>
  <si>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</si>
  <si>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</si>
  <si>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</si>
  <si>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</si>
  <si>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</si>
  <si>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</si>
  <si>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</si>
  <si>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</si>
  <si>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</si>
  <si>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</si>
  <si>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</si>
  <si>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</si>
  <si>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</si>
  <si>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</si>
  <si>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</si>
  <si>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</si>
  <si>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</si>
  <si>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</si>
  <si>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</si>
  <si>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</si>
  <si>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</si>
  <si>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</si>
  <si>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</si>
  <si>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</si>
  <si>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</si>
  <si>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</si>
  <si>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</si>
  <si>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</si>
  <si>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</si>
  <si>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</si>
  <si>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</si>
  <si>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</si>
  <si>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</si>
  <si>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</si>
  <si>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</si>
  <si>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</si>
  <si>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</si>
  <si>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</si>
  <si>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</si>
  <si>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</si>
  <si>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</si>
  <si>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</si>
  <si>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</si>
  <si>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</si>
  <si>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</si>
  <si>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</si>
  <si>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</si>
  <si>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</si>
  <si>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</si>
  <si>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</si>
  <si>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</si>
  <si>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</si>
  <si>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</si>
  <si>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</si>
  <si>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</si>
  <si>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</si>
  <si>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</si>
  <si>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</si>
  <si>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</si>
  <si>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</si>
  <si>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</si>
  <si>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</si>
  <si>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</si>
  <si>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</si>
  <si>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</si>
  <si>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</si>
  <si>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</si>
  <si>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</si>
  <si>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</si>
  <si>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</si>
  <si>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</si>
  <si>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</si>
  <si>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</si>
  <si>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</si>
  <si>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</si>
  <si>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</si>
  <si>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</si>
  <si>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</si>
  <si>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</si>
  <si>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</si>
  <si>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</si>
  <si>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</si>
  <si>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</si>
  <si>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</si>
  <si>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</si>
  <si>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</si>
  <si>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</si>
  <si>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</si>
  <si>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</si>
  <si>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</si>
  <si>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</si>
  <si>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</si>
  <si>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</si>
  <si>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</si>
  <si>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</si>
  <si>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</si>
  <si>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</si>
  <si>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</si>
  <si>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</si>
  <si>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</si>
  <si>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</si>
  <si>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</si>
  <si>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</si>
  <si>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</si>
  <si>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</si>
  <si>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</si>
  <si>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</si>
  <si>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</si>
  <si>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</si>
  <si>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</si>
  <si>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</si>
  <si>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</si>
  <si>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</si>
  <si>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</si>
  <si>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</si>
  <si>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</si>
  <si>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</si>
  <si>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</si>
  <si>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</si>
  <si>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</si>
  <si>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</si>
  <si>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</si>
  <si>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</si>
  <si>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</si>
  <si>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</si>
  <si>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</si>
  <si>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</si>
  <si>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</si>
  <si>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</si>
  <si>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</si>
  <si>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</si>
  <si>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</si>
  <si>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</si>
  <si>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</si>
  <si>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</si>
  <si>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</si>
  <si>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</si>
  <si>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</si>
  <si>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</si>
  <si>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</si>
  <si>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</si>
  <si>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</si>
  <si>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</si>
  <si>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</si>
  <si>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</si>
  <si>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</si>
  <si>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</si>
  <si>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</si>
  <si>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</si>
  <si>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</si>
  <si>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</si>
  <si>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</si>
  <si>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</si>
  <si>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</si>
  <si>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</si>
  <si>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</si>
  <si>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</si>
  <si>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</si>
  <si>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</si>
  <si>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</si>
  <si>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</si>
  <si>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</si>
  <si>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</si>
  <si>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</si>
  <si>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</si>
  <si>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</si>
  <si>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</si>
  <si>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</si>
  <si>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</si>
  <si>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</si>
  <si>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</si>
  <si>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</si>
  <si>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</si>
  <si>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</si>
  <si>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</si>
  <si>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</si>
  <si>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</si>
  <si>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</si>
  <si>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</si>
  <si>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</si>
  <si>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</si>
  <si>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</si>
  <si>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</si>
  <si>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</si>
  <si>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</si>
  <si>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</si>
  <si>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</si>
  <si>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</si>
  <si>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</si>
  <si>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</si>
  <si>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</si>
  <si>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</si>
  <si>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</si>
  <si>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</si>
  <si>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</si>
  <si>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</si>
  <si>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</si>
  <si>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</si>
  <si>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</si>
  <si>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</si>
  <si>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</si>
  <si>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</si>
  <si>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</si>
  <si>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</si>
  <si>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</si>
  <si>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</si>
  <si>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</si>
  <si>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</si>
  <si>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</si>
  <si>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</si>
  <si>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</si>
  <si>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</si>
  <si>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</si>
  <si>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</si>
  <si>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</si>
  <si>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</si>
  <si>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</si>
  <si>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</si>
  <si>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</si>
  <si>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</si>
  <si>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</si>
  <si>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</si>
  <si>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</si>
  <si>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</si>
  <si>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</si>
  <si>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</si>
  <si>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</si>
  <si>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</si>
  <si>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</si>
  <si>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</si>
  <si>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</si>
  <si>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</si>
  <si>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</si>
  <si>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</si>
  <si>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</si>
  <si>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</si>
  <si>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</si>
  <si>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</si>
  <si>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</si>
  <si>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</si>
  <si>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</si>
  <si>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</si>
  <si>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</si>
  <si>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</si>
  <si>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</si>
  <si>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</si>
  <si>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</si>
  <si>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</si>
  <si>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</si>
  <si>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</si>
  <si>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</si>
  <si>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</si>
  <si>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</si>
  <si>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</si>
  <si>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</si>
  <si>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</si>
  <si>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</si>
  <si>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</si>
  <si>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</si>
  <si>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</si>
  <si>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</si>
  <si>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</si>
  <si>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</si>
  <si>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</si>
  <si>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</si>
  <si>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</si>
  <si>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</si>
  <si>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</si>
  <si>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</si>
  <si>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</si>
  <si>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</si>
  <si>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</si>
  <si>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</si>
  <si>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</si>
  <si>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</si>
  <si>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</si>
  <si>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</si>
  <si>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</si>
  <si>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</si>
  <si>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</si>
  <si>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</si>
  <si>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</si>
  <si>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</si>
  <si>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</si>
  <si>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</si>
  <si>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</si>
  <si>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</si>
  <si>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</si>
  <si>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</si>
  <si>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</si>
  <si>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</si>
  <si>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</si>
  <si>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</si>
  <si>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</si>
  <si>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</si>
  <si>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</si>
  <si>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</si>
  <si>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</si>
  <si>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</si>
  <si>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</si>
  <si>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</si>
  <si>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</si>
  <si>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</si>
  <si>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</si>
  <si>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</si>
  <si>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</si>
  <si>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</si>
  <si>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</si>
  <si>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</si>
  <si>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</si>
  <si>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</si>
  <si>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</si>
  <si>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</si>
  <si>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</si>
  <si>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</si>
  <si>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</si>
  <si>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</si>
  <si>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</si>
  <si>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</si>
  <si>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</si>
  <si>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</si>
  <si>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</si>
  <si>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</si>
  <si>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</si>
  <si>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</si>
  <si>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</si>
  <si>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</si>
  <si>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</si>
  <si>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</si>
  <si>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</si>
  <si>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</si>
  <si>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</si>
  <si>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</si>
  <si>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</si>
  <si>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</si>
  <si>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</si>
  <si>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</si>
  <si>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</si>
  <si>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</si>
  <si>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</si>
  <si>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</si>
  <si>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</si>
  <si>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</si>
  <si>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</si>
  <si>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</si>
  <si>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</si>
  <si>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</si>
  <si>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</si>
  <si>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</si>
  <si>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</si>
  <si>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</si>
  <si>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</si>
  <si>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</si>
  <si>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</si>
  <si>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</si>
  <si>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</si>
  <si>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</si>
  <si>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</si>
  <si>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</si>
  <si>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</si>
  <si>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</si>
  <si>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</si>
  <si>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</si>
  <si>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</si>
  <si>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</si>
  <si>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</si>
  <si>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</si>
  <si>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</si>
  <si>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</si>
  <si>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</si>
  <si>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</si>
  <si>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</si>
  <si>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</si>
  <si>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</si>
  <si>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</si>
  <si>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</si>
  <si>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</si>
  <si>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</si>
  <si>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</si>
  <si>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</si>
  <si>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</si>
  <si>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</si>
  <si>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</si>
  <si>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</si>
  <si>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</si>
  <si>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</si>
  <si>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</si>
  <si>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</si>
  <si>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</si>
  <si>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</si>
  <si>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</si>
  <si>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</si>
  <si>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</si>
  <si>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</si>
  <si>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</si>
  <si>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</si>
  <si>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</si>
  <si>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</si>
  <si>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</si>
  <si>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</si>
  <si>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</si>
  <si>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</si>
  <si>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</si>
  <si>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</si>
  <si>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</si>
  <si>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</si>
  <si>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</si>
  <si>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</si>
  <si>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</si>
  <si>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</si>
  <si>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</si>
  <si>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</si>
  <si>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</si>
  <si>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</si>
  <si>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</si>
  <si>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</si>
  <si>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</si>
  <si>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</si>
  <si>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</si>
  <si>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</si>
  <si>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</si>
  <si>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</si>
  <si>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</si>
  <si>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</si>
  <si>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</si>
  <si>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</si>
  <si>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</si>
  <si>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</si>
  <si>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</si>
  <si>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</si>
  <si>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</si>
  <si>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</si>
  <si>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</si>
  <si>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</si>
  <si>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</si>
  <si>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</si>
  <si>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</si>
  <si>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</si>
  <si>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</si>
  <si>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</si>
  <si>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</si>
  <si>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</si>
  <si>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</si>
  <si>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</si>
  <si>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</si>
  <si>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</si>
  <si>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</si>
  <si>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</si>
  <si>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</si>
  <si>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</si>
  <si>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</si>
  <si>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</si>
  <si>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</si>
  <si>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</si>
  <si>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</si>
  <si>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</si>
  <si>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</si>
  <si>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</si>
  <si>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</si>
  <si>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</si>
  <si>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</si>
  <si>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</si>
  <si>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</si>
  <si>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</si>
  <si>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</si>
  <si>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</si>
  <si>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</si>
  <si>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</si>
  <si>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</si>
  <si>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</si>
  <si>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</si>
  <si>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</si>
  <si>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</si>
  <si>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</si>
  <si>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</si>
  <si>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</si>
  <si>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</si>
  <si>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</si>
  <si>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</si>
  <si>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</si>
  <si>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</si>
  <si>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</si>
  <si>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</si>
  <si>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</si>
  <si>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</si>
  <si>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</si>
  <si>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</si>
  <si>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</si>
  <si>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</si>
  <si>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</si>
  <si>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</si>
  <si>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</si>
  <si>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</si>
  <si>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</si>
  <si>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</si>
  <si>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</si>
  <si>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</si>
  <si>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</si>
  <si>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</si>
  <si>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</si>
  <si>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</si>
  <si>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</si>
  <si>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</si>
  <si>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</si>
  <si>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</si>
  <si>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</si>
  <si>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</si>
  <si>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</si>
  <si>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</si>
  <si>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</si>
  <si>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</si>
  <si>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</si>
  <si>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</si>
  <si>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</si>
  <si>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</si>
  <si>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</si>
  <si>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</si>
  <si>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</si>
  <si>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</si>
  <si>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</si>
  <si>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</si>
  <si>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</si>
  <si>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</si>
  <si>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</si>
  <si>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</si>
  <si>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</si>
  <si>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</si>
  <si>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</si>
  <si>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</si>
  <si>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</si>
  <si>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</si>
  <si>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</si>
  <si>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</si>
  <si>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</si>
  <si>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</si>
  <si>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</si>
  <si>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</si>
  <si>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</si>
  <si>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</si>
  <si>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</si>
  <si>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</si>
  <si>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</si>
  <si>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</si>
  <si>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</si>
  <si>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</si>
  <si>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</si>
  <si>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</si>
  <si>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</si>
  <si>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</si>
  <si>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</si>
  <si>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</si>
  <si>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</si>
  <si>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</si>
  <si>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</si>
  <si>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</si>
  <si>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</si>
  <si>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</si>
  <si>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</si>
  <si>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</si>
  <si>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</si>
  <si>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</si>
  <si>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</si>
  <si>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</si>
  <si>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</si>
  <si>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</si>
  <si>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</si>
  <si>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</si>
  <si>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</si>
  <si>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</si>
  <si>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</si>
  <si>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</si>
  <si>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</si>
  <si>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</si>
  <si>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</si>
  <si>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</si>
  <si>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</si>
  <si>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</si>
  <si>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</si>
  <si>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</si>
  <si>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</si>
  <si>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</si>
  <si>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</si>
  <si>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</si>
  <si>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</si>
  <si>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</si>
  <si>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</si>
  <si>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</si>
  <si>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</si>
  <si>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</si>
  <si>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</si>
  <si>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</si>
  <si>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</si>
  <si>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</si>
  <si>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</si>
  <si>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</si>
  <si>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</si>
  <si>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</si>
  <si>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</si>
  <si>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</si>
  <si>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</si>
  <si>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</si>
  <si>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</si>
  <si>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</si>
  <si>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</si>
  <si>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</si>
  <si>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</si>
  <si>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</si>
  <si>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</si>
  <si>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</si>
  <si>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</si>
  <si>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</si>
  <si>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</si>
  <si>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</si>
  <si>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</si>
  <si>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</si>
  <si>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</si>
  <si>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</si>
  <si>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</si>
  <si>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</si>
  <si>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</si>
  <si>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</si>
  <si>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</si>
  <si>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</si>
  <si>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</si>
  <si>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</si>
  <si>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</si>
  <si>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</si>
  <si>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</si>
  <si>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</si>
  <si>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</si>
  <si>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</si>
  <si>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</si>
  <si>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</si>
  <si>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</si>
  <si>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</si>
  <si>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</si>
  <si>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</si>
  <si>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</si>
  <si>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</si>
  <si>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</si>
  <si>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</si>
  <si>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</si>
  <si>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</si>
  <si>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</si>
  <si>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</si>
  <si>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</si>
  <si>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</si>
  <si>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</si>
  <si>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</si>
  <si>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</si>
  <si>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</si>
  <si>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</si>
  <si>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</si>
  <si>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</si>
  <si>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</si>
  <si>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</si>
  <si>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</si>
  <si>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</si>
  <si>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</si>
  <si>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</si>
  <si>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</si>
  <si>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</si>
  <si>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</si>
  <si>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</si>
  <si>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</si>
  <si>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</si>
  <si>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</si>
  <si>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</si>
  <si>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</si>
  <si>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</si>
  <si>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</si>
  <si>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</si>
  <si>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</si>
  <si>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</si>
  <si>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</si>
  <si>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</si>
  <si>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</si>
  <si>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</si>
  <si>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</si>
  <si>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</si>
  <si>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</si>
  <si>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</si>
  <si>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</si>
  <si>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</si>
  <si>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</si>
  <si>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</si>
  <si>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</si>
  <si>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</si>
  <si>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</si>
  <si>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</si>
  <si>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</si>
  <si>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</si>
  <si>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</si>
  <si>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</si>
  <si>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</si>
  <si>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</si>
  <si>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</si>
  <si>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</si>
  <si>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</si>
  <si>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</si>
  <si>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</si>
  <si>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</si>
  <si>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</si>
  <si>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</si>
  <si>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</si>
  <si>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</si>
  <si>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</si>
  <si>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</si>
  <si>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</si>
  <si>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</si>
  <si>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</si>
  <si>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</si>
  <si>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</si>
  <si>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</si>
  <si>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</si>
  <si>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</si>
  <si>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</si>
  <si>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</si>
  <si>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</si>
  <si>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</si>
  <si>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</si>
  <si>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</si>
  <si>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</si>
  <si>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</si>
  <si>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</si>
  <si>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</si>
  <si>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</si>
  <si>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</si>
  <si>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</si>
  <si>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</si>
  <si>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</si>
  <si>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</si>
  <si>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</si>
  <si>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</si>
  <si>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</si>
  <si>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</si>
  <si>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</si>
  <si>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</si>
  <si>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</si>
  <si>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</si>
  <si>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</si>
  <si>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</si>
  <si>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</si>
  <si>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</si>
  <si>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</si>
  <si>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</si>
  <si>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</si>
  <si>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</si>
  <si>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</si>
  <si>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</si>
  <si>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</si>
  <si>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</si>
  <si>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</si>
  <si>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</si>
  <si>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</si>
  <si>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</si>
  <si>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</si>
  <si>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</si>
  <si>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</si>
  <si>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</si>
  <si>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</si>
  <si>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</si>
  <si>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</si>
  <si>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</si>
  <si>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</si>
  <si>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</si>
  <si>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</si>
  <si>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</si>
  <si>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</si>
  <si>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</si>
  <si>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</si>
  <si>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</si>
  <si>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</si>
  <si>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</si>
  <si>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</si>
  <si>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</si>
  <si>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</si>
  <si>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</si>
  <si>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</si>
  <si>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</si>
  <si>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</si>
  <si>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</si>
  <si>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</si>
  <si>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</si>
  <si>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</si>
  <si>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</si>
  <si>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</si>
  <si>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</si>
  <si>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</si>
  <si>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</si>
  <si>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</si>
  <si>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</si>
  <si>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</si>
  <si>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</si>
  <si>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</si>
  <si>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</si>
  <si>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</si>
  <si>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</si>
  <si>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</si>
  <si>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</si>
  <si>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</si>
  <si>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</si>
  <si>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</si>
  <si>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</si>
  <si>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</si>
  <si>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</si>
  <si>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</si>
  <si>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</si>
  <si>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</si>
  <si>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</si>
  <si>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</si>
  <si>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</si>
  <si>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</si>
  <si>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</si>
  <si>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</si>
  <si>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</si>
  <si>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</si>
  <si>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</si>
  <si>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</si>
  <si>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</si>
  <si>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</si>
  <si>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</si>
  <si>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</si>
  <si>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</si>
  <si>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</si>
  <si>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</si>
  <si>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</si>
  <si>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</si>
  <si>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</si>
  <si>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</si>
  <si>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</si>
  <si>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</si>
  <si>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</si>
  <si>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</si>
  <si>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</si>
  <si>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</si>
  <si>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</si>
  <si>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</si>
  <si>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</si>
  <si>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</si>
  <si>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</si>
  <si>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</si>
  <si>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</si>
  <si>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</si>
  <si>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</si>
  <si>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</si>
  <si>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</si>
  <si>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</si>
  <si>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</si>
  <si>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</si>
  <si>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</si>
  <si>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</si>
  <si>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</si>
  <si>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</si>
  <si>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</si>
  <si>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</si>
  <si>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</si>
  <si>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</si>
  <si>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</si>
  <si>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</si>
  <si>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</si>
  <si>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</si>
  <si>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</si>
  <si>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</si>
  <si>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</si>
  <si>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</si>
  <si>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</si>
  <si>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</si>
  <si>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</si>
  <si>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</si>
  <si>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</si>
  <si>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</si>
  <si>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</si>
  <si>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</si>
  <si>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</si>
  <si>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</si>
  <si>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</si>
  <si>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</si>
  <si>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</si>
  <si>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</si>
  <si>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</si>
  <si>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</si>
  <si>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</si>
  <si>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</si>
  <si>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</si>
  <si>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</si>
  <si>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</si>
  <si>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</si>
  <si>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</si>
  <si>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</si>
  <si>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</si>
  <si>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</si>
  <si>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</si>
  <si>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</si>
  <si>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</si>
  <si>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</si>
  <si>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</si>
  <si>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</si>
  <si>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</si>
  <si>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</si>
  <si>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</si>
  <si>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</si>
  <si>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</si>
  <si>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</si>
  <si>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</si>
  <si>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</si>
  <si>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</si>
  <si>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</si>
  <si>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</si>
  <si>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</si>
  <si>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</si>
  <si>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</si>
  <si>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</si>
  <si>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</si>
  <si>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</si>
  <si>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</si>
  <si>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</si>
  <si>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</si>
  <si>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</si>
  <si>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</si>
  <si>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</si>
  <si>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</si>
  <si>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</si>
  <si>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</si>
  <si>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</si>
  <si>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</si>
  <si>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</si>
  <si>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</si>
  <si>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</si>
  <si>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</si>
  <si>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</si>
  <si>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</si>
  <si>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</si>
  <si>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</si>
  <si>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</si>
  <si>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</si>
  <si>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</si>
  <si>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</si>
  <si>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</si>
  <si>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</si>
  <si>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</si>
  <si>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</si>
  <si>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</si>
  <si>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</si>
  <si>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</si>
  <si>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</si>
  <si>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</si>
  <si>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</si>
  <si>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</si>
  <si>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</si>
  <si>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</si>
  <si>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</si>
  <si>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</si>
  <si>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</si>
  <si>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</si>
  <si>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</si>
  <si>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</si>
  <si>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</si>
  <si>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</si>
  <si>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</si>
  <si>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</si>
  <si>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</si>
  <si>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</si>
  <si>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</si>
  <si>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</si>
  <si>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</si>
  <si>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</si>
  <si>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</si>
  <si>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</si>
  <si>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</si>
  <si>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</si>
  <si>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</si>
  <si>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</si>
  <si>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</si>
  <si>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</si>
  <si>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</si>
  <si>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</si>
  <si>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</si>
  <si>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</si>
  <si>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</si>
  <si>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</si>
  <si>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</si>
  <si>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</si>
  <si>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</si>
  <si>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</si>
  <si>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</si>
  <si>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</si>
  <si>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</si>
  <si>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</si>
  <si>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</si>
  <si>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</si>
  <si>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</si>
  <si>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</si>
  <si>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</si>
  <si>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</si>
  <si>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</si>
  <si>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</si>
  <si>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</si>
  <si>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</si>
  <si>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</si>
  <si>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</si>
  <si>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</si>
  <si>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</si>
  <si>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</si>
  <si>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</si>
  <si>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</si>
  <si>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</si>
  <si>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</si>
  <si>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</si>
  <si>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</si>
  <si>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</si>
  <si>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</si>
  <si>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</si>
  <si>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</si>
  <si>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</si>
  <si>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</si>
  <si>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</si>
  <si>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</si>
  <si>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</si>
  <si>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</si>
  <si>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</si>
  <si>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</si>
  <si>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</si>
  <si>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</si>
  <si>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</si>
  <si>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</si>
  <si>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</si>
  <si>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</si>
  <si>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</si>
  <si>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</si>
  <si>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</si>
  <si>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</si>
  <si>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</si>
  <si>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</si>
  <si>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</si>
  <si>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</si>
  <si>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</si>
  <si>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</si>
  <si>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</si>
  <si>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</si>
  <si>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</si>
  <si>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</si>
  <si>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</si>
  <si>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</si>
  <si>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</si>
  <si>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</si>
  <si>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</si>
  <si>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</si>
  <si>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</si>
  <si>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</si>
  <si>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</si>
  <si>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</si>
  <si>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</si>
  <si>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</si>
  <si>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</si>
  <si>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</si>
  <si>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</si>
  <si>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</si>
  <si>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</si>
  <si>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</si>
  <si>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</si>
  <si>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</si>
  <si>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</si>
  <si>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</si>
  <si>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</si>
  <si>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</si>
  <si>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</si>
  <si>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</si>
  <si>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</si>
  <si>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</si>
  <si>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</si>
  <si>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</si>
  <si>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</si>
  <si>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</si>
  <si>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</si>
  <si>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</si>
  <si>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</si>
  <si>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</si>
  <si>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</si>
  <si>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</si>
  <si>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</si>
  <si>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</si>
  <si>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</si>
  <si>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</si>
  <si>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</si>
  <si>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</si>
  <si>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</si>
  <si>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</si>
  <si>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</si>
  <si>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</si>
  <si>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</si>
  <si>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</si>
  <si>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</si>
  <si>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</si>
  <si>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</si>
  <si>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</si>
  <si>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</si>
  <si>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</si>
  <si>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</si>
  <si>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</si>
  <si>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</si>
  <si>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</si>
  <si>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</si>
  <si>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</si>
  <si>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</si>
  <si>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</si>
  <si>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</si>
  <si>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</si>
  <si>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</si>
  <si>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</si>
  <si>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</si>
  <si>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</si>
  <si>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</si>
  <si>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</si>
  <si>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</si>
  <si>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</si>
  <si>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</si>
  <si>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</si>
  <si>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</si>
  <si>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</si>
  <si>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</si>
  <si>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</si>
  <si>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</si>
  <si>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</si>
  <si>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</si>
  <si>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</si>
  <si>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</si>
  <si>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</si>
  <si>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</si>
  <si>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</si>
  <si>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</si>
  <si>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</si>
  <si>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</si>
  <si>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</si>
  <si>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</si>
  <si>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</si>
  <si>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</si>
  <si>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</si>
  <si>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</si>
  <si>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</si>
  <si>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</si>
  <si>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</si>
  <si>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</si>
  <si>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</si>
  <si>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</si>
  <si>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</si>
  <si>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</si>
  <si>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</si>
  <si>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</si>
  <si>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</si>
  <si>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</si>
  <si>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</si>
  <si>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</si>
  <si>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</si>
  <si>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</si>
  <si>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</si>
  <si>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</si>
  <si>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</si>
  <si>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</si>
  <si>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</si>
  <si>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</si>
  <si>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</si>
  <si>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</si>
  <si>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</si>
  <si>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</si>
  <si>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</si>
  <si>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</si>
  <si>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</si>
  <si>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</si>
  <si>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</si>
  <si>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</si>
  <si>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</si>
  <si>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</si>
  <si>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</si>
  <si>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</si>
  <si>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</si>
  <si>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</si>
  <si>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</si>
  <si>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</si>
  <si>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</si>
  <si>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</si>
  <si>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</si>
  <si>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</si>
  <si>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</si>
  <si>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</si>
  <si>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</si>
  <si>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</si>
  <si>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</si>
  <si>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</si>
  <si>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</si>
  <si>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</si>
  <si>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</si>
  <si>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</si>
  <si>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</si>
  <si>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</si>
  <si>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</si>
  <si>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</si>
  <si>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</si>
  <si>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</si>
  <si>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</si>
  <si>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</si>
  <si>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</si>
  <si>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</si>
  <si>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</si>
  <si>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</si>
  <si>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</si>
  <si>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</si>
  <si>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</si>
  <si>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</si>
  <si>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</si>
  <si>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</si>
  <si>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</si>
  <si>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</si>
  <si>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</si>
  <si>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</si>
  <si>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</si>
  <si>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</si>
  <si>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</si>
  <si>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</si>
  <si>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</si>
  <si>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</si>
  <si>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</si>
  <si>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</si>
  <si>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</si>
  <si>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</si>
  <si>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</si>
  <si>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</si>
  <si>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</si>
  <si>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</si>
  <si>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</si>
  <si>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</si>
  <si>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</si>
  <si>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</si>
  <si>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</si>
  <si>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</si>
  <si>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</si>
  <si>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</si>
  <si>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</si>
  <si>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</si>
  <si>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</si>
  <si>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</si>
  <si>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</si>
  <si>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</si>
  <si>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</si>
  <si>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</si>
  <si>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</si>
  <si>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</si>
  <si>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</si>
  <si>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</si>
  <si>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</si>
  <si>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</si>
  <si>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</si>
  <si>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</si>
  <si>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</si>
  <si>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</si>
  <si>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</si>
  <si>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</si>
  <si>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</si>
  <si>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</si>
  <si>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</si>
  <si>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</si>
  <si>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</si>
  <si>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</si>
  <si>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</si>
  <si>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</si>
  <si>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</si>
  <si>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</si>
  <si>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</si>
  <si>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</si>
  <si>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</si>
  <si>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</si>
  <si>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</si>
  <si>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</si>
  <si>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</si>
  <si>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</si>
  <si>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</si>
  <si>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</si>
  <si>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</si>
  <si>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</si>
  <si>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</si>
  <si>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</si>
  <si>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</si>
  <si>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</si>
  <si>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</si>
  <si>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</si>
  <si>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</si>
  <si>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</si>
  <si>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</si>
  <si>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</si>
  <si>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</si>
  <si>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</si>
  <si>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</si>
  <si>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</si>
  <si>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</si>
  <si>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</si>
  <si>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</si>
  <si>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</si>
  <si>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</si>
  <si>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</si>
  <si>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</si>
  <si>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</si>
  <si>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</si>
  <si>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</si>
  <si>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</si>
  <si>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</si>
  <si>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</si>
  <si>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</si>
  <si>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</si>
  <si>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</si>
  <si>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</si>
  <si>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</si>
  <si>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</si>
  <si>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</si>
  <si>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</si>
  <si>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</si>
  <si>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</si>
  <si>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</si>
  <si>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</si>
  <si>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</si>
  <si>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</si>
  <si>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</si>
  <si>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</si>
  <si>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</si>
  <si>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</si>
  <si>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</si>
  <si>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</si>
  <si>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</si>
  <si>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</si>
  <si>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</si>
  <si>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</si>
  <si>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</si>
  <si>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</si>
  <si>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</si>
  <si>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</si>
  <si>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</si>
  <si>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</si>
  <si>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</si>
  <si>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</si>
  <si>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</si>
  <si>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</si>
  <si>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</si>
  <si>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</si>
  <si>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</si>
  <si>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</si>
  <si>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</si>
  <si>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</si>
  <si>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</si>
  <si>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</si>
  <si>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</si>
  <si>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</si>
  <si>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</si>
  <si>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</si>
  <si>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</si>
  <si>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</si>
  <si>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</si>
  <si>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</si>
  <si>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</si>
  <si>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</si>
  <si>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</si>
  <si>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</si>
  <si>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</si>
  <si>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</si>
  <si>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</si>
  <si>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</si>
  <si>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</si>
  <si>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</si>
  <si>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</si>
  <si>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</si>
  <si>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</si>
  <si>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</si>
  <si>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</si>
  <si>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</si>
  <si>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</si>
  <si>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</si>
  <si>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</si>
  <si>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</si>
  <si>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</si>
  <si>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</si>
  <si>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</si>
  <si>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</si>
  <si>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</si>
  <si>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</si>
  <si>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</si>
  <si>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</si>
  <si>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</si>
  <si>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</si>
  <si>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29446_令和7年度</t>
  </si>
  <si>
    <t>29446_令和8年度</t>
  </si>
  <si>
    <t>29446_令和9年度</t>
  </si>
  <si>
    <t>29446_令和10年度</t>
  </si>
  <si>
    <t>29446_令和11年度</t>
  </si>
  <si>
    <t>29446_令和12年度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</si>
</sst>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0.18179819108202491</c:v>
                </c:pt>
                <c:pt idx="1">
                  <c:v>0.1796184110905861</c:v>
                </c:pt>
                <c:pt idx="2">
                  <c:v>0.15952774213741941</c:v>
                </c:pt>
                <c:pt idx="3">
                  <c:v>0.21343059447525539</c:v>
                </c:pt>
                <c:pt idx="4">
                  <c:v>0.19941606725964861</c:v>
                </c:pt>
                <c:pt idx="5">
                  <c:v>0.1749498083662776</c:v>
                </c:pt>
                <c:pt idx="6">
                  <c:v>0.20693568314977731</c:v>
                </c:pt>
                <c:pt idx="7">
                  <c:v>0.14347895819694326</c:v>
                </c:pt>
                <c:pt idx="8">
                  <c:v>0.13354118307866317</c:v>
                </c:pt>
                <c:pt idx="9">
                  <c:v>0.19772727753135086</c:v>
                </c:pt>
                <c:pt idx="10">
                  <c:v>0.23305551140830449</c:v>
                </c:pt>
                <c:pt idx="11">
                  <c:v>0.23317913913178151</c:v>
                </c:pt>
                <c:pt idx="12">
                  <c:v>0.22958265902619379</c:v>
                </c:pt>
                <c:pt idx="13">
                  <c:v>0.21733358536041611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5.5451530493666761</c:v>
                </c:pt>
                <c:pt idx="1">
                  <c:v>5.4942551588990813</c:v>
                </c:pt>
                <c:pt idx="2">
                  <c:v>5.2588011952939659</c:v>
                </c:pt>
                <c:pt idx="3">
                  <c:v>5.225026000978426</c:v>
                </c:pt>
                <c:pt idx="4">
                  <c:v>5.0126804795310687</c:v>
                </c:pt>
                <c:pt idx="5">
                  <c:v>4.8974065488483403</c:v>
                </c:pt>
                <c:pt idx="6">
                  <c:v>4.8639754486494553</c:v>
                </c:pt>
                <c:pt idx="7">
                  <c:v>4.7353180324612243</c:v>
                </c:pt>
                <c:pt idx="8">
                  <c:v>4.6311299527555061</c:v>
                </c:pt>
                <c:pt idx="9">
                  <c:v>4.448935837939807</c:v>
                </c:pt>
                <c:pt idx="10">
                  <c:v>4.3235736283194335</c:v>
                </c:pt>
                <c:pt idx="11">
                  <c:v>3.9552996180513325</c:v>
                </c:pt>
                <c:pt idx="12">
                  <c:v>3.9217654507370909</c:v>
                </c:pt>
                <c:pt idx="13">
                  <c:v>3.9544103748534898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2.0569259948473579</c:v>
                </c:pt>
                <c:pt idx="1">
                  <c:v>1.988218745118681</c:v>
                </c:pt>
                <c:pt idx="2">
                  <c:v>2.516036095331017</c:v>
                </c:pt>
                <c:pt idx="3">
                  <c:v>2.802549504221246</c:v>
                </c:pt>
                <c:pt idx="4">
                  <c:v>2.8601696906880338</c:v>
                </c:pt>
                <c:pt idx="5">
                  <c:v>2.7681796063896398</c:v>
                </c:pt>
                <c:pt idx="6">
                  <c:v>2.4965616011088452</c:v>
                </c:pt>
                <c:pt idx="7">
                  <c:v>2.5309477618001823</c:v>
                </c:pt>
                <c:pt idx="8">
                  <c:v>2.1595231705009774</c:v>
                </c:pt>
                <c:pt idx="9">
                  <c:v>1.641802284800665</c:v>
                </c:pt>
                <c:pt idx="10">
                  <c:v>1.7251423186635135</c:v>
                </c:pt>
                <c:pt idx="11">
                  <c:v>1.5604054747500411</c:v>
                </c:pt>
                <c:pt idx="12">
                  <c:v>1.5330852706138005</c:v>
                </c:pt>
                <c:pt idx="13">
                  <c:v>1.653689353501741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3.1692631051376638</c:v>
                </c:pt>
                <c:pt idx="1">
                  <c:v>3.4357759928700058</c:v>
                </c:pt>
                <c:pt idx="2">
                  <c:v>4.2043116099445319</c:v>
                </c:pt>
                <c:pt idx="3">
                  <c:v>4.3127012764712953</c:v>
                </c:pt>
                <c:pt idx="4">
                  <c:v>4.4204664266365894</c:v>
                </c:pt>
                <c:pt idx="5">
                  <c:v>4.2907869109846173</c:v>
                </c:pt>
                <c:pt idx="6">
                  <c:v>4.4432176303576876</c:v>
                </c:pt>
                <c:pt idx="7">
                  <c:v>3.8997445197779812</c:v>
                </c:pt>
                <c:pt idx="8">
                  <c:v>3.5096969739577344</c:v>
                </c:pt>
                <c:pt idx="9">
                  <c:v>3.108138634735369</c:v>
                </c:pt>
                <c:pt idx="10">
                  <c:v>2.7699526072459304</c:v>
                </c:pt>
                <c:pt idx="11">
                  <c:v>2.1708800346136852</c:v>
                </c:pt>
                <c:pt idx="12">
                  <c:v>2.1885060937122058</c:v>
                </c:pt>
                <c:pt idx="13">
                  <c:v>2.5121798800321824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1.5468572089465076</c:v>
                </c:pt>
                <c:pt idx="1">
                  <c:v>1.5623319798735202</c:v>
                </c:pt>
                <c:pt idx="2">
                  <c:v>1.3696968816143789</c:v>
                </c:pt>
                <c:pt idx="3">
                  <c:v>1.3495755667052169</c:v>
                </c:pt>
                <c:pt idx="4">
                  <c:v>1.186598603421372</c:v>
                </c:pt>
                <c:pt idx="5">
                  <c:v>0.74328319993085323</c:v>
                </c:pt>
                <c:pt idx="6">
                  <c:v>0.8646953993011377</c:v>
                </c:pt>
                <c:pt idx="7">
                  <c:v>0.87551378624453813</c:v>
                </c:pt>
                <c:pt idx="8">
                  <c:v>0.76872297323226957</c:v>
                </c:pt>
                <c:pt idx="9">
                  <c:v>0.67709949858635643</c:v>
                </c:pt>
                <c:pt idx="10">
                  <c:v>0.692484270030574</c:v>
                </c:pt>
                <c:pt idx="11">
                  <c:v>1.2514127867103026</c:v>
                </c:pt>
                <c:pt idx="12">
                  <c:v>1.3827644101568339</c:v>
                </c:pt>
                <c:pt idx="13">
                  <c:v>1.1884122909725547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1045</c:v>
                </c:pt>
                <c:pt idx="1">
                  <c:v>1026</c:v>
                </c:pt>
                <c:pt idx="2">
                  <c:v>1006</c:v>
                </c:pt>
                <c:pt idx="3">
                  <c:v>999</c:v>
                </c:pt>
                <c:pt idx="4">
                  <c:v>992</c:v>
                </c:pt>
                <c:pt idx="5">
                  <c:v>977</c:v>
                </c:pt>
                <c:pt idx="6">
                  <c:v>957</c:v>
                </c:pt>
                <c:pt idx="7">
                  <c:v>943</c:v>
                </c:pt>
                <c:pt idx="8">
                  <c:v>929</c:v>
                </c:pt>
                <c:pt idx="9">
                  <c:v>906</c:v>
                </c:pt>
                <c:pt idx="10">
                  <c:v>896</c:v>
                </c:pt>
                <c:pt idx="11">
                  <c:v>889</c:v>
                </c:pt>
                <c:pt idx="12">
                  <c:v>874</c:v>
                </c:pt>
                <c:pt idx="13">
                  <c:v>863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679</c:v>
                </c:pt>
                <c:pt idx="1">
                  <c:v>661</c:v>
                </c:pt>
                <c:pt idx="2">
                  <c:v>647</c:v>
                </c:pt>
                <c:pt idx="3">
                  <c:v>641</c:v>
                </c:pt>
                <c:pt idx="4">
                  <c:v>615</c:v>
                </c:pt>
                <c:pt idx="5">
                  <c:v>614</c:v>
                </c:pt>
                <c:pt idx="6">
                  <c:v>618</c:v>
                </c:pt>
                <c:pt idx="7">
                  <c:v>623</c:v>
                </c:pt>
                <c:pt idx="8">
                  <c:v>617</c:v>
                </c:pt>
                <c:pt idx="9">
                  <c:v>601</c:v>
                </c:pt>
                <c:pt idx="10">
                  <c:v>583</c:v>
                </c:pt>
                <c:pt idx="11">
                  <c:v>581</c:v>
                </c:pt>
                <c:pt idx="12">
                  <c:v>572</c:v>
                </c:pt>
                <c:pt idx="13">
                  <c:v>578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754</c:v>
                </c:pt>
                <c:pt idx="1">
                  <c:v>741</c:v>
                </c:pt>
                <c:pt idx="2">
                  <c:v>741</c:v>
                </c:pt>
                <c:pt idx="3">
                  <c:v>728</c:v>
                </c:pt>
                <c:pt idx="4">
                  <c:v>722</c:v>
                </c:pt>
                <c:pt idx="5">
                  <c:v>713</c:v>
                </c:pt>
                <c:pt idx="6">
                  <c:v>700</c:v>
                </c:pt>
                <c:pt idx="7">
                  <c:v>689</c:v>
                </c:pt>
                <c:pt idx="8">
                  <c:v>674</c:v>
                </c:pt>
                <c:pt idx="9">
                  <c:v>664</c:v>
                </c:pt>
                <c:pt idx="10">
                  <c:v>662</c:v>
                </c:pt>
                <c:pt idx="11">
                  <c:v>659</c:v>
                </c:pt>
                <c:pt idx="12">
                  <c:v>648</c:v>
                </c:pt>
                <c:pt idx="13">
                  <c:v>650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11</c:v>
                </c:pt>
                <c:pt idx="6">
                  <c:v>11</c:v>
                </c:pt>
                <c:pt idx="7">
                  <c:v>11</c:v>
                </c:pt>
                <c:pt idx="8">
                  <c:v>11</c:v>
                </c:pt>
                <c:pt idx="9">
                  <c:v>11</c:v>
                </c:pt>
                <c:pt idx="10">
                  <c:v>11</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127</c:v>
                </c:pt>
                <c:pt idx="1">
                  <c:v>127</c:v>
                </c:pt>
                <c:pt idx="2">
                  <c:v>127</c:v>
                </c:pt>
                <c:pt idx="3">
                  <c:v>127</c:v>
                </c:pt>
                <c:pt idx="4">
                  <c:v>127</c:v>
                </c:pt>
                <c:pt idx="5">
                  <c:v>111</c:v>
                </c:pt>
                <c:pt idx="6">
                  <c:v>111</c:v>
                </c:pt>
                <c:pt idx="7">
                  <c:v>111</c:v>
                </c:pt>
                <c:pt idx="8">
                  <c:v>111</c:v>
                </c:pt>
                <c:pt idx="9">
                  <c:v>111</c:v>
                </c:pt>
                <c:pt idx="10">
                  <c:v>111</c:v>
                </c:pt>
                <c:pt idx="11">
                  <c:v>105</c:v>
                </c:pt>
                <c:pt idx="12">
                  <c:v>105</c:v>
                </c:pt>
                <c:pt idx="13">
                  <c:v>105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3.0251999999999999</c:v>
                </c:pt>
                <c:pt idx="1">
                  <c:v>3.8256999999999999</c:v>
                </c:pt>
                <c:pt idx="2">
                  <c:v>2.258</c:v>
                </c:pt>
                <c:pt idx="3">
                  <c:v>2.2724000000000002</c:v>
                </c:pt>
                <c:pt idx="4">
                  <c:v>1.4662999999999999</c:v>
                </c:pt>
                <c:pt idx="5">
                  <c:v>2.0343</c:v>
                </c:pt>
                <c:pt idx="6">
                  <c:v>2.387</c:v>
                </c:pt>
                <c:pt idx="7">
                  <c:v>2.0819000000000001</c:v>
                </c:pt>
                <c:pt idx="8">
                  <c:v>1.9096</c:v>
                </c:pt>
                <c:pt idx="9">
                  <c:v>1.7865</c:v>
                </c:pt>
                <c:pt idx="10">
                  <c:v>2.8462000000000001</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4.2043116099445319</c:v>
                </c:pt>
                <c:pt idx="1">
                  <c:v>4.3127012764712953</c:v>
                </c:pt>
                <c:pt idx="2">
                  <c:v>4.4204664266365894</c:v>
                </c:pt>
                <c:pt idx="3">
                  <c:v>4.2907869109846173</c:v>
                </c:pt>
                <c:pt idx="4">
                  <c:v>4.4432176303576876</c:v>
                </c:pt>
                <c:pt idx="5">
                  <c:v>3.8997445197779812</c:v>
                </c:pt>
                <c:pt idx="6">
                  <c:v>3.5096969739577344</c:v>
                </c:pt>
                <c:pt idx="7">
                  <c:v>3.108138634735369</c:v>
                </c:pt>
                <c:pt idx="8">
                  <c:v>2.7699526072459304</c:v>
                </c:pt>
                <c:pt idx="9">
                  <c:v>2.1708800346136852</c:v>
                </c:pt>
                <c:pt idx="10">
                  <c:v>2.1885060937122058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1.3696968816143789</c:v>
                </c:pt>
                <c:pt idx="1">
                  <c:v>1.3495755667052169</c:v>
                </c:pt>
                <c:pt idx="2">
                  <c:v>1.186598603421372</c:v>
                </c:pt>
                <c:pt idx="3">
                  <c:v>0.74328319993085323</c:v>
                </c:pt>
                <c:pt idx="4">
                  <c:v>0.8646953993011377</c:v>
                </c:pt>
                <c:pt idx="5">
                  <c:v>0.87551378624453813</c:v>
                </c:pt>
                <c:pt idx="6">
                  <c:v>0.76872297323226957</c:v>
                </c:pt>
                <c:pt idx="7">
                  <c:v>0.67709949858635643</c:v>
                </c:pt>
                <c:pt idx="8">
                  <c:v>0.692484270030574</c:v>
                </c:pt>
                <c:pt idx="9">
                  <c:v>1.2514127867103026</c:v>
                </c:pt>
                <c:pt idx="10">
                  <c:v>1.3827644101568339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0.25951092245756469</c:v>
                </c:pt>
                <c:pt idx="2">
                  <c:v>0.3382217936899492</c:v>
                </c:pt>
                <c:pt idx="3">
                  <c:v>0.62037852585525832</c:v>
                </c:pt>
                <c:pt idx="4">
                  <c:v>3.296145285598342</c:v>
                </c:pt>
                <c:pt idx="5">
                  <c:v>2.4274748822325032</c:v>
                </c:pt>
                <c:pt idx="7">
                  <c:v>6.6273681663293704</c:v>
                </c:pt>
                <c:pt idx="8">
                  <c:v>0.117769719564013</c:v>
                </c:pt>
                <c:pt idx="9">
                  <c:v>0</c:v>
                </c:pt>
                <c:pt idx="10">
                  <c:v>0.21169929636063961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1.2181112420027722</c:v>
                </c:pt>
                <c:pt idx="4" formatCode="#,##0">
                  <c:v>3.296145285598342</c:v>
                </c:pt>
                <c:pt idx="5" formatCode="#,##0">
                  <c:v>2.4274748822325032</c:v>
                </c:pt>
                <c:pt idx="6" formatCode="#,##0">
                  <c:v>6.7451378858933833</c:v>
                </c:pt>
                <c:pt idx="10" formatCode="#,##0">
                  <c:v>0.21169929636063961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19.2</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23.042304000000001</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0.91380729599999999</c:v>
                </c:pt>
                <c:pt idx="1">
                  <c:v>7.0654001400000004</c:v>
                </c:pt>
                <c:pt idx="2">
                  <c:v>0.55188248399999995</c:v>
                </c:pt>
                <c:pt idx="3">
                  <c:v>0</c:v>
                </c:pt>
                <c:pt idx="4">
                  <c:v>6.0080130000000002E-2</c:v>
                </c:pt>
                <c:pt idx="5">
                  <c:v>0.81080412000000002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111,747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21200</c:v>
                </c:pt>
                <c:pt idx="1">
                  <c:v>87900</c:v>
                </c:pt>
                <c:pt idx="2">
                  <c:v>2647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c:v>
                </c:pt>
                <c:pt idx="1">
                  <c:v>12.5</c:v>
                </c:pt>
                <c:pt idx="2">
                  <c:v>12.5</c:v>
                </c:pt>
                <c:pt idx="3">
                  <c:v>12.499999999999998</c:v>
                </c:pt>
                <c:pt idx="4">
                  <c:v>12.5</c:v>
                </c:pt>
                <c:pt idx="5">
                  <c:v>12.5</c:v>
                </c:pt>
                <c:pt idx="6">
                  <c:v>19.2</c:v>
                </c:pt>
                <c:pt idx="7">
                  <c:v>19.2</c:v>
                </c:pt>
                <c:pt idx="8">
                  <c:v>19.2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1.5018039697068867E-3</c:v>
                </c:pt>
                <c:pt idx="1">
                  <c:v>1.4876969148738953E-3</c:v>
                </c:pt>
                <c:pt idx="2">
                  <c:v>1.458323442293563E-3</c:v>
                </c:pt>
                <c:pt idx="3">
                  <c:v>1.5633517295165493E-3</c:v>
                </c:pt>
                <c:pt idx="4">
                  <c:v>1.5726355826356567E-3</c:v>
                </c:pt>
                <c:pt idx="5">
                  <c:v>1.9272617858917935E-3</c:v>
                </c:pt>
                <c:pt idx="6">
                  <c:v>2.6736701052378618E-3</c:v>
                </c:pt>
                <c:pt idx="7">
                  <c:v>2.6631125808093494E-3</c:v>
                </c:pt>
                <c:pt idx="8">
                  <c:v>2.6631125808093494E-3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7.0544250424208199E-2</c:v>
                </c:pt>
                <c:pt idx="2">
                  <c:v>0.22728937880590711</c:v>
                </c:pt>
                <c:pt idx="3">
                  <c:v>0.88876497419125677</c:v>
                </c:pt>
                <c:pt idx="4">
                  <c:v>4.4204664266365894</c:v>
                </c:pt>
                <c:pt idx="5">
                  <c:v>2.8601696906880338</c:v>
                </c:pt>
                <c:pt idx="7">
                  <c:v>4.8877523260472966</c:v>
                </c:pt>
                <c:pt idx="8">
                  <c:v>0.12492815348377199</c:v>
                </c:pt>
                <c:pt idx="9">
                  <c:v>0</c:v>
                </c:pt>
                <c:pt idx="10">
                  <c:v>0.19941606725964861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1.186598603421372</c:v>
                </c:pt>
                <c:pt idx="4" formatCode="#,##0">
                  <c:v>4.4204664266365894</c:v>
                </c:pt>
                <c:pt idx="5" formatCode="#,##0">
                  <c:v>2.8601696906880338</c:v>
                </c:pt>
                <c:pt idx="6" formatCode="#,##0">
                  <c:v>5.0126804795310687</c:v>
                </c:pt>
                <c:pt idx="10" formatCode="#,##0">
                  <c:v>0.19941606725964861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4</c:v>
                </c:pt>
                <c:pt idx="3">
                  <c:v>4</c:v>
                </c:pt>
                <c:pt idx="4">
                  <c:v>4</c:v>
                </c:pt>
                <c:pt idx="5">
                  <c:v>4</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8652.3957590246482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23.042304000000001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236974.71999999997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25383.536</c:v>
                </c:pt>
                <c:pt idx="1">
                  <c:v>196261.11499999999</c:v>
                </c:pt>
                <c:pt idx="2">
                  <c:v>15330.069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23.042304000000001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0.20705376287517244</c:v>
                </c:pt>
                <c:pt idx="3">
                  <c:v>0.98135852809738233</c:v>
                </c:pt>
                <c:pt idx="4">
                  <c:v>2.5121798800321824</c:v>
                </c:pt>
                <c:pt idx="5">
                  <c:v>1.653689353501741</c:v>
                </c:pt>
                <c:pt idx="7">
                  <c:v>3.8799400240820283</c:v>
                </c:pt>
                <c:pt idx="8">
                  <c:v>7.4470350771461594E-2</c:v>
                </c:pt>
                <c:pt idx="9">
                  <c:v>0</c:v>
                </c:pt>
                <c:pt idx="10">
                  <c:v>0.21733358536041611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1.1884122909725547</c:v>
                </c:pt>
                <c:pt idx="4">
                  <c:v>2.5121798800321824</c:v>
                </c:pt>
                <c:pt idx="5">
                  <c:v>1.653689353501741</c:v>
                </c:pt>
                <c:pt idx="6">
                  <c:v>3.9544103748534898</c:v>
                </c:pt>
                <c:pt idx="10">
                  <c:v>0.21733358536041611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天川村</c:v>
                </c:pt>
              </c:strCache>
            </c:strRef>
          </c:cat>
          <c:val>
            <c:numRef>
              <c:f>①CO2排出量の現状把握!$AX$43:$AX$45</c:f>
              <c:numCache>
                <c:formatCode>0%</c:formatCode>
                <c:ptCount val="3"/>
                <c:pt idx="0">
                  <c:v>0.42072759503743129</c:v>
                </c:pt>
                <c:pt idx="1">
                  <c:v>0.1252314899047389</c:v>
                </c:pt>
                <c:pt idx="2">
                  <c:v>0.12475426324218343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天川村</c:v>
                </c:pt>
              </c:strCache>
            </c:strRef>
          </c:cat>
          <c:val>
            <c:numRef>
              <c:f>①CO2排出量の現状把握!$AY$43:$AY$45</c:f>
              <c:numCache>
                <c:formatCode>0%</c:formatCode>
                <c:ptCount val="3"/>
                <c:pt idx="0">
                  <c:v>0.19118662390594171</c:v>
                </c:pt>
                <c:pt idx="1">
                  <c:v>0.24733082490867014</c:v>
                </c:pt>
                <c:pt idx="2">
                  <c:v>0.26371752669166015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天川村</c:v>
                </c:pt>
              </c:strCache>
            </c:strRef>
          </c:cat>
          <c:val>
            <c:numRef>
              <c:f>①CO2排出量の現状把握!$AZ$43:$AZ$45</c:f>
              <c:numCache>
                <c:formatCode>0%</c:formatCode>
                <c:ptCount val="3"/>
                <c:pt idx="0">
                  <c:v>0.18034974026133399</c:v>
                </c:pt>
                <c:pt idx="1">
                  <c:v>0.28451379348729128</c:v>
                </c:pt>
                <c:pt idx="2">
                  <c:v>0.17359699028248837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天川村</c:v>
                </c:pt>
              </c:strCache>
            </c:strRef>
          </c:cat>
          <c:val>
            <c:numRef>
              <c:f>①CO2排出量の現状把握!$BA$43:$BA$45</c:f>
              <c:numCache>
                <c:formatCode>0%</c:formatCode>
                <c:ptCount val="3"/>
                <c:pt idx="0">
                  <c:v>0.19226168778726088</c:v>
                </c:pt>
                <c:pt idx="1">
                  <c:v>0.31555046617024857</c:v>
                </c:pt>
                <c:pt idx="2">
                  <c:v>0.41511650175577536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天川村</c:v>
                </c:pt>
              </c:strCache>
            </c:strRef>
          </c:cat>
          <c:val>
            <c:numRef>
              <c:f>①CO2排出量の現状把握!$BB$43:$BB$45</c:f>
              <c:numCache>
                <c:formatCode>0%</c:formatCode>
                <c:ptCount val="3"/>
                <c:pt idx="0">
                  <c:v>1.5474353008032191E-2</c:v>
                </c:pt>
                <c:pt idx="1">
                  <c:v>2.7373425529051039E-2</c:v>
                </c:pt>
                <c:pt idx="2">
                  <c:v>2.2814718027892773E-2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868</c:v>
                </c:pt>
                <c:pt idx="1">
                  <c:v>868</c:v>
                </c:pt>
                <c:pt idx="2">
                  <c:v>868</c:v>
                </c:pt>
                <c:pt idx="3">
                  <c:v>868</c:v>
                </c:pt>
                <c:pt idx="4">
                  <c:v>868</c:v>
                </c:pt>
                <c:pt idx="5">
                  <c:v>842</c:v>
                </c:pt>
                <c:pt idx="6">
                  <c:v>842</c:v>
                </c:pt>
                <c:pt idx="7">
                  <c:v>842</c:v>
                </c:pt>
                <c:pt idx="8">
                  <c:v>842</c:v>
                </c:pt>
                <c:pt idx="9">
                  <c:v>842</c:v>
                </c:pt>
                <c:pt idx="10">
                  <c:v>842</c:v>
                </c:pt>
                <c:pt idx="11">
                  <c:v>743</c:v>
                </c:pt>
                <c:pt idx="12">
                  <c:v>743</c:v>
                </c:pt>
                <c:pt idx="13">
                  <c:v>743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0.18179819108202491</c:v>
                </c:pt>
                <c:pt idx="1">
                  <c:v>0.1796184110905861</c:v>
                </c:pt>
                <c:pt idx="2">
                  <c:v>0.15952774213741941</c:v>
                </c:pt>
                <c:pt idx="3">
                  <c:v>0.21343059447525539</c:v>
                </c:pt>
                <c:pt idx="4">
                  <c:v>0.19941606725964861</c:v>
                </c:pt>
                <c:pt idx="5">
                  <c:v>0.1749498083662776</c:v>
                </c:pt>
                <c:pt idx="6">
                  <c:v>0.20693568314977731</c:v>
                </c:pt>
                <c:pt idx="7">
                  <c:v>0.14347895819694331</c:v>
                </c:pt>
                <c:pt idx="8">
                  <c:v>0.13354118307866319</c:v>
                </c:pt>
                <c:pt idx="9">
                  <c:v>0.19772727753135089</c:v>
                </c:pt>
                <c:pt idx="10">
                  <c:v>0.23305551140830449</c:v>
                </c:pt>
                <c:pt idx="11">
                  <c:v>0.23317913913178151</c:v>
                </c:pt>
                <c:pt idx="12">
                  <c:v>0.22958265902619379</c:v>
                </c:pt>
                <c:pt idx="13">
                  <c:v>0.21733358536041611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1791</c:v>
                </c:pt>
                <c:pt idx="1">
                  <c:v>1739</c:v>
                </c:pt>
                <c:pt idx="2">
                  <c:v>1688</c:v>
                </c:pt>
                <c:pt idx="3">
                  <c:v>1639</c:v>
                </c:pt>
                <c:pt idx="4">
                  <c:v>1615</c:v>
                </c:pt>
                <c:pt idx="5">
                  <c:v>1570</c:v>
                </c:pt>
                <c:pt idx="6">
                  <c:v>1530</c:v>
                </c:pt>
                <c:pt idx="7">
                  <c:v>1486</c:v>
                </c:pt>
                <c:pt idx="8">
                  <c:v>1442</c:v>
                </c:pt>
                <c:pt idx="9">
                  <c:v>1410</c:v>
                </c:pt>
                <c:pt idx="10">
                  <c:v>1373</c:v>
                </c:pt>
                <c:pt idx="11">
                  <c:v>1335</c:v>
                </c:pt>
                <c:pt idx="12">
                  <c:v>1302</c:v>
                </c:pt>
                <c:pt idx="13">
                  <c:v>1265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1712</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1712</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1712</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1712</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1712</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1712</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1712</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1712</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1712</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1712</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1712</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1712</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1712</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1712</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1712</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1712</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1712</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1712</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2439</v>
      </c>
      <c r="B618" s="70">
        <v>511</v>
      </c>
      <c r="C618" s="70">
        <v>1</v>
      </c>
      <c r="D618" s="70">
        <v>31</v>
      </c>
      <c r="E618" s="70">
        <v>1990</v>
      </c>
      <c r="F618" s="70" t="s">
        <v>787</v>
      </c>
      <c r="G618" s="70" t="s">
        <v>2440</v>
      </c>
      <c r="H618" s="70" t="s">
        <v>2441</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2442</v>
      </c>
      <c r="B619" s="70">
        <v>512</v>
      </c>
      <c r="C619" s="70">
        <v>2</v>
      </c>
      <c r="D619" s="70">
        <v>31</v>
      </c>
      <c r="E619" s="70">
        <v>2005</v>
      </c>
      <c r="F619" s="70" t="s">
        <v>789</v>
      </c>
      <c r="G619" s="70" t="s">
        <v>2440</v>
      </c>
      <c r="H619" s="70" t="s">
        <v>2441</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2443</v>
      </c>
      <c r="B620" s="70">
        <v>513</v>
      </c>
      <c r="C620" s="70">
        <v>3</v>
      </c>
      <c r="D620" s="70">
        <v>31</v>
      </c>
      <c r="E620" s="70">
        <v>2006</v>
      </c>
      <c r="F620" s="70" t="s">
        <v>790</v>
      </c>
      <c r="G620" s="70" t="s">
        <v>2440</v>
      </c>
      <c r="H620" s="70" t="s">
        <v>2441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2444</v>
      </c>
      <c r="B621" s="70">
        <v>514</v>
      </c>
      <c r="C621" s="70">
        <v>4</v>
      </c>
      <c r="D621" s="70">
        <v>31</v>
      </c>
      <c r="E621" s="70">
        <v>2007</v>
      </c>
      <c r="F621" s="70" t="s">
        <v>791</v>
      </c>
      <c r="G621" s="70" t="s">
        <v>2440</v>
      </c>
      <c r="H621" s="70" t="s">
        <v>2441</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2445</v>
      </c>
      <c r="B622" s="70">
        <v>515</v>
      </c>
      <c r="C622" s="70">
        <v>5</v>
      </c>
      <c r="D622" s="70">
        <v>31</v>
      </c>
      <c r="E622" s="70">
        <v>2008</v>
      </c>
      <c r="F622" s="70" t="s">
        <v>792</v>
      </c>
      <c r="G622" s="70" t="s">
        <v>2440</v>
      </c>
      <c r="H622" s="70" t="s">
        <v>2441</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2446</v>
      </c>
      <c r="B623" s="70">
        <v>516</v>
      </c>
      <c r="C623" s="70">
        <v>6</v>
      </c>
      <c r="D623" s="70">
        <v>31</v>
      </c>
      <c r="E623" s="70">
        <v>2009</v>
      </c>
      <c r="F623" s="70" t="s">
        <v>176</v>
      </c>
      <c r="G623" s="70" t="s">
        <v>2440</v>
      </c>
      <c r="H623" s="70" t="s">
        <v>2441</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2447</v>
      </c>
      <c r="B624" s="70">
        <v>517</v>
      </c>
      <c r="C624" s="70">
        <v>7</v>
      </c>
      <c r="D624" s="70">
        <v>31</v>
      </c>
      <c r="E624" s="70">
        <v>2010</v>
      </c>
      <c r="F624" s="70" t="s">
        <v>177</v>
      </c>
      <c r="G624" s="70" t="s">
        <v>2440</v>
      </c>
      <c r="H624" s="70" t="s">
        <v>2441</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2448</v>
      </c>
      <c r="B625" s="70">
        <v>518</v>
      </c>
      <c r="C625" s="70">
        <v>8</v>
      </c>
      <c r="D625" s="70">
        <v>31</v>
      </c>
      <c r="E625" s="70">
        <v>2011</v>
      </c>
      <c r="F625" s="70" t="s">
        <v>178</v>
      </c>
      <c r="G625" s="70" t="s">
        <v>2440</v>
      </c>
      <c r="H625" s="70" t="s">
        <v>2441</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2449</v>
      </c>
      <c r="B626" s="70">
        <v>519</v>
      </c>
      <c r="C626" s="70">
        <v>9</v>
      </c>
      <c r="D626" s="70">
        <v>31</v>
      </c>
      <c r="E626" s="70">
        <v>2012</v>
      </c>
      <c r="F626" s="70" t="s">
        <v>179</v>
      </c>
      <c r="G626" s="70" t="s">
        <v>2440</v>
      </c>
      <c r="H626" s="70" t="s">
        <v>2441</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2450</v>
      </c>
      <c r="B627" s="70">
        <v>520</v>
      </c>
      <c r="C627" s="70">
        <v>10</v>
      </c>
      <c r="D627" s="70">
        <v>31</v>
      </c>
      <c r="E627" s="70">
        <v>2013</v>
      </c>
      <c r="F627" s="70" t="s">
        <v>180</v>
      </c>
      <c r="G627" s="70" t="s">
        <v>2440</v>
      </c>
      <c r="H627" s="70" t="s">
        <v>2441</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2451</v>
      </c>
      <c r="B628" s="70">
        <v>521</v>
      </c>
      <c r="C628" s="70">
        <v>11</v>
      </c>
      <c r="D628" s="70">
        <v>31</v>
      </c>
      <c r="E628" s="70">
        <v>2014</v>
      </c>
      <c r="F628" s="70" t="s">
        <v>181</v>
      </c>
      <c r="G628" s="70" t="s">
        <v>2440</v>
      </c>
      <c r="H628" s="70" t="s">
        <v>2441</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2452</v>
      </c>
      <c r="B629" s="70">
        <v>522</v>
      </c>
      <c r="C629" s="70">
        <v>12</v>
      </c>
      <c r="D629" s="70">
        <v>31</v>
      </c>
      <c r="E629" s="70">
        <v>2015</v>
      </c>
      <c r="F629" s="70" t="s">
        <v>182</v>
      </c>
      <c r="G629" s="70" t="s">
        <v>2440</v>
      </c>
      <c r="H629" s="70" t="s">
        <v>2441</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2453</v>
      </c>
      <c r="B630" s="70">
        <v>523</v>
      </c>
      <c r="C630" s="70">
        <v>13</v>
      </c>
      <c r="D630" s="70">
        <v>31</v>
      </c>
      <c r="E630" s="70">
        <v>2016</v>
      </c>
      <c r="F630" s="70" t="s">
        <v>155</v>
      </c>
      <c r="G630" s="70" t="s">
        <v>2440</v>
      </c>
      <c r="H630" s="70" t="s">
        <v>2441</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2454</v>
      </c>
      <c r="B631" s="70">
        <v>524</v>
      </c>
      <c r="C631" s="70">
        <v>14</v>
      </c>
      <c r="D631" s="70">
        <v>31</v>
      </c>
      <c r="E631" s="70">
        <v>2017</v>
      </c>
      <c r="F631" s="70" t="s">
        <v>156</v>
      </c>
      <c r="G631" s="70" t="s">
        <v>2440</v>
      </c>
      <c r="H631" s="70" t="s">
        <v>2441</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2455</v>
      </c>
      <c r="B632" s="70">
        <v>525</v>
      </c>
      <c r="C632" s="70">
        <v>15</v>
      </c>
      <c r="D632" s="70">
        <v>31</v>
      </c>
      <c r="E632" s="70">
        <v>2018</v>
      </c>
      <c r="F632" s="70" t="s">
        <v>183</v>
      </c>
      <c r="G632" s="70" t="s">
        <v>2440</v>
      </c>
      <c r="H632" s="70" t="s">
        <v>2441</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2456</v>
      </c>
      <c r="B633" s="70">
        <v>526</v>
      </c>
      <c r="C633" s="70">
        <v>16</v>
      </c>
      <c r="D633" s="70">
        <v>31</v>
      </c>
      <c r="E633" s="70">
        <v>2019</v>
      </c>
      <c r="F633" s="70" t="s">
        <v>158</v>
      </c>
      <c r="G633" s="70" t="s">
        <v>2440</v>
      </c>
      <c r="H633" s="70" t="s">
        <v>2441</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2457</v>
      </c>
      <c r="B634" s="70">
        <v>527</v>
      </c>
      <c r="C634" s="70">
        <v>17</v>
      </c>
      <c r="D634" s="70">
        <v>31</v>
      </c>
      <c r="E634" s="70">
        <v>2020</v>
      </c>
      <c r="F634" s="70" t="s">
        <v>159</v>
      </c>
      <c r="G634" s="1064" t="s">
        <v>2440</v>
      </c>
      <c r="H634" s="70" t="s">
        <v>2441</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2458</v>
      </c>
      <c r="B635" s="70">
        <v>527</v>
      </c>
      <c r="C635" s="70">
        <v>18</v>
      </c>
      <c r="D635" s="70">
        <v>31</v>
      </c>
      <c r="E635" s="70">
        <v>2021</v>
      </c>
      <c r="F635" s="70" t="s">
        <v>160</v>
      </c>
      <c r="G635" s="1064" t="s">
        <v>2440</v>
      </c>
      <c r="H635" s="70" t="s">
        <v>2441</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2459</v>
      </c>
      <c r="B636" s="70">
        <v>527</v>
      </c>
      <c r="C636" s="70">
        <v>19</v>
      </c>
      <c r="D636" s="70">
        <v>31</v>
      </c>
      <c r="E636" s="70">
        <v>2022</v>
      </c>
      <c r="F636" s="70" t="s">
        <v>161</v>
      </c>
      <c r="G636" s="70" t="s">
        <v>2440</v>
      </c>
      <c r="H636" s="70" t="s">
        <v>2441</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2460</v>
      </c>
      <c r="B637" s="70">
        <v>527</v>
      </c>
      <c r="C637" s="70">
        <v>20</v>
      </c>
      <c r="D637" s="70">
        <v>31</v>
      </c>
      <c r="E637" s="70">
        <v>2023</v>
      </c>
      <c r="F637" s="70" t="s">
        <v>1539</v>
      </c>
      <c r="G637" s="70" t="s">
        <v>2440</v>
      </c>
      <c r="H637" s="70" t="s">
        <v>2441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2461</v>
      </c>
      <c r="B638" s="70">
        <v>527</v>
      </c>
      <c r="C638" s="70">
        <v>21</v>
      </c>
      <c r="D638" s="70">
        <v>31</v>
      </c>
      <c r="E638" s="70">
        <v>2024</v>
      </c>
      <c r="F638" s="70" t="s">
        <v>1554</v>
      </c>
      <c r="G638" s="70" t="s">
        <v>2440</v>
      </c>
      <c r="H638" s="70" t="s">
        <v>2441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1966</v>
      </c>
      <c r="B9" s="70">
        <v>1</v>
      </c>
      <c r="C9" s="70">
        <v>1</v>
      </c>
      <c r="D9" s="70">
        <v>1</v>
      </c>
      <c r="E9" s="70">
        <v>1990</v>
      </c>
      <c r="F9" s="70" t="s">
        <v>787</v>
      </c>
      <c r="G9" s="1073" t="s">
        <v>1967</v>
      </c>
      <c r="H9" s="70" t="s">
        <v>1968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1969</v>
      </c>
      <c r="B10" s="70">
        <v>2</v>
      </c>
      <c r="C10" s="70">
        <v>2</v>
      </c>
      <c r="D10" s="70">
        <v>1</v>
      </c>
      <c r="E10" s="70">
        <v>2005</v>
      </c>
      <c r="F10" s="70" t="s">
        <v>789</v>
      </c>
      <c r="G10" s="1073" t="s">
        <v>1967</v>
      </c>
      <c r="H10" s="70" t="s">
        <v>1968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1970</v>
      </c>
      <c r="B11" s="70">
        <v>3</v>
      </c>
      <c r="C11" s="70">
        <v>3</v>
      </c>
      <c r="D11" s="70">
        <v>1</v>
      </c>
      <c r="E11" s="70">
        <v>2006</v>
      </c>
      <c r="F11" s="70" t="s">
        <v>790</v>
      </c>
      <c r="G11" s="1073" t="s">
        <v>1967</v>
      </c>
      <c r="H11" s="70" t="s">
        <v>1968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1971</v>
      </c>
      <c r="B12" s="70">
        <v>4</v>
      </c>
      <c r="C12" s="70">
        <v>4</v>
      </c>
      <c r="D12" s="70">
        <v>1</v>
      </c>
      <c r="E12" s="70">
        <v>2007</v>
      </c>
      <c r="F12" s="70" t="s">
        <v>791</v>
      </c>
      <c r="G12" s="1073" t="s">
        <v>1967</v>
      </c>
      <c r="H12" s="70" t="s">
        <v>1968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1972</v>
      </c>
      <c r="B13" s="70">
        <v>5</v>
      </c>
      <c r="C13" s="70">
        <v>5</v>
      </c>
      <c r="D13" s="70">
        <v>1</v>
      </c>
      <c r="E13" s="70">
        <v>2008</v>
      </c>
      <c r="F13" s="70" t="s">
        <v>792</v>
      </c>
      <c r="G13" s="1073" t="s">
        <v>1967</v>
      </c>
      <c r="H13" s="70" t="s">
        <v>1968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1973</v>
      </c>
      <c r="B14" s="70">
        <v>6</v>
      </c>
      <c r="C14" s="70">
        <v>6</v>
      </c>
      <c r="D14" s="70">
        <v>1</v>
      </c>
      <c r="E14" s="70">
        <v>2009</v>
      </c>
      <c r="F14" s="70" t="s">
        <v>176</v>
      </c>
      <c r="G14" s="1073" t="s">
        <v>1967</v>
      </c>
      <c r="H14" s="70" t="s">
        <v>1968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1974</v>
      </c>
      <c r="B15" s="70">
        <v>7</v>
      </c>
      <c r="C15" s="70">
        <v>7</v>
      </c>
      <c r="D15" s="70">
        <v>1</v>
      </c>
      <c r="E15" s="70">
        <v>2010</v>
      </c>
      <c r="F15" s="70" t="s">
        <v>177</v>
      </c>
      <c r="G15" s="1073" t="s">
        <v>1967</v>
      </c>
      <c r="H15" s="70" t="s">
        <v>1968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1975</v>
      </c>
      <c r="B16" s="70">
        <v>8</v>
      </c>
      <c r="C16" s="70">
        <v>8</v>
      </c>
      <c r="D16" s="70">
        <v>1</v>
      </c>
      <c r="E16" s="70">
        <v>2011</v>
      </c>
      <c r="F16" s="70" t="s">
        <v>178</v>
      </c>
      <c r="G16" s="1073" t="s">
        <v>1967</v>
      </c>
      <c r="H16" s="70" t="s">
        <v>1968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1976</v>
      </c>
      <c r="B17" s="70">
        <v>9</v>
      </c>
      <c r="C17" s="70">
        <v>9</v>
      </c>
      <c r="D17" s="70">
        <v>1</v>
      </c>
      <c r="E17" s="70">
        <v>2012</v>
      </c>
      <c r="F17" s="70" t="s">
        <v>179</v>
      </c>
      <c r="G17" s="1073" t="s">
        <v>1967</v>
      </c>
      <c r="H17" s="70" t="s">
        <v>1968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1977</v>
      </c>
      <c r="B18" s="70">
        <v>10</v>
      </c>
      <c r="C18" s="70">
        <v>10</v>
      </c>
      <c r="D18" s="70">
        <v>1</v>
      </c>
      <c r="E18" s="70">
        <v>2013</v>
      </c>
      <c r="F18" s="70" t="s">
        <v>180</v>
      </c>
      <c r="G18" s="1073" t="s">
        <v>1967</v>
      </c>
      <c r="H18" s="70" t="s">
        <v>1968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1978</v>
      </c>
      <c r="B19" s="70">
        <v>11</v>
      </c>
      <c r="C19" s="70">
        <v>11</v>
      </c>
      <c r="D19" s="70">
        <v>1</v>
      </c>
      <c r="E19" s="70">
        <v>2014</v>
      </c>
      <c r="F19" s="70" t="s">
        <v>181</v>
      </c>
      <c r="G19" s="1073" t="s">
        <v>1967</v>
      </c>
      <c r="H19" s="70" t="s">
        <v>1968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1979</v>
      </c>
      <c r="B20" s="70">
        <v>12</v>
      </c>
      <c r="C20" s="70">
        <v>12</v>
      </c>
      <c r="D20" s="70">
        <v>1</v>
      </c>
      <c r="E20" s="70">
        <v>2015</v>
      </c>
      <c r="F20" s="70" t="s">
        <v>182</v>
      </c>
      <c r="G20" s="1073" t="s">
        <v>1967</v>
      </c>
      <c r="H20" s="70" t="s">
        <v>1968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1980</v>
      </c>
      <c r="B21" s="70">
        <v>13</v>
      </c>
      <c r="C21" s="70">
        <v>13</v>
      </c>
      <c r="D21" s="70">
        <v>1</v>
      </c>
      <c r="E21" s="70">
        <v>2016</v>
      </c>
      <c r="F21" s="70" t="s">
        <v>155</v>
      </c>
      <c r="G21" s="1073" t="s">
        <v>1967</v>
      </c>
      <c r="H21" s="70" t="s">
        <v>1968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1981</v>
      </c>
      <c r="B22" s="70">
        <v>14</v>
      </c>
      <c r="C22" s="70">
        <v>14</v>
      </c>
      <c r="D22" s="70">
        <v>1</v>
      </c>
      <c r="E22" s="70">
        <v>2017</v>
      </c>
      <c r="F22" s="70" t="s">
        <v>156</v>
      </c>
      <c r="G22" s="1073" t="s">
        <v>1967</v>
      </c>
      <c r="H22" s="70" t="s">
        <v>1968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1982</v>
      </c>
      <c r="B23" s="70">
        <v>15</v>
      </c>
      <c r="C23" s="70">
        <v>15</v>
      </c>
      <c r="D23" s="70">
        <v>1</v>
      </c>
      <c r="E23" s="70">
        <v>2018</v>
      </c>
      <c r="F23" s="70" t="s">
        <v>183</v>
      </c>
      <c r="G23" s="1073" t="s">
        <v>1967</v>
      </c>
      <c r="H23" s="70" t="s">
        <v>1968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1983</v>
      </c>
      <c r="B24" s="70">
        <v>16</v>
      </c>
      <c r="C24" s="70">
        <v>16</v>
      </c>
      <c r="D24" s="70">
        <v>1</v>
      </c>
      <c r="E24" s="70">
        <v>2019</v>
      </c>
      <c r="F24" s="70" t="s">
        <v>158</v>
      </c>
      <c r="G24" s="1073" t="s">
        <v>1967</v>
      </c>
      <c r="H24" s="70" t="s">
        <v>1968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1984</v>
      </c>
      <c r="B25" s="70">
        <v>17</v>
      </c>
      <c r="C25" s="70">
        <v>17</v>
      </c>
      <c r="D25" s="70">
        <v>1</v>
      </c>
      <c r="E25" s="70">
        <v>2020</v>
      </c>
      <c r="F25" s="70" t="s">
        <v>159</v>
      </c>
      <c r="G25" s="1073" t="s">
        <v>1967</v>
      </c>
      <c r="H25" s="70" t="s">
        <v>1968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1985</v>
      </c>
      <c r="B26" s="70">
        <v>18</v>
      </c>
      <c r="C26" s="70">
        <v>18</v>
      </c>
      <c r="D26" s="70">
        <v>1</v>
      </c>
      <c r="E26" s="70">
        <v>2021</v>
      </c>
      <c r="F26" s="70" t="s">
        <v>160</v>
      </c>
      <c r="G26" s="1073" t="s">
        <v>1967</v>
      </c>
      <c r="H26" s="70" t="s">
        <v>1968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1986</v>
      </c>
      <c r="B27" s="70">
        <v>19</v>
      </c>
      <c r="C27" s="70">
        <v>19</v>
      </c>
      <c r="D27" s="70">
        <v>1</v>
      </c>
      <c r="E27" s="70">
        <v>2022</v>
      </c>
      <c r="F27" s="70" t="s">
        <v>161</v>
      </c>
      <c r="G27" s="1073" t="s">
        <v>1967</v>
      </c>
      <c r="H27" s="70" t="s">
        <v>1968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1987</v>
      </c>
      <c r="B28" s="70">
        <v>20</v>
      </c>
      <c r="C28" s="70">
        <v>20</v>
      </c>
      <c r="D28" s="70">
        <v>1</v>
      </c>
      <c r="E28" s="70">
        <v>2023</v>
      </c>
      <c r="F28" s="70" t="s">
        <v>1539</v>
      </c>
      <c r="G28" s="1073" t="s">
        <v>1967</v>
      </c>
      <c r="H28" s="70" t="s">
        <v>1968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1988</v>
      </c>
      <c r="B29" s="70">
        <v>21</v>
      </c>
      <c r="C29" s="70">
        <v>21</v>
      </c>
      <c r="D29" s="70">
        <v>1</v>
      </c>
      <c r="E29" s="70">
        <v>2024</v>
      </c>
      <c r="F29" s="70" t="s">
        <v>1554</v>
      </c>
      <c r="G29" s="1073" t="s">
        <v>1967</v>
      </c>
      <c r="H29" s="70" t="s">
        <v>1968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1556</v>
      </c>
      <c r="G30" s="1073" t="s">
        <v>1967</v>
      </c>
      <c r="H30" s="70" t="s">
        <v>1968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1557</v>
      </c>
      <c r="G31" s="1073" t="s">
        <v>1967</v>
      </c>
      <c r="H31" s="70" t="s">
        <v>1968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1558</v>
      </c>
      <c r="G32" s="1073" t="s">
        <v>1967</v>
      </c>
      <c r="H32" s="70" t="s">
        <v>1968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1559</v>
      </c>
      <c r="G33" s="1073" t="s">
        <v>1967</v>
      </c>
      <c r="H33" s="70" t="s">
        <v>1968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1560</v>
      </c>
      <c r="G34" s="1073" t="s">
        <v>1967</v>
      </c>
      <c r="H34" s="70" t="s">
        <v>1968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1561</v>
      </c>
      <c r="G35" s="1073" t="s">
        <v>1967</v>
      </c>
      <c r="H35" s="70" t="s">
        <v>1968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1725</v>
      </c>
      <c r="H11" s="70" t="s">
        <v>1726</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1554</v>
      </c>
      <c r="G20" s="1073" t="s">
        <v>2399</v>
      </c>
      <c r="H20" s="70" t="s">
        <v>2400</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1965</v>
      </c>
      <c r="B22" s="70">
        <v>14</v>
      </c>
      <c r="C22" s="70">
        <v>18</v>
      </c>
      <c r="D22" s="70">
        <v>14</v>
      </c>
      <c r="E22" s="70">
        <v>2024</v>
      </c>
      <c r="F22" s="70" t="s">
        <v>1554</v>
      </c>
      <c r="G22" s="1073" t="s">
        <v>1945</v>
      </c>
      <c r="H22" s="70" t="s">
        <v>1712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2414</v>
      </c>
      <c r="B24" s="70">
        <v>16</v>
      </c>
      <c r="C24" s="70">
        <v>18</v>
      </c>
      <c r="D24" s="70">
        <v>16</v>
      </c>
      <c r="E24" s="70">
        <v>2024</v>
      </c>
      <c r="F24" s="70" t="s">
        <v>1554</v>
      </c>
      <c r="G24" s="1073" t="s">
        <v>2411</v>
      </c>
      <c r="H24" s="70" t="s">
        <v>2412</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2438</v>
      </c>
      <c r="B26" s="70">
        <v>18</v>
      </c>
      <c r="C26" s="70">
        <v>18</v>
      </c>
      <c r="D26" s="70">
        <v>18</v>
      </c>
      <c r="E26" s="70">
        <v>2024</v>
      </c>
      <c r="F26" s="70" t="s">
        <v>1554</v>
      </c>
      <c r="G26" s="1073" t="s">
        <v>2435</v>
      </c>
      <c r="H26" s="70" t="s">
        <v>2436</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1836</v>
      </c>
      <c r="B33" s="70">
        <v>25</v>
      </c>
      <c r="C33" s="70">
        <v>18</v>
      </c>
      <c r="D33" s="70">
        <v>25</v>
      </c>
      <c r="E33" s="70">
        <v>2024</v>
      </c>
      <c r="F33" s="70" t="s">
        <v>1554</v>
      </c>
      <c r="G33" s="1073" t="s">
        <v>1815</v>
      </c>
      <c r="H33" s="70" t="s">
        <v>1816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1988</v>
      </c>
      <c r="B36" s="70">
        <v>28</v>
      </c>
      <c r="C36" s="70">
        <v>18</v>
      </c>
      <c r="D36" s="70">
        <v>28</v>
      </c>
      <c r="E36" s="70">
        <v>2024</v>
      </c>
      <c r="F36" s="70" t="s">
        <v>1554</v>
      </c>
      <c r="G36" s="1073" t="s">
        <v>1967</v>
      </c>
      <c r="H36" s="70" t="s">
        <v>1968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2418</v>
      </c>
      <c r="B37" s="70">
        <v>29</v>
      </c>
      <c r="C37" s="70">
        <v>18</v>
      </c>
      <c r="D37" s="70">
        <v>29</v>
      </c>
      <c r="E37" s="70">
        <v>2024</v>
      </c>
      <c r="F37" s="70" t="s">
        <v>1554</v>
      </c>
      <c r="G37" s="1073" t="s">
        <v>2415</v>
      </c>
      <c r="H37" s="70" t="s">
        <v>2416</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1727</v>
      </c>
      <c r="B191" s="70">
        <v>183</v>
      </c>
      <c r="C191" s="70">
        <v>16</v>
      </c>
      <c r="D191" s="70">
        <v>3</v>
      </c>
      <c r="E191" s="70">
        <v>2022</v>
      </c>
      <c r="F191" s="70" t="s">
        <v>161</v>
      </c>
      <c r="G191" s="1073" t="s">
        <v>1725</v>
      </c>
      <c r="H191" s="70" t="s">
        <v>1726</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1963</v>
      </c>
      <c r="B202" s="70">
        <v>194</v>
      </c>
      <c r="C202" s="70">
        <v>16</v>
      </c>
      <c r="D202" s="70">
        <v>14</v>
      </c>
      <c r="E202" s="70">
        <v>2022</v>
      </c>
      <c r="F202" s="70" t="s">
        <v>161</v>
      </c>
      <c r="G202" s="1073" t="s">
        <v>1945</v>
      </c>
      <c r="H202" s="70" t="s">
        <v>1712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2413</v>
      </c>
      <c r="B204" s="70">
        <v>196</v>
      </c>
      <c r="C204" s="70">
        <v>16</v>
      </c>
      <c r="D204" s="70">
        <v>16</v>
      </c>
      <c r="E204" s="70">
        <v>2022</v>
      </c>
      <c r="F204" s="70" t="s">
        <v>161</v>
      </c>
      <c r="G204" s="1073" t="s">
        <v>2411</v>
      </c>
      <c r="H204" s="70" t="s">
        <v>2412</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2437</v>
      </c>
      <c r="B206" s="70">
        <v>198</v>
      </c>
      <c r="C206" s="70">
        <v>16</v>
      </c>
      <c r="D206" s="70">
        <v>18</v>
      </c>
      <c r="E206" s="70">
        <v>2022</v>
      </c>
      <c r="F206" s="70" t="s">
        <v>161</v>
      </c>
      <c r="G206" s="1073" t="s">
        <v>2435</v>
      </c>
      <c r="H206" s="70" t="s">
        <v>2436</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1834</v>
      </c>
      <c r="B213" s="70">
        <v>205</v>
      </c>
      <c r="C213" s="70">
        <v>16</v>
      </c>
      <c r="D213" s="70">
        <v>25</v>
      </c>
      <c r="E213" s="70">
        <v>2022</v>
      </c>
      <c r="F213" s="70" t="s">
        <v>161</v>
      </c>
      <c r="G213" s="1073" t="s">
        <v>1815</v>
      </c>
      <c r="H213" s="70" t="s">
        <v>1816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1986</v>
      </c>
      <c r="B216" s="70">
        <v>208</v>
      </c>
      <c r="C216" s="70">
        <v>16</v>
      </c>
      <c r="D216" s="70">
        <v>28</v>
      </c>
      <c r="E216" s="70">
        <v>2022</v>
      </c>
      <c r="F216" s="70" t="s">
        <v>161</v>
      </c>
      <c r="G216" s="1073" t="s">
        <v>1967</v>
      </c>
      <c r="H216" s="70" t="s">
        <v>1968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2417</v>
      </c>
      <c r="B217" s="70">
        <v>209</v>
      </c>
      <c r="C217" s="70">
        <v>16</v>
      </c>
      <c r="D217" s="70">
        <v>29</v>
      </c>
      <c r="E217" s="70">
        <v>2022</v>
      </c>
      <c r="F217" s="70" t="s">
        <v>161</v>
      </c>
      <c r="G217" s="1073" t="s">
        <v>2415</v>
      </c>
      <c r="H217" s="70" t="s">
        <v>2416</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1967</v>
      </c>
      <c r="H6" s="77" t="s">
        <v>1968</v>
      </c>
      <c r="I6" s="77" t="s">
        <v>2440</v>
      </c>
      <c r="J6" s="77" t="s">
        <v>2441</v>
      </c>
      <c r="K6" s="1080">
        <v>59</v>
      </c>
      <c r="L6" s="1081">
        <v>32</v>
      </c>
      <c r="M6" s="1044"/>
      <c r="N6" s="988">
        <v>1</v>
      </c>
      <c r="O6" s="77" t="s">
        <v>1731</v>
      </c>
      <c r="P6" s="77" t="s">
        <v>1732</v>
      </c>
      <c r="Q6" s="77" t="s">
        <v>1501</v>
      </c>
      <c r="R6" s="16"/>
      <c r="S6" s="77">
        <v>1</v>
      </c>
      <c r="T6" s="77" t="s">
        <v>1967</v>
      </c>
      <c r="U6" s="77" t="s">
        <v>1968</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1725</v>
      </c>
      <c r="AE8" s="77" t="s">
        <v>1726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2419</v>
      </c>
      <c r="AE9" s="77" t="s">
        <v>2420</v>
      </c>
      <c r="AF9" s="77" t="s">
        <v>1501</v>
      </c>
    </row>
    <row r="10" spans="1:32" ht="12">
      <c r="A10" s="16"/>
      <c r="B10" s="16"/>
      <c r="C10" s="16"/>
      <c r="D10" s="16"/>
      <c r="F10" s="75" t="s">
        <v>1501</v>
      </c>
      <c r="G10" s="76" t="s">
        <v>1967</v>
      </c>
      <c r="H10" s="77" t="s">
        <v>1968</v>
      </c>
      <c r="I10" s="77" t="s">
        <v>2440</v>
      </c>
      <c r="J10" s="77" t="s">
        <v>2441</v>
      </c>
      <c r="K10" s="1079">
        <v>59</v>
      </c>
      <c r="L10" s="1045">
        <v>32</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1717</v>
      </c>
      <c r="AE11" s="77" t="s">
        <v>1718</v>
      </c>
      <c r="AF11" s="77" t="s">
        <v>1501</v>
      </c>
    </row>
    <row r="12" spans="1:32" ht="12">
      <c r="A12" s="16"/>
      <c r="B12" s="16"/>
      <c r="C12" s="16"/>
      <c r="D12" s="16"/>
      <c r="F12" s="75" t="s">
        <v>1505</v>
      </c>
      <c r="G12" s="76" t="s">
        <v>1967</v>
      </c>
      <c r="H12" s="77"/>
      <c r="I12" s="77" t="s">
        <v>1967</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1945</v>
      </c>
      <c r="P16" s="77" t="s">
        <v>1712</v>
      </c>
      <c r="Q16" s="77" t="s">
        <v>1501</v>
      </c>
      <c r="R16" s="16"/>
      <c r="S16" s="16"/>
      <c r="T16" s="16"/>
      <c r="U16" s="16"/>
      <c r="V16" s="16"/>
      <c r="W16" s="16"/>
      <c r="X16" s="77">
        <v>11</v>
      </c>
      <c r="Y16" s="692" t="s">
        <v>1945</v>
      </c>
      <c r="Z16" s="77" t="s">
        <v>1712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1945</v>
      </c>
      <c r="AE19" s="77" t="s">
        <v>1712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2411</v>
      </c>
      <c r="AE21" s="77" t="s">
        <v>2412</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2435</v>
      </c>
      <c r="AE23" s="77" t="s">
        <v>2436</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1815</v>
      </c>
      <c r="AE30" s="77" t="s">
        <v>1816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1967</v>
      </c>
      <c r="AE33" s="77" t="s">
        <v>1968</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2415</v>
      </c>
      <c r="AE34" s="77" t="s">
        <v>2416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2440</v>
      </c>
      <c r="P36" s="77" t="s">
        <v>2441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天川村</v>
      </c>
      <c r="K4" s="70" t="str">
        <f>HLOOKUP(K3,比較地域マスタ!$E$5:$L$6,2,0)</f>
        <v>29446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1.2181112420027722</v>
      </c>
      <c r="BB5" s="29"/>
      <c r="BC5" s="17"/>
      <c r="BD5" s="1005">
        <f>SUM(BC6:BC8)</f>
        <v>1.186598603421372</v>
      </c>
      <c r="BE5" s="29"/>
      <c r="BF5" s="17"/>
      <c r="BG5" s="1005">
        <f>AK35</f>
        <v>1.1884122909725547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0.25951092245756469</v>
      </c>
      <c r="BA6" s="17"/>
      <c r="BB6" s="29"/>
      <c r="BC6" s="1005">
        <f>O32</f>
        <v>7.0544250424208199E-2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0.3382217936899492</v>
      </c>
      <c r="BA7" s="17"/>
      <c r="BB7" s="29"/>
      <c r="BC7" s="1005">
        <f>O33</f>
        <v>0.22728937880590711</v>
      </c>
      <c r="BD7" s="17"/>
      <c r="BE7" s="29"/>
      <c r="BF7" s="1005">
        <f t="shared" ref="BF7:BF8" si="0">AK37</f>
        <v>0.20705376287517244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0.62037852585525832</v>
      </c>
      <c r="BA8" s="17"/>
      <c r="BB8" s="29"/>
      <c r="BC8" s="1005">
        <f>O34</f>
        <v>0.88876497419125677</v>
      </c>
      <c r="BD8" s="17"/>
      <c r="BE8" s="29"/>
      <c r="BF8" s="1005">
        <f t="shared" si="0"/>
        <v>0.98135852809738233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13.89856859208764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3.296145285598342</v>
      </c>
      <c r="BA9" s="1005">
        <f>AZ9</f>
        <v>3.296145285598342</v>
      </c>
      <c r="BB9" s="29"/>
      <c r="BC9" s="1005">
        <f>O35</f>
        <v>4.4204664266365894</v>
      </c>
      <c r="BD9" s="1005">
        <f>BC9</f>
        <v>4.4204664266365894</v>
      </c>
      <c r="BE9" s="29"/>
      <c r="BF9" s="1005">
        <f>AK39</f>
        <v>2.5121798800321824</v>
      </c>
      <c r="BG9" s="1005">
        <f>AK39</f>
        <v>2.5121798800321824</v>
      </c>
      <c r="BH9" s="29"/>
    </row>
    <row r="10" spans="1:62" ht="17.100000000000001" customHeight="1" thickBot="1">
      <c r="B10" s="323"/>
      <c r="C10" s="324"/>
      <c r="D10" s="326"/>
      <c r="E10" s="326"/>
      <c r="F10" s="326"/>
      <c r="G10" s="325"/>
      <c r="H10" s="325"/>
      <c r="I10" s="326"/>
      <c r="J10" s="327"/>
      <c r="K10" s="334"/>
      <c r="L10" s="246" t="s">
        <v>114</v>
      </c>
      <c r="M10" s="246"/>
      <c r="N10" s="563"/>
      <c r="O10" s="906">
        <f>SUM(O11:O13)</f>
        <v>1.2181112420027722</v>
      </c>
      <c r="P10" s="453">
        <f t="shared" ref="P10:P22" si="1">O10/$O$9</f>
        <v>8.7642927682224384E-2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2.4274748822325032</v>
      </c>
      <c r="BA10" s="1005">
        <f>AZ10</f>
        <v>2.4274748822325032</v>
      </c>
      <c r="BB10" s="29"/>
      <c r="BC10" s="1005">
        <f>O36</f>
        <v>2.8601696906880338</v>
      </c>
      <c r="BD10" s="1005">
        <f>BC10</f>
        <v>2.8601696906880338</v>
      </c>
      <c r="BE10" s="29"/>
      <c r="BF10" s="1005">
        <f>AK40</f>
        <v>1.653689353501741</v>
      </c>
      <c r="BG10" s="1005">
        <f>AK40</f>
        <v>1.653689353501741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0.25951092245756469</v>
      </c>
      <c r="P11" s="454">
        <f t="shared" si="1"/>
        <v>1.867177333680984E-2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6.7451378858933833</v>
      </c>
      <c r="BB11" s="29"/>
      <c r="BC11" s="1005"/>
      <c r="BD11" s="1005">
        <f>SUM(BC12:BC14)</f>
        <v>5.0126804795310687</v>
      </c>
      <c r="BE11" s="29"/>
      <c r="BF11" s="17"/>
      <c r="BG11" s="1005">
        <f>AK41</f>
        <v>3.9544103748534898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0.3382217936899492</v>
      </c>
      <c r="P12" s="454">
        <f t="shared" si="1"/>
        <v>2.4335009137739304E-2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6.6273681663293704</v>
      </c>
      <c r="BA12" s="17"/>
      <c r="BB12" s="29"/>
      <c r="BC12" s="1005">
        <f>O38</f>
        <v>4.8877523260472966</v>
      </c>
      <c r="BD12" s="17"/>
      <c r="BE12" s="29"/>
      <c r="BF12" s="1005">
        <f>AK42</f>
        <v>3.8799400240820283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0.62037852585525832</v>
      </c>
      <c r="P13" s="454">
        <f t="shared" si="1"/>
        <v>4.463614520767524E-2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0.117769719564013</v>
      </c>
      <c r="BA13" s="17"/>
      <c r="BB13" s="29"/>
      <c r="BC13" s="1005">
        <f>O41</f>
        <v>0.12492815348377199</v>
      </c>
      <c r="BD13" s="17"/>
      <c r="BE13" s="29"/>
      <c r="BF13" s="1005">
        <f>AK45</f>
        <v>7.4470350771461594E-2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3.296145285598342</v>
      </c>
      <c r="P14" s="453">
        <f t="shared" si="1"/>
        <v>0.23715717656527702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2.4274748822325032</v>
      </c>
      <c r="P15" s="453">
        <f t="shared" si="1"/>
        <v>0.17465646668207602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0.21169929636063961</v>
      </c>
      <c r="BA15" s="1005">
        <f>AZ15</f>
        <v>0.21169929636063961</v>
      </c>
      <c r="BB15" s="29"/>
      <c r="BC15" s="1005">
        <f>O43</f>
        <v>0.19941606725964861</v>
      </c>
      <c r="BD15" s="1005">
        <f>BC15</f>
        <v>0.19941606725964861</v>
      </c>
      <c r="BE15" s="29"/>
      <c r="BF15" s="1005">
        <f>AK47</f>
        <v>0.21733358536041611</v>
      </c>
      <c r="BG15" s="1005">
        <f>AK47</f>
        <v>0.21733358536041611</v>
      </c>
      <c r="BH15" s="29"/>
    </row>
    <row r="16" spans="1:62" ht="17.100000000000001" customHeight="1" thickBot="1">
      <c r="B16" s="323"/>
      <c r="C16" s="324"/>
      <c r="D16" s="326"/>
      <c r="E16" s="326"/>
      <c r="F16" s="326"/>
      <c r="G16" s="325"/>
      <c r="H16" s="325"/>
      <c r="I16" s="326"/>
      <c r="J16" s="327"/>
      <c r="K16" s="335"/>
      <c r="L16" s="246" t="s">
        <v>128</v>
      </c>
      <c r="M16" s="344"/>
      <c r="N16" s="345"/>
      <c r="O16" s="906">
        <f>SUM(O18:O21)</f>
        <v>6.7451378858933833</v>
      </c>
      <c r="P16" s="453">
        <f t="shared" si="1"/>
        <v>0.48531169531611651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6.6273681663293704</v>
      </c>
      <c r="P17" s="454">
        <f t="shared" si="1"/>
        <v>0.47683818102695019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2.4686634451850691</v>
      </c>
      <c r="P18" s="454">
        <f t="shared" si="1"/>
        <v>0.17761997782926095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4.1587047211443009</v>
      </c>
      <c r="P19" s="454">
        <f t="shared" si="1"/>
        <v>0.29921820319768921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0.117769719564013</v>
      </c>
      <c r="P20" s="454">
        <f t="shared" si="1"/>
        <v>8.4735142891663312E-3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0.21169929636063961</v>
      </c>
      <c r="P22" s="612">
        <f t="shared" si="1"/>
        <v>1.5231733754306078E-2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1.5468572089465076</v>
      </c>
      <c r="AZ22" s="1005">
        <f t="shared" si="3"/>
        <v>1.5623319798735202</v>
      </c>
      <c r="BA22" s="1005">
        <f t="shared" si="3"/>
        <v>1.3696968816143789</v>
      </c>
      <c r="BB22" s="1005">
        <f t="shared" si="3"/>
        <v>1.3495755667052169</v>
      </c>
      <c r="BC22" s="1005">
        <f t="shared" si="3"/>
        <v>1.186598603421372</v>
      </c>
      <c r="BD22" s="1005">
        <f t="shared" si="3"/>
        <v>0.74328319993085323</v>
      </c>
      <c r="BE22" s="1005">
        <f t="shared" si="3"/>
        <v>0.8646953993011377</v>
      </c>
      <c r="BF22" s="1005">
        <f t="shared" si="3"/>
        <v>0.87551378624453813</v>
      </c>
      <c r="BG22" s="1005">
        <f t="shared" si="3"/>
        <v>0.76872297323226957</v>
      </c>
      <c r="BH22" s="1005">
        <f t="shared" si="3"/>
        <v>0.67709949858635643</v>
      </c>
      <c r="BI22" s="1005">
        <f t="shared" si="3"/>
        <v>0.692484270030574</v>
      </c>
      <c r="BJ22" s="1005">
        <f t="shared" si="3"/>
        <v>1.2514127867103026</v>
      </c>
      <c r="BK22" s="1005">
        <f t="shared" si="3"/>
        <v>1.3827644101568339</v>
      </c>
      <c r="BL22" s="1005">
        <f t="shared" si="3"/>
        <v>1.1884122909725547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3.1692631051376638</v>
      </c>
      <c r="AZ23" s="1005">
        <f t="shared" ref="AZ23:BL23" si="4">Y39</f>
        <v>3.4357759928700058</v>
      </c>
      <c r="BA23" s="1005">
        <f t="shared" si="4"/>
        <v>4.2043116099445319</v>
      </c>
      <c r="BB23" s="1005">
        <f t="shared" si="4"/>
        <v>4.3127012764712953</v>
      </c>
      <c r="BC23" s="1005">
        <f t="shared" si="4"/>
        <v>4.4204664266365894</v>
      </c>
      <c r="BD23" s="1005">
        <f t="shared" si="4"/>
        <v>4.2907869109846173</v>
      </c>
      <c r="BE23" s="1005">
        <f t="shared" si="4"/>
        <v>4.4432176303576876</v>
      </c>
      <c r="BF23" s="1005">
        <f t="shared" si="4"/>
        <v>3.8997445197779812</v>
      </c>
      <c r="BG23" s="1005">
        <f t="shared" si="4"/>
        <v>3.5096969739577344</v>
      </c>
      <c r="BH23" s="1005">
        <f t="shared" si="4"/>
        <v>3.108138634735369</v>
      </c>
      <c r="BI23" s="1005">
        <f t="shared" si="4"/>
        <v>2.7699526072459304</v>
      </c>
      <c r="BJ23" s="1005">
        <f t="shared" si="4"/>
        <v>2.1708800346136852</v>
      </c>
      <c r="BK23" s="1005">
        <f t="shared" si="4"/>
        <v>2.1885060937122058</v>
      </c>
      <c r="BL23" s="1005">
        <f t="shared" si="4"/>
        <v>2.5121798800321824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2.0569259948473579</v>
      </c>
      <c r="AZ24" s="1005">
        <f t="shared" ref="AZ24:BL24" si="5">Y40</f>
        <v>1.988218745118681</v>
      </c>
      <c r="BA24" s="1005">
        <f t="shared" si="5"/>
        <v>2.516036095331017</v>
      </c>
      <c r="BB24" s="1005">
        <f t="shared" si="5"/>
        <v>2.802549504221246</v>
      </c>
      <c r="BC24" s="1005">
        <f t="shared" si="5"/>
        <v>2.8601696906880338</v>
      </c>
      <c r="BD24" s="1005">
        <f t="shared" si="5"/>
        <v>2.7681796063896398</v>
      </c>
      <c r="BE24" s="1005">
        <f t="shared" si="5"/>
        <v>2.4965616011088452</v>
      </c>
      <c r="BF24" s="1005">
        <f t="shared" si="5"/>
        <v>2.5309477618001823</v>
      </c>
      <c r="BG24" s="1005">
        <f t="shared" si="5"/>
        <v>2.1595231705009774</v>
      </c>
      <c r="BH24" s="1005">
        <f t="shared" si="5"/>
        <v>1.641802284800665</v>
      </c>
      <c r="BI24" s="1005">
        <f t="shared" si="5"/>
        <v>1.7251423186635135</v>
      </c>
      <c r="BJ24" s="1005">
        <f t="shared" si="5"/>
        <v>1.5604054747500411</v>
      </c>
      <c r="BK24" s="1005">
        <f t="shared" si="5"/>
        <v>1.5330852706138005</v>
      </c>
      <c r="BL24" s="1005">
        <f t="shared" si="5"/>
        <v>1.653689353501741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5.5451530493666761</v>
      </c>
      <c r="AZ25" s="1005">
        <f t="shared" ref="AZ25:BL25" si="6">Y41</f>
        <v>5.4942551588990813</v>
      </c>
      <c r="BA25" s="1005">
        <f t="shared" si="6"/>
        <v>5.2588011952939659</v>
      </c>
      <c r="BB25" s="1005">
        <f t="shared" si="6"/>
        <v>5.225026000978426</v>
      </c>
      <c r="BC25" s="1005">
        <f t="shared" si="6"/>
        <v>5.0126804795310687</v>
      </c>
      <c r="BD25" s="1005">
        <f t="shared" si="6"/>
        <v>4.8974065488483403</v>
      </c>
      <c r="BE25" s="1005">
        <f t="shared" si="6"/>
        <v>4.8639754486494553</v>
      </c>
      <c r="BF25" s="1005">
        <f t="shared" si="6"/>
        <v>4.7353180324612243</v>
      </c>
      <c r="BG25" s="1005">
        <f t="shared" si="6"/>
        <v>4.6311299527555061</v>
      </c>
      <c r="BH25" s="1005">
        <f t="shared" si="6"/>
        <v>4.448935837939807</v>
      </c>
      <c r="BI25" s="1005">
        <f t="shared" si="6"/>
        <v>4.3235736283194335</v>
      </c>
      <c r="BJ25" s="1005">
        <f t="shared" si="6"/>
        <v>3.9552996180513325</v>
      </c>
      <c r="BK25" s="1005">
        <f t="shared" si="6"/>
        <v>3.9217654507370909</v>
      </c>
      <c r="BL25" s="1005">
        <f t="shared" si="6"/>
        <v>3.9544103748534898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0.18179819108202491</v>
      </c>
      <c r="AZ26" s="1005">
        <f t="shared" si="7"/>
        <v>0.1796184110905861</v>
      </c>
      <c r="BA26" s="1005">
        <f t="shared" si="7"/>
        <v>0.15952774213741941</v>
      </c>
      <c r="BB26" s="1005">
        <f t="shared" si="7"/>
        <v>0.21343059447525539</v>
      </c>
      <c r="BC26" s="1005">
        <f t="shared" si="7"/>
        <v>0.19941606725964861</v>
      </c>
      <c r="BD26" s="1005">
        <f t="shared" si="7"/>
        <v>0.1749498083662776</v>
      </c>
      <c r="BE26" s="1005">
        <f t="shared" si="7"/>
        <v>0.20693568314977731</v>
      </c>
      <c r="BF26" s="1005">
        <f t="shared" si="7"/>
        <v>0.14347895819694326</v>
      </c>
      <c r="BG26" s="1005">
        <f t="shared" si="7"/>
        <v>0.13354118307866317</v>
      </c>
      <c r="BH26" s="1005">
        <f t="shared" si="7"/>
        <v>0.19772727753135086</v>
      </c>
      <c r="BI26" s="1005">
        <f t="shared" si="7"/>
        <v>0.23305551140830449</v>
      </c>
      <c r="BJ26" s="1005">
        <f t="shared" si="7"/>
        <v>0.23317913913178151</v>
      </c>
      <c r="BK26" s="1005">
        <f t="shared" si="7"/>
        <v>0.22958265902619379</v>
      </c>
      <c r="BL26" s="1005">
        <f t="shared" si="7"/>
        <v>0.21733358536041611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12.499997549380231</v>
      </c>
      <c r="AZ27" s="1005">
        <f t="shared" si="8"/>
        <v>12.660200287851875</v>
      </c>
      <c r="BA27" s="1005">
        <f t="shared" si="8"/>
        <v>13.508373524321312</v>
      </c>
      <c r="BB27" s="1005">
        <f t="shared" si="8"/>
        <v>13.903282942851439</v>
      </c>
      <c r="BC27" s="1005">
        <f t="shared" si="8"/>
        <v>13.679331267536712</v>
      </c>
      <c r="BD27" s="1005">
        <f t="shared" si="8"/>
        <v>12.874606074519727</v>
      </c>
      <c r="BE27" s="1005">
        <f t="shared" si="8"/>
        <v>12.875385762566905</v>
      </c>
      <c r="BF27" s="1005">
        <f t="shared" si="8"/>
        <v>12.18500305848087</v>
      </c>
      <c r="BG27" s="1005">
        <f t="shared" si="8"/>
        <v>11.20261425352515</v>
      </c>
      <c r="BH27" s="1005">
        <f t="shared" si="8"/>
        <v>10.073703533593548</v>
      </c>
      <c r="BI27" s="1005">
        <f t="shared" si="8"/>
        <v>9.7442083356677553</v>
      </c>
      <c r="BJ27" s="1005">
        <f t="shared" si="8"/>
        <v>9.1711770532571428</v>
      </c>
      <c r="BK27" s="1005">
        <f t="shared" si="8"/>
        <v>9.2557038842461257</v>
      </c>
      <c r="BL27" s="1005">
        <f t="shared" si="8"/>
        <v>9.5260254847203836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13.679331267536712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1.186598603421372</v>
      </c>
      <c r="P31" s="453">
        <f t="shared" ref="P31:P43" si="9">O31/$O$30</f>
        <v>8.6743904377647785E-2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7.0544250424208199E-2</v>
      </c>
      <c r="P32" s="454">
        <f t="shared" si="9"/>
        <v>5.1569955463847293E-3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0.22728937880590711</v>
      </c>
      <c r="P33" s="454">
        <f t="shared" si="9"/>
        <v>1.6615532905859362E-2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0.88876497419125677</v>
      </c>
      <c r="P34" s="454">
        <f t="shared" si="9"/>
        <v>6.4971375925403696E-2</v>
      </c>
      <c r="Q34" s="328"/>
      <c r="R34" s="13"/>
      <c r="S34" s="323"/>
      <c r="T34" s="563" t="s">
        <v>112</v>
      </c>
      <c r="U34" s="332"/>
      <c r="V34" s="332"/>
      <c r="W34" s="332"/>
      <c r="X34" s="893">
        <f>X35+X39+X40+X41+X47</f>
        <v>12.499997549380231</v>
      </c>
      <c r="Y34" s="894">
        <f t="shared" ref="Y34:AK34" si="10">Y35+Y39+Y40+Y41+Y47</f>
        <v>12.660200287851875</v>
      </c>
      <c r="Z34" s="894">
        <f t="shared" si="10"/>
        <v>13.508373524321312</v>
      </c>
      <c r="AA34" s="894">
        <f t="shared" si="10"/>
        <v>13.903282942851439</v>
      </c>
      <c r="AB34" s="894">
        <f t="shared" si="10"/>
        <v>13.679331267536712</v>
      </c>
      <c r="AC34" s="894">
        <f t="shared" si="10"/>
        <v>12.874606074519727</v>
      </c>
      <c r="AD34" s="894">
        <f t="shared" si="10"/>
        <v>12.875385762566905</v>
      </c>
      <c r="AE34" s="894">
        <f t="shared" si="10"/>
        <v>12.18500305848087</v>
      </c>
      <c r="AF34" s="894">
        <f t="shared" si="10"/>
        <v>11.20261425352515</v>
      </c>
      <c r="AG34" s="894">
        <f t="shared" si="10"/>
        <v>10.073703533593548</v>
      </c>
      <c r="AH34" s="894">
        <f t="shared" si="10"/>
        <v>9.7442083356677553</v>
      </c>
      <c r="AI34" s="894">
        <f t="shared" si="10"/>
        <v>9.1711770532571428</v>
      </c>
      <c r="AJ34" s="894">
        <f t="shared" si="10"/>
        <v>9.2557038842461257</v>
      </c>
      <c r="AK34" s="895">
        <f t="shared" si="10"/>
        <v>9.5260254847203836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4.4204664266365894</v>
      </c>
      <c r="P35" s="453">
        <f t="shared" si="9"/>
        <v>0.32314930753428556</v>
      </c>
      <c r="Q35" s="328"/>
      <c r="R35" s="13"/>
      <c r="S35" s="323"/>
      <c r="T35" s="334"/>
      <c r="U35" s="246" t="s">
        <v>114</v>
      </c>
      <c r="V35" s="344"/>
      <c r="W35" s="344"/>
      <c r="X35" s="896">
        <f>SUM(X36:X38)</f>
        <v>1.5468572089465076</v>
      </c>
      <c r="Y35" s="897">
        <f t="shared" ref="Y35:AK35" si="11">SUM(Y36:Y38)</f>
        <v>1.5623319798735202</v>
      </c>
      <c r="Z35" s="897">
        <f t="shared" si="11"/>
        <v>1.3696968816143789</v>
      </c>
      <c r="AA35" s="897">
        <f t="shared" si="11"/>
        <v>1.3495755667052169</v>
      </c>
      <c r="AB35" s="897">
        <f t="shared" si="11"/>
        <v>1.186598603421372</v>
      </c>
      <c r="AC35" s="897">
        <f t="shared" si="11"/>
        <v>0.74328319993085323</v>
      </c>
      <c r="AD35" s="897">
        <f t="shared" si="11"/>
        <v>0.8646953993011377</v>
      </c>
      <c r="AE35" s="897">
        <f t="shared" si="11"/>
        <v>0.87551378624453813</v>
      </c>
      <c r="AF35" s="897">
        <f t="shared" si="11"/>
        <v>0.76872297323226957</v>
      </c>
      <c r="AG35" s="897">
        <f t="shared" si="11"/>
        <v>0.67709949858635643</v>
      </c>
      <c r="AH35" s="897">
        <f t="shared" si="11"/>
        <v>0.692484270030574</v>
      </c>
      <c r="AI35" s="897">
        <f t="shared" si="11"/>
        <v>1.2514127867103026</v>
      </c>
      <c r="AJ35" s="897">
        <f t="shared" si="11"/>
        <v>1.3827644101568339</v>
      </c>
      <c r="AK35" s="898">
        <f t="shared" si="11"/>
        <v>1.1884122909725547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2.8601696906880338</v>
      </c>
      <c r="P36" s="453">
        <f t="shared" si="9"/>
        <v>0.20908695277200309</v>
      </c>
      <c r="Q36" s="328"/>
      <c r="R36" s="13"/>
      <c r="S36" s="356" t="s">
        <v>184</v>
      </c>
      <c r="T36" s="335"/>
      <c r="U36" s="346"/>
      <c r="V36" s="336" t="s">
        <v>184</v>
      </c>
      <c r="W36" s="357"/>
      <c r="X36" s="899">
        <f>VLOOKUP(年度マスタ!$K$4&amp;"_"&amp;X$33,データシート1!$A:$BT,MATCH("aa_"&amp;$S36,データシート1!$A$1:$BT$1,0),0)</f>
        <v>0.1100280535696721</v>
      </c>
      <c r="Y36" s="900">
        <f>VLOOKUP(年度マスタ!$K$4&amp;"_"&amp;Y$33,データシート1!$A:$BT,MATCH("aa_"&amp;$S36,データシート1!$A$1:$BT$1,0),0)</f>
        <v>0.14812393922129721</v>
      </c>
      <c r="Z36" s="900">
        <f>VLOOKUP(年度マスタ!$K$4&amp;"_"&amp;Z$33,データシート1!$A:$BT,MATCH("aa_"&amp;$S36,データシート1!$A$1:$BT$1,0),0)</f>
        <v>0.1082473684940596</v>
      </c>
      <c r="AA36" s="900">
        <f>VLOOKUP(年度マスタ!$K$4&amp;"_"&amp;AA$33,データシート1!$A:$BT,MATCH("aa_"&amp;$S36,データシート1!$A$1:$BT$1,0),0)</f>
        <v>0.1087744438484038</v>
      </c>
      <c r="AB36" s="900">
        <f>VLOOKUP(年度マスタ!$K$4&amp;"_"&amp;AB$33,データシート1!$A:$BT,MATCH("aa_"&amp;$S36,データシート1!$A$1:$BT$1,0),0)</f>
        <v>7.0544250424208199E-2</v>
      </c>
      <c r="AC36" s="900">
        <f>VLOOKUP(年度マスタ!$K$4&amp;"_"&amp;AC$33,データシート1!$A:$BT,MATCH("aa_"&amp;$S36,データシート1!$A$1:$BT$1,0),0)</f>
        <v>8.7930940073434272E-2</v>
      </c>
      <c r="AD36" s="900">
        <f>VLOOKUP(年度マスタ!$K$4&amp;"_"&amp;AD$33,データシート1!$A:$BT,MATCH("aa_"&amp;$S36,データシート1!$A$1:$BT$1,0),0)</f>
        <v>0.1116649954248759</v>
      </c>
      <c r="AE36" s="900">
        <f>VLOOKUP(年度マスタ!$K$4&amp;"_"&amp;AE$33,データシート1!$A:$BT,MATCH("aa_"&amp;$S36,データシート1!$A$1:$BT$1,0),0)</f>
        <v>9.1971173959943059E-2</v>
      </c>
      <c r="AF36" s="900">
        <f>VLOOKUP(年度マスタ!$K$4&amp;"_"&amp;AF$33,データシート1!$A:$BT,MATCH("aa_"&amp;$S36,データシート1!$A$1:$BT$1,0),0)</f>
        <v>6.6131252622504147E-2</v>
      </c>
      <c r="AG36" s="900">
        <f>VLOOKUP(年度マスタ!$K$4&amp;"_"&amp;AG$33,データシート1!$A:$BT,MATCH("aa_"&amp;$S36,データシート1!$A$1:$BT$1,0),0)</f>
        <v>5.3269623943614078E-2</v>
      </c>
      <c r="AH36" s="900">
        <f>VLOOKUP(年度マスタ!$K$4&amp;"_"&amp;AH$33,データシート1!$A:$BT,MATCH("aa_"&amp;$S36,データシート1!$A$1:$BT$1,0),0)</f>
        <v>8.0716287357603889E-2</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5.0126804795310687</v>
      </c>
      <c r="P37" s="453">
        <f t="shared" si="9"/>
        <v>0.36644192479108817</v>
      </c>
      <c r="Q37" s="328"/>
      <c r="R37" s="13"/>
      <c r="S37" s="356" t="s">
        <v>187</v>
      </c>
      <c r="T37" s="335"/>
      <c r="U37" s="346"/>
      <c r="V37" s="336" t="s">
        <v>194</v>
      </c>
      <c r="W37" s="357"/>
      <c r="X37" s="899">
        <f>VLOOKUP(年度マスタ!$K$4&amp;"_"&amp;X$33,データシート1!$A:$BT,MATCH("aa_"&amp;$S37,データシート1!$A$1:$BT$1,0),0)</f>
        <v>0.17745014870729139</v>
      </c>
      <c r="Y37" s="900">
        <f>VLOOKUP(年度マスタ!$K$4&amp;"_"&amp;Y$33,データシート1!$A:$BT,MATCH("aa_"&amp;$S37,データシート1!$A$1:$BT$1,0),0)</f>
        <v>0.19811545282583709</v>
      </c>
      <c r="Z37" s="900">
        <f>VLOOKUP(年度マスタ!$K$4&amp;"_"&amp;Z$33,データシート1!$A:$BT,MATCH("aa_"&amp;$S37,データシート1!$A$1:$BT$1,0),0)</f>
        <v>0.28316621686852811</v>
      </c>
      <c r="AA37" s="900">
        <f>VLOOKUP(年度マスタ!$K$4&amp;"_"&amp;AA$33,データシート1!$A:$BT,MATCH("aa_"&amp;$S37,データシート1!$A$1:$BT$1,0),0)</f>
        <v>0.27547754377004002</v>
      </c>
      <c r="AB37" s="900">
        <f>VLOOKUP(年度マスタ!$K$4&amp;"_"&amp;AB$33,データシート1!$A:$BT,MATCH("aa_"&amp;$S37,データシート1!$A$1:$BT$1,0),0)</f>
        <v>0.22728937880590711</v>
      </c>
      <c r="AC37" s="900">
        <f>VLOOKUP(年度マスタ!$K$4&amp;"_"&amp;AC$33,データシート1!$A:$BT,MATCH("aa_"&amp;$S37,データシート1!$A$1:$BT$1,0),0)</f>
        <v>0.23604490963334979</v>
      </c>
      <c r="AD37" s="900">
        <f>VLOOKUP(年度マスタ!$K$4&amp;"_"&amp;AD$33,データシート1!$A:$BT,MATCH("aa_"&amp;$S37,データシート1!$A$1:$BT$1,0),0)</f>
        <v>0.24646803653658569</v>
      </c>
      <c r="AE37" s="900">
        <f>VLOOKUP(年度マスタ!$K$4&amp;"_"&amp;AE$33,データシート1!$A:$BT,MATCH("aa_"&amp;$S37,データシート1!$A$1:$BT$1,0),0)</f>
        <v>0.24418434893897792</v>
      </c>
      <c r="AF37" s="900">
        <f>VLOOKUP(年度マスタ!$K$4&amp;"_"&amp;AF$33,データシート1!$A:$BT,MATCH("aa_"&amp;$S37,データシート1!$A$1:$BT$1,0),0)</f>
        <v>0.24070010166295994</v>
      </c>
      <c r="AG37" s="900">
        <f>VLOOKUP(年度マスタ!$K$4&amp;"_"&amp;AG$33,データシート1!$A:$BT,MATCH("aa_"&amp;$S37,データシート1!$A$1:$BT$1,0),0)</f>
        <v>0.21477238442216462</v>
      </c>
      <c r="AH37" s="900">
        <f>VLOOKUP(年度マスタ!$K$4&amp;"_"&amp;AH$33,データシート1!$A:$BT,MATCH("aa_"&amp;$S37,データシート1!$A$1:$BT$1,0),0)</f>
        <v>0.19930800378582744</v>
      </c>
      <c r="AI37" s="900">
        <f>VLOOKUP(年度マスタ!$K$4&amp;"_"&amp;AI$33,データシート1!$A:$BT,MATCH("aa_"&amp;$S37,データシート1!$A$1:$BT$1,0),0)</f>
        <v>0.21927196699885837</v>
      </c>
      <c r="AJ37" s="900">
        <f>VLOOKUP(年度マスタ!$K$4&amp;"_"&amp;AJ$33,データシート1!$A:$BT,MATCH("aa_"&amp;$S37,データシート1!$A$1:$BT$1,0),0)</f>
        <v>0.23004407689788578</v>
      </c>
      <c r="AK37" s="901">
        <f>VLOOKUP(年度マスタ!$K$4&amp;"_"&amp;AK$33,データシート1!$A:$BT,MATCH("aa_"&amp;$S37,データシート1!$A$1:$BT$1,0),0)</f>
        <v>0.20705376287517244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4.8877523260472966</v>
      </c>
      <c r="P38" s="454">
        <f t="shared" si="9"/>
        <v>0.35730930339019795</v>
      </c>
      <c r="Q38" s="328"/>
      <c r="R38" s="13"/>
      <c r="S38" s="356" t="s">
        <v>188</v>
      </c>
      <c r="T38" s="335"/>
      <c r="U38" s="348"/>
      <c r="V38" s="358" t="s">
        <v>197</v>
      </c>
      <c r="W38" s="358"/>
      <c r="X38" s="899">
        <f>VLOOKUP(年度マスタ!$K$4&amp;"_"&amp;X$33,データシート1!$A:$BT,MATCH("aa_"&amp;$S38,データシート1!$A$1:$BT$1,0),0)</f>
        <v>1.2593790066695441</v>
      </c>
      <c r="Y38" s="900">
        <f>VLOOKUP(年度マスタ!$K$4&amp;"_"&amp;Y$33,データシート1!$A:$BT,MATCH("aa_"&amp;$S38,データシート1!$A$1:$BT$1,0),0)</f>
        <v>1.216092587826386</v>
      </c>
      <c r="Z38" s="900">
        <f>VLOOKUP(年度マスタ!$K$4&amp;"_"&amp;Z$33,データシート1!$A:$BT,MATCH("aa_"&amp;$S38,データシート1!$A$1:$BT$1,0),0)</f>
        <v>0.97828329625179111</v>
      </c>
      <c r="AA38" s="900">
        <f>VLOOKUP(年度マスタ!$K$4&amp;"_"&amp;AA$33,データシート1!$A:$BT,MATCH("aa_"&amp;$S38,データシート1!$A$1:$BT$1,0),0)</f>
        <v>0.96532357908677313</v>
      </c>
      <c r="AB38" s="900">
        <f>VLOOKUP(年度マスタ!$K$4&amp;"_"&amp;AB$33,データシート1!$A:$BT,MATCH("aa_"&amp;$S38,データシート1!$A$1:$BT$1,0),0)</f>
        <v>0.88876497419125677</v>
      </c>
      <c r="AC38" s="900">
        <f>VLOOKUP(年度マスタ!$K$4&amp;"_"&amp;AC$33,データシート1!$A:$BT,MATCH("aa_"&amp;$S38,データシート1!$A$1:$BT$1,0),0)</f>
        <v>0.41930735022406918</v>
      </c>
      <c r="AD38" s="900">
        <f>VLOOKUP(年度マスタ!$K$4&amp;"_"&amp;AD$33,データシート1!$A:$BT,MATCH("aa_"&amp;$S38,データシート1!$A$1:$BT$1,0),0)</f>
        <v>0.50656236733967608</v>
      </c>
      <c r="AE38" s="900">
        <f>VLOOKUP(年度マスタ!$K$4&amp;"_"&amp;AE$33,データシート1!$A:$BT,MATCH("aa_"&amp;$S38,データシート1!$A$1:$BT$1,0),0)</f>
        <v>0.53935826334561709</v>
      </c>
      <c r="AF38" s="900">
        <f>VLOOKUP(年度マスタ!$K$4&amp;"_"&amp;AF$33,データシート1!$A:$BT,MATCH("aa_"&amp;$S38,データシート1!$A$1:$BT$1,0),0)</f>
        <v>0.46189161894680542</v>
      </c>
      <c r="AG38" s="900">
        <f>VLOOKUP(年度マスタ!$K$4&amp;"_"&amp;AG$33,データシート1!$A:$BT,MATCH("aa_"&amp;$S38,データシート1!$A$1:$BT$1,0),0)</f>
        <v>0.40905749022057775</v>
      </c>
      <c r="AH38" s="900">
        <f>VLOOKUP(年度マスタ!$K$4&amp;"_"&amp;AH$33,データシート1!$A:$BT,MATCH("aa_"&amp;$S38,データシート1!$A$1:$BT$1,0),0)</f>
        <v>0.4124599788871427</v>
      </c>
      <c r="AI38" s="900">
        <f>VLOOKUP(年度マスタ!$K$4&amp;"_"&amp;AI$33,データシート1!$A:$BT,MATCH("aa_"&amp;$S38,データシート1!$A$1:$BT$1,0),0)</f>
        <v>1.0321408197114443</v>
      </c>
      <c r="AJ38" s="900">
        <f>VLOOKUP(年度マスタ!$K$4&amp;"_"&amp;AJ$33,データシート1!$A:$BT,MATCH("aa_"&amp;$S38,データシート1!$A$1:$BT$1,0),0)</f>
        <v>1.1527203332589482</v>
      </c>
      <c r="AK38" s="901">
        <f>VLOOKUP(年度マスタ!$K$4&amp;"_"&amp;AK$33,データシート1!$A:$BT,MATCH("aa_"&amp;$S38,データシート1!$A$1:$BT$1,0),0)</f>
        <v>0.98135852809738233</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1.8156035153165884</v>
      </c>
      <c r="P39" s="454">
        <f t="shared" si="9"/>
        <v>0.13272604338673427</v>
      </c>
      <c r="Q39" s="328"/>
      <c r="R39" s="13"/>
      <c r="S39" s="356" t="s">
        <v>189</v>
      </c>
      <c r="T39" s="335"/>
      <c r="U39" s="343" t="s">
        <v>199</v>
      </c>
      <c r="V39" s="344"/>
      <c r="W39" s="344"/>
      <c r="X39" s="896">
        <f>VLOOKUP(年度マスタ!$K$4&amp;"_"&amp;X$33,データシート1!$A:$BT,MATCH("aa_"&amp;$S39,データシート1!$A$1:$BT$1,0),0)</f>
        <v>3.1692631051376638</v>
      </c>
      <c r="Y39" s="897">
        <f>VLOOKUP(年度マスタ!$K$4&amp;"_"&amp;Y$33,データシート1!$A:$BT,MATCH("aa_"&amp;$S39,データシート1!$A$1:$BT$1,0),0)</f>
        <v>3.4357759928700058</v>
      </c>
      <c r="Z39" s="897">
        <f>VLOOKUP(年度マスタ!$K$4&amp;"_"&amp;Z$33,データシート1!$A:$BT,MATCH("aa_"&amp;$S39,データシート1!$A$1:$BT$1,0),0)</f>
        <v>4.2043116099445319</v>
      </c>
      <c r="AA39" s="897">
        <f>VLOOKUP(年度マスタ!$K$4&amp;"_"&amp;AA$33,データシート1!$A:$BT,MATCH("aa_"&amp;$S39,データシート1!$A$1:$BT$1,0),0)</f>
        <v>4.3127012764712953</v>
      </c>
      <c r="AB39" s="897">
        <f>VLOOKUP(年度マスタ!$K$4&amp;"_"&amp;AB$33,データシート1!$A:$BT,MATCH("aa_"&amp;$S39,データシート1!$A$1:$BT$1,0),0)</f>
        <v>4.4204664266365894</v>
      </c>
      <c r="AC39" s="897">
        <f>VLOOKUP(年度マスタ!$K$4&amp;"_"&amp;AC$33,データシート1!$A:$BT,MATCH("aa_"&amp;$S39,データシート1!$A$1:$BT$1,0),0)</f>
        <v>4.2907869109846173</v>
      </c>
      <c r="AD39" s="897">
        <f>VLOOKUP(年度マスタ!$K$4&amp;"_"&amp;AD$33,データシート1!$A:$BT,MATCH("aa_"&amp;$S39,データシート1!$A$1:$BT$1,0),0)</f>
        <v>4.4432176303576876</v>
      </c>
      <c r="AE39" s="897">
        <f>VLOOKUP(年度マスタ!$K$4&amp;"_"&amp;AE$33,データシート1!$A:$BT,MATCH("aa_"&amp;$S39,データシート1!$A$1:$BT$1,0),0)</f>
        <v>3.8997445197779812</v>
      </c>
      <c r="AF39" s="897">
        <f>VLOOKUP(年度マスタ!$K$4&amp;"_"&amp;AF$33,データシート1!$A:$BT,MATCH("aa_"&amp;$S39,データシート1!$A$1:$BT$1,0),0)</f>
        <v>3.5096969739577344</v>
      </c>
      <c r="AG39" s="897">
        <f>VLOOKUP(年度マスタ!$K$4&amp;"_"&amp;AG$33,データシート1!$A:$BT,MATCH("aa_"&amp;$S39,データシート1!$A$1:$BT$1,0),0)</f>
        <v>3.108138634735369</v>
      </c>
      <c r="AH39" s="897">
        <f>VLOOKUP(年度マスタ!$K$4&amp;"_"&amp;AH$33,データシート1!$A:$BT,MATCH("aa_"&amp;$S39,データシート1!$A$1:$BT$1,0),0)</f>
        <v>2.7699526072459304</v>
      </c>
      <c r="AI39" s="897">
        <f>VLOOKUP(年度マスタ!$K$4&amp;"_"&amp;AI$33,データシート1!$A:$BT,MATCH("aa_"&amp;$S39,データシート1!$A$1:$BT$1,0),0)</f>
        <v>2.1708800346136852</v>
      </c>
      <c r="AJ39" s="897">
        <f>VLOOKUP(年度マスタ!$K$4&amp;"_"&amp;AJ$33,データシート1!$A:$BT,MATCH("aa_"&amp;$S39,データシート1!$A$1:$BT$1,0),0)</f>
        <v>2.1885060937122058</v>
      </c>
      <c r="AK39" s="898">
        <f>VLOOKUP(年度マスタ!$K$4&amp;"_"&amp;AK$33,データシート1!$A:$BT,MATCH("aa_"&amp;$S39,データシート1!$A$1:$BT$1,0),0)</f>
        <v>2.5121798800321824</v>
      </c>
      <c r="AL39" s="330"/>
      <c r="AW39" s="17" t="str">
        <f>年度マスタ!K4</f>
        <v>29446</v>
      </c>
      <c r="AX39" s="17" t="s">
        <v>200</v>
      </c>
      <c r="AY39" s="17">
        <f>VLOOKUP($AW39&amp;"_"&amp;$AY$34,データシート1!$A:$BT,MATCH($AY$31&amp;"_"&amp;AY$36,データシート1!$A$1:$BT$1,0),0)</f>
        <v>0</v>
      </c>
      <c r="AZ39" s="17">
        <f>VLOOKUP($AW39&amp;"_"&amp;$AY$34,データシート1!$A:$BT,MATCH($AY$31&amp;"_"&amp;AZ$36,データシート1!$A$1:$BT$1,0),0)</f>
        <v>0.20705376287517244</v>
      </c>
      <c r="BA39" s="17">
        <f>VLOOKUP($AW39&amp;"_"&amp;$AY$34,データシート1!$A:$BT,MATCH($AY$31&amp;"_"&amp;BA$36,データシート1!$A$1:$BT$1,0),0)</f>
        <v>0.98135852809738233</v>
      </c>
      <c r="BB39" s="17">
        <f>VLOOKUP($AW39&amp;"_"&amp;$AY$34,データシート1!$A:$BT,MATCH($AY$31&amp;"_"&amp;BB$36,データシート1!$A$1:$BT$1,0),0)</f>
        <v>2.5121798800321824</v>
      </c>
      <c r="BC39" s="17">
        <f>VLOOKUP($AW39&amp;"_"&amp;$AY$34,データシート1!$A:$BT,MATCH($AY$31&amp;"_"&amp;BC$36,データシート1!$A$1:$BT$1,0),0)</f>
        <v>1.653689353501741</v>
      </c>
      <c r="BD39" s="17">
        <f>VLOOKUP($AW39&amp;"_"&amp;$AY$34,データシート1!$A:$BT,MATCH($AY$31&amp;"_"&amp;BD$36,データシート1!$A$1:$BT$1,0),0)</f>
        <v>1.2345272870483648</v>
      </c>
      <c r="BE39" s="17">
        <f>VLOOKUP($AW39&amp;"_"&amp;$AY$34,データシート1!$A:$BT,MATCH($AY$31&amp;"_"&amp;BE$36,データシート1!$A$1:$BT$1,0),0)</f>
        <v>2.6454127370336638</v>
      </c>
      <c r="BF39" s="17">
        <f>VLOOKUP($AW39&amp;"_"&amp;$AY$34,データシート1!$A:$BT,MATCH($AY$31&amp;"_"&amp;BF$36,データシート1!$A$1:$BT$1,0),0)</f>
        <v>7.4470350771461594E-2</v>
      </c>
      <c r="BG39" s="17">
        <f>VLOOKUP($AW39&amp;"_"&amp;$AY$34,データシート1!$A:$BT,MATCH($AY$31&amp;"_"&amp;BG$36,データシート1!$A$1:$BT$1,0),0)</f>
        <v>0</v>
      </c>
      <c r="BH39" s="17">
        <f>VLOOKUP($AW39&amp;"_"&amp;$AY$34,データシート1!$A:$BT,MATCH($AY$31&amp;"_"&amp;BH$36,データシート1!$A$1:$BT$1,0),0)</f>
        <v>0.21733358536041611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3.0721488107307087</v>
      </c>
      <c r="P40" s="454">
        <f t="shared" si="9"/>
        <v>0.22458326000346374</v>
      </c>
      <c r="Q40" s="328"/>
      <c r="R40" s="13"/>
      <c r="S40" s="356" t="s">
        <v>165</v>
      </c>
      <c r="T40" s="335"/>
      <c r="U40" s="343" t="s">
        <v>165</v>
      </c>
      <c r="V40" s="344"/>
      <c r="W40" s="344"/>
      <c r="X40" s="896">
        <f>VLOOKUP(年度マスタ!$K$4&amp;"_"&amp;X$33,データシート1!$A:$BT,MATCH("aa_"&amp;$S40,データシート1!$A$1:$BT$1,0),0)</f>
        <v>2.0569259948473579</v>
      </c>
      <c r="Y40" s="897">
        <f>VLOOKUP(年度マスタ!$K$4&amp;"_"&amp;Y$33,データシート1!$A:$BT,MATCH("aa_"&amp;$S40,データシート1!$A$1:$BT$1,0),0)</f>
        <v>1.988218745118681</v>
      </c>
      <c r="Z40" s="897">
        <f>VLOOKUP(年度マスタ!$K$4&amp;"_"&amp;Z$33,データシート1!$A:$BT,MATCH("aa_"&amp;$S40,データシート1!$A$1:$BT$1,0),0)</f>
        <v>2.516036095331017</v>
      </c>
      <c r="AA40" s="897">
        <f>VLOOKUP(年度マスタ!$K$4&amp;"_"&amp;AA$33,データシート1!$A:$BT,MATCH("aa_"&amp;$S40,データシート1!$A$1:$BT$1,0),0)</f>
        <v>2.802549504221246</v>
      </c>
      <c r="AB40" s="897">
        <f>VLOOKUP(年度マスタ!$K$4&amp;"_"&amp;AB$33,データシート1!$A:$BT,MATCH("aa_"&amp;$S40,データシート1!$A$1:$BT$1,0),0)</f>
        <v>2.8601696906880338</v>
      </c>
      <c r="AC40" s="897">
        <f>VLOOKUP(年度マスタ!$K$4&amp;"_"&amp;AC$33,データシート1!$A:$BT,MATCH("aa_"&amp;$S40,データシート1!$A$1:$BT$1,0),0)</f>
        <v>2.7681796063896398</v>
      </c>
      <c r="AD40" s="897">
        <f>VLOOKUP(年度マスタ!$K$4&amp;"_"&amp;AD$33,データシート1!$A:$BT,MATCH("aa_"&amp;$S40,データシート1!$A$1:$BT$1,0),0)</f>
        <v>2.4965616011088452</v>
      </c>
      <c r="AE40" s="897">
        <f>VLOOKUP(年度マスタ!$K$4&amp;"_"&amp;AE$33,データシート1!$A:$BT,MATCH("aa_"&amp;$S40,データシート1!$A$1:$BT$1,0),0)</f>
        <v>2.5309477618001823</v>
      </c>
      <c r="AF40" s="897">
        <f>VLOOKUP(年度マスタ!$K$4&amp;"_"&amp;AF$33,データシート1!$A:$BT,MATCH("aa_"&amp;$S40,データシート1!$A$1:$BT$1,0),0)</f>
        <v>2.1595231705009774</v>
      </c>
      <c r="AG40" s="897">
        <f>VLOOKUP(年度マスタ!$K$4&amp;"_"&amp;AG$33,データシート1!$A:$BT,MATCH("aa_"&amp;$S40,データシート1!$A$1:$BT$1,0),0)</f>
        <v>1.641802284800665</v>
      </c>
      <c r="AH40" s="897">
        <f>VLOOKUP(年度マスタ!$K$4&amp;"_"&amp;AH$33,データシート1!$A:$BT,MATCH("aa_"&amp;$S40,データシート1!$A$1:$BT$1,0),0)</f>
        <v>1.7251423186635135</v>
      </c>
      <c r="AI40" s="897">
        <f>VLOOKUP(年度マスタ!$K$4&amp;"_"&amp;AI$33,データシート1!$A:$BT,MATCH("aa_"&amp;$S40,データシート1!$A$1:$BT$1,0),0)</f>
        <v>1.5604054747500411</v>
      </c>
      <c r="AJ40" s="897">
        <f>VLOOKUP(年度マスタ!$K$4&amp;"_"&amp;AJ$33,データシート1!$A:$BT,MATCH("aa_"&amp;$S40,データシート1!$A$1:$BT$1,0),0)</f>
        <v>1.5330852706138005</v>
      </c>
      <c r="AK40" s="898">
        <f>VLOOKUP(年度マスタ!$K$4&amp;"_"&amp;AK$33,データシート1!$A:$BT,MATCH("aa_"&amp;$S40,データシート1!$A$1:$BT$1,0),0)</f>
        <v>1.653689353501741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0.12492815348377199</v>
      </c>
      <c r="P41" s="454">
        <f t="shared" si="9"/>
        <v>9.1326214008901809E-3</v>
      </c>
      <c r="Q41" s="328"/>
      <c r="R41" s="13"/>
      <c r="S41" s="356" t="s">
        <v>201</v>
      </c>
      <c r="T41" s="335"/>
      <c r="U41" s="246" t="s">
        <v>128</v>
      </c>
      <c r="V41" s="344"/>
      <c r="W41" s="344"/>
      <c r="X41" s="896">
        <f>X42+X45+X46</f>
        <v>5.5451530493666761</v>
      </c>
      <c r="Y41" s="897">
        <f t="shared" ref="Y41:AH41" si="12">Y42+Y45+Y46</f>
        <v>5.4942551588990813</v>
      </c>
      <c r="Z41" s="897">
        <f t="shared" si="12"/>
        <v>5.2588011952939659</v>
      </c>
      <c r="AA41" s="897">
        <f t="shared" si="12"/>
        <v>5.225026000978426</v>
      </c>
      <c r="AB41" s="897">
        <f t="shared" si="12"/>
        <v>5.0126804795310687</v>
      </c>
      <c r="AC41" s="897">
        <f t="shared" si="12"/>
        <v>4.8974065488483403</v>
      </c>
      <c r="AD41" s="897">
        <f t="shared" si="12"/>
        <v>4.8639754486494553</v>
      </c>
      <c r="AE41" s="897">
        <f t="shared" si="12"/>
        <v>4.7353180324612243</v>
      </c>
      <c r="AF41" s="897">
        <f t="shared" si="12"/>
        <v>4.6311299527555061</v>
      </c>
      <c r="AG41" s="897">
        <f t="shared" si="12"/>
        <v>4.448935837939807</v>
      </c>
      <c r="AH41" s="897">
        <f t="shared" si="12"/>
        <v>4.3235736283194335</v>
      </c>
      <c r="AI41" s="897">
        <f>AI42+AI45+AI46</f>
        <v>3.9552996180513325</v>
      </c>
      <c r="AJ41" s="897">
        <f>AJ42+AJ45+AJ46</f>
        <v>3.9217654507370909</v>
      </c>
      <c r="AK41" s="898">
        <f>AK42+AK45+AK46</f>
        <v>3.9544103748534898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5.440742480550016</v>
      </c>
      <c r="Y42" s="900">
        <f t="shared" ref="Y42:AK42" si="13">SUM(Y43:Y44)</f>
        <v>5.3884561966754756</v>
      </c>
      <c r="Z42" s="900">
        <f t="shared" si="13"/>
        <v>5.1403423487294129</v>
      </c>
      <c r="AA42" s="900">
        <f t="shared" si="13"/>
        <v>5.1000589022813436</v>
      </c>
      <c r="AB42" s="900">
        <f t="shared" si="13"/>
        <v>4.8877523260472966</v>
      </c>
      <c r="AC42" s="900">
        <f t="shared" si="13"/>
        <v>4.7808852103031825</v>
      </c>
      <c r="AD42" s="900">
        <f t="shared" si="13"/>
        <v>4.7528147304445909</v>
      </c>
      <c r="AE42" s="900">
        <f t="shared" si="13"/>
        <v>4.6303588390741837</v>
      </c>
      <c r="AF42" s="900">
        <f t="shared" si="13"/>
        <v>4.5326373971617233</v>
      </c>
      <c r="AG42" s="900">
        <f t="shared" si="13"/>
        <v>4.3595688628737257</v>
      </c>
      <c r="AH42" s="900">
        <f t="shared" si="13"/>
        <v>4.2388454968855562</v>
      </c>
      <c r="AI42" s="900">
        <f t="shared" si="13"/>
        <v>3.8765870523137744</v>
      </c>
      <c r="AJ42" s="900">
        <f t="shared" si="13"/>
        <v>3.845745436905629</v>
      </c>
      <c r="AK42" s="901">
        <f t="shared" si="13"/>
        <v>3.8799400240820283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0.19941606725964861</v>
      </c>
      <c r="P43" s="612">
        <f t="shared" si="9"/>
        <v>1.4577910524975406E-2</v>
      </c>
      <c r="Q43" s="328"/>
      <c r="R43" s="13"/>
      <c r="S43" s="356" t="s">
        <v>190</v>
      </c>
      <c r="T43" s="359"/>
      <c r="U43" s="346"/>
      <c r="V43" s="360"/>
      <c r="W43" s="347" t="s">
        <v>190</v>
      </c>
      <c r="X43" s="899">
        <f>VLOOKUP(年度マスタ!$K$4&amp;"_"&amp;X$33,データシート1!$A:$BT,MATCH("aa_"&amp;$S43,データシート1!$A$1:$BT$1,0),0)</f>
        <v>2.0671602601306942</v>
      </c>
      <c r="Y43" s="900">
        <f>VLOOKUP(年度マスタ!$K$4&amp;"_"&amp;Y$33,データシート1!$A:$BT,MATCH("aa_"&amp;$S43,データシート1!$A$1:$BT$1,0),0)</f>
        <v>2.0201881189208368</v>
      </c>
      <c r="Z43" s="900">
        <f>VLOOKUP(年度マスタ!$K$4&amp;"_"&amp;Z$33,データシート1!$A:$BT,MATCH("aa_"&amp;$S43,データシート1!$A$1:$BT$1,0),0)</f>
        <v>1.9386901921184201</v>
      </c>
      <c r="AA43" s="900">
        <f>VLOOKUP(年度マスタ!$K$4&amp;"_"&amp;AA$33,データシート1!$A:$BT,MATCH("aa_"&amp;$S43,データシート1!$A$1:$BT$1,0),0)</f>
        <v>1.9100506040352636</v>
      </c>
      <c r="AB43" s="900">
        <f>VLOOKUP(年度マスタ!$K$4&amp;"_"&amp;AB$33,データシート1!$A:$BT,MATCH("aa_"&amp;$S43,データシート1!$A$1:$BT$1,0),0)</f>
        <v>1.8156035153165884</v>
      </c>
      <c r="AC43" s="900">
        <f>VLOOKUP(年度マスタ!$K$4&amp;"_"&amp;AC$33,データシート1!$A:$BT,MATCH("aa_"&amp;$S43,データシート1!$A$1:$BT$1,0),0)</f>
        <v>1.6977891683192761</v>
      </c>
      <c r="AD43" s="900">
        <f>VLOOKUP(年度マスタ!$K$4&amp;"_"&amp;AD$33,データシート1!$A:$BT,MATCH("aa_"&amp;$S43,データシート1!$A$1:$BT$1,0),0)</f>
        <v>1.647181677615208</v>
      </c>
      <c r="AE43" s="900">
        <f>VLOOKUP(年度マスタ!$K$4&amp;"_"&amp;AE$33,データシート1!$A:$BT,MATCH("aa_"&amp;$S43,データシート1!$A$1:$BT$1,0),0)</f>
        <v>1.603375074154356</v>
      </c>
      <c r="AF43" s="900">
        <f>VLOOKUP(年度マスタ!$K$4&amp;"_"&amp;AF$33,データシート1!$A:$BT,MATCH("aa_"&amp;$S43,データシート1!$A$1:$BT$1,0),0)</f>
        <v>1.5537961554893949</v>
      </c>
      <c r="AG43" s="900">
        <f>VLOOKUP(年度マスタ!$K$4&amp;"_"&amp;AG$33,データシート1!$A:$BT,MATCH("aa_"&amp;$S43,データシート1!$A$1:$BT$1,0),0)</f>
        <v>1.4868578766639544</v>
      </c>
      <c r="AH43" s="900">
        <f>VLOOKUP(年度マスタ!$K$4&amp;"_"&amp;AH$33,データシート1!$A:$BT,MATCH("aa_"&amp;$S43,データシート1!$A$1:$BT$1,0),0)</f>
        <v>1.4311566962618727</v>
      </c>
      <c r="AI43" s="900">
        <f>VLOOKUP(年度マスタ!$K$4&amp;"_"&amp;AI$33,データシート1!$A:$BT,MATCH("aa_"&amp;$S43,データシート1!$A$1:$BT$1,0),0)</f>
        <v>1.2440995477021835</v>
      </c>
      <c r="AJ43" s="900">
        <f>VLOOKUP(年度マスタ!$K$4&amp;"_"&amp;AJ$33,データシート1!$A:$BT,MATCH("aa_"&amp;$S43,データシート1!$A$1:$BT$1,0),0)</f>
        <v>1.1878845731744441</v>
      </c>
      <c r="AK43" s="901">
        <f>VLOOKUP(年度マスタ!$K$4&amp;"_"&amp;AK$33,データシート1!$A:$BT,MATCH("aa_"&amp;$S43,データシート1!$A$1:$BT$1,0),0)</f>
        <v>1.2345272870483648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3.3735822204193222</v>
      </c>
      <c r="Y44" s="900">
        <f>VLOOKUP(年度マスタ!$K$4&amp;"_"&amp;Y$33,データシート1!$A:$BT,MATCH("aa_"&amp;$S44,データシート1!$A$1:$BT$1,0),0)</f>
        <v>3.3682680777546392</v>
      </c>
      <c r="Z44" s="900">
        <f>VLOOKUP(年度マスタ!$K$4&amp;"_"&amp;Z$33,データシート1!$A:$BT,MATCH("aa_"&amp;$S44,データシート1!$A$1:$BT$1,0),0)</f>
        <v>3.2016521566109928</v>
      </c>
      <c r="AA44" s="900">
        <f>VLOOKUP(年度マスタ!$K$4&amp;"_"&amp;AA$33,データシート1!$A:$BT,MATCH("aa_"&amp;$S44,データシート1!$A$1:$BT$1,0),0)</f>
        <v>3.1900082982460805</v>
      </c>
      <c r="AB44" s="900">
        <f>VLOOKUP(年度マスタ!$K$4&amp;"_"&amp;AB$33,データシート1!$A:$BT,MATCH("aa_"&amp;$S44,データシート1!$A$1:$BT$1,0),0)</f>
        <v>3.0721488107307087</v>
      </c>
      <c r="AC44" s="900">
        <f>VLOOKUP(年度マスタ!$K$4&amp;"_"&amp;AC$33,データシート1!$A:$BT,MATCH("aa_"&amp;$S44,データシート1!$A$1:$BT$1,0),0)</f>
        <v>3.0830960419839064</v>
      </c>
      <c r="AD44" s="900">
        <f>VLOOKUP(年度マスタ!$K$4&amp;"_"&amp;AD$33,データシート1!$A:$BT,MATCH("aa_"&amp;$S44,データシート1!$A$1:$BT$1,0),0)</f>
        <v>3.1056330528293832</v>
      </c>
      <c r="AE44" s="900">
        <f>VLOOKUP(年度マスタ!$K$4&amp;"_"&amp;AE$33,データシート1!$A:$BT,MATCH("aa_"&amp;$S44,データシート1!$A$1:$BT$1,0),0)</f>
        <v>3.0269837649198275</v>
      </c>
      <c r="AF44" s="900">
        <f>VLOOKUP(年度マスタ!$K$4&amp;"_"&amp;AF$33,データシート1!$A:$BT,MATCH("aa_"&amp;$S44,データシート1!$A$1:$BT$1,0),0)</f>
        <v>2.9788412416723289</v>
      </c>
      <c r="AG44" s="900">
        <f>VLOOKUP(年度マスタ!$K$4&amp;"_"&amp;AG$33,データシート1!$A:$BT,MATCH("aa_"&amp;$S44,データシート1!$A$1:$BT$1,0),0)</f>
        <v>2.8727109862097713</v>
      </c>
      <c r="AH44" s="900">
        <f>VLOOKUP(年度マスタ!$K$4&amp;"_"&amp;AH$33,データシート1!$A:$BT,MATCH("aa_"&amp;$S44,データシート1!$A$1:$BT$1,0),0)</f>
        <v>2.8076888006236835</v>
      </c>
      <c r="AI44" s="900">
        <f>VLOOKUP(年度マスタ!$K$4&amp;"_"&amp;AI$33,データシート1!$A:$BT,MATCH("aa_"&amp;$S44,データシート1!$A$1:$BT$1,0),0)</f>
        <v>2.632487504611591</v>
      </c>
      <c r="AJ44" s="900">
        <f>VLOOKUP(年度マスタ!$K$4&amp;"_"&amp;AJ$33,データシート1!$A:$BT,MATCH("aa_"&amp;$S44,データシート1!$A$1:$BT$1,0),0)</f>
        <v>2.6578608637311851</v>
      </c>
      <c r="AK44" s="901">
        <f>VLOOKUP(年度マスタ!$K$4&amp;"_"&amp;AK$33,データシート1!$A:$BT,MATCH("aa_"&amp;$S44,データシート1!$A$1:$BT$1,0),0)</f>
        <v>2.6454127370336638</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0.10441056881666</v>
      </c>
      <c r="Y45" s="900">
        <f>VLOOKUP(年度マスタ!$K$4&amp;"_"&amp;Y$33,データシート1!$A:$BT,MATCH("aa_"&amp;$S45,データシート1!$A$1:$BT$1,0),0)</f>
        <v>0.10579896222360601</v>
      </c>
      <c r="Z45" s="900">
        <f>VLOOKUP(年度マスタ!$K$4&amp;"_"&amp;Z$33,データシート1!$A:$BT,MATCH("aa_"&amp;$S45,データシート1!$A$1:$BT$1,0),0)</f>
        <v>0.11845884656455299</v>
      </c>
      <c r="AA45" s="900">
        <f>VLOOKUP(年度マスタ!$K$4&amp;"_"&amp;AA$33,データシート1!$A:$BT,MATCH("aa_"&amp;$S45,データシート1!$A$1:$BT$1,0),0)</f>
        <v>0.124967098697082</v>
      </c>
      <c r="AB45" s="900">
        <f>VLOOKUP(年度マスタ!$K$4&amp;"_"&amp;AB$33,データシート1!$A:$BT,MATCH("aa_"&amp;$S45,データシート1!$A$1:$BT$1,0),0)</f>
        <v>0.12492815348377199</v>
      </c>
      <c r="AC45" s="900">
        <f>VLOOKUP(年度マスタ!$K$4&amp;"_"&amp;AC$33,データシート1!$A:$BT,MATCH("aa_"&amp;$S45,データシート1!$A$1:$BT$1,0),0)</f>
        <v>0.116521338545158</v>
      </c>
      <c r="AD45" s="900">
        <f>VLOOKUP(年度マスタ!$K$4&amp;"_"&amp;AD$33,データシート1!$A:$BT,MATCH("aa_"&amp;$S45,データシート1!$A$1:$BT$1,0),0)</f>
        <v>0.11116071820486401</v>
      </c>
      <c r="AE45" s="900">
        <f>VLOOKUP(年度マスタ!$K$4&amp;"_"&amp;AE$33,データシート1!$A:$BT,MATCH("aa_"&amp;$S45,データシート1!$A$1:$BT$1,0),0)</f>
        <v>0.10495919338704084</v>
      </c>
      <c r="AF45" s="900">
        <f>VLOOKUP(年度マスタ!$K$4&amp;"_"&amp;AF$33,データシート1!$A:$BT,MATCH("aa_"&amp;$S45,データシート1!$A$1:$BT$1,0),0)</f>
        <v>9.8492555593782796E-2</v>
      </c>
      <c r="AG45" s="900">
        <f>VLOOKUP(年度マスタ!$K$4&amp;"_"&amp;AG$33,データシート1!$A:$BT,MATCH("aa_"&amp;$S45,データシート1!$A$1:$BT$1,0),0)</f>
        <v>8.9366975066080906E-2</v>
      </c>
      <c r="AH45" s="900">
        <f>VLOOKUP(年度マスタ!$K$4&amp;"_"&amp;AH$33,データシート1!$A:$BT,MATCH("aa_"&amp;$S45,データシート1!$A$1:$BT$1,0),0)</f>
        <v>8.4728131433876905E-2</v>
      </c>
      <c r="AI45" s="900">
        <f>VLOOKUP(年度マスタ!$K$4&amp;"_"&amp;AI$33,データシート1!$A:$BT,MATCH("aa_"&amp;$S45,データシート1!$A$1:$BT$1,0),0)</f>
        <v>7.8712565737558096E-2</v>
      </c>
      <c r="AJ45" s="900">
        <f>VLOOKUP(年度マスタ!$K$4&amp;"_"&amp;AJ$33,データシート1!$A:$BT,MATCH("aa_"&amp;$S45,データシート1!$A$1:$BT$1,0),0)</f>
        <v>7.60200138314618E-2</v>
      </c>
      <c r="AK45" s="901">
        <f>VLOOKUP(年度マスタ!$K$4&amp;"_"&amp;AK$33,データシート1!$A:$BT,MATCH("aa_"&amp;$S45,データシート1!$A$1:$BT$1,0),0)</f>
        <v>7.4470350771461594E-2</v>
      </c>
      <c r="AL45" s="330"/>
      <c r="AW45" s="17" t="str">
        <f>AW48</f>
        <v>天川村</v>
      </c>
      <c r="AX45" s="1010">
        <f t="shared" ref="AX45:BB45" si="15">AX48/$BC48</f>
        <v>0.12475426324218343</v>
      </c>
      <c r="AY45" s="1010">
        <f t="shared" si="15"/>
        <v>0.26371752669166015</v>
      </c>
      <c r="AZ45" s="1010">
        <f t="shared" si="15"/>
        <v>0.17359699028248837</v>
      </c>
      <c r="BA45" s="1010">
        <f t="shared" si="15"/>
        <v>0.41511650175577536</v>
      </c>
      <c r="BB45" s="1010">
        <f t="shared" si="15"/>
        <v>2.2814718027892773E-2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0.18179819108202491</v>
      </c>
      <c r="Y47" s="903">
        <f>VLOOKUP(年度マスタ!$K$4&amp;"_"&amp;Y$33,データシート1!$A:$BT,MATCH("aa_"&amp;$S47,データシート1!$A$1:$BT$1,0),0)</f>
        <v>0.1796184110905861</v>
      </c>
      <c r="Z47" s="903">
        <f>VLOOKUP(年度マスタ!$K$4&amp;"_"&amp;Z$33,データシート1!$A:$BT,MATCH("aa_"&amp;$S47,データシート1!$A$1:$BT$1,0),0)</f>
        <v>0.15952774213741941</v>
      </c>
      <c r="AA47" s="903">
        <f>VLOOKUP(年度マスタ!$K$4&amp;"_"&amp;AA$33,データシート1!$A:$BT,MATCH("aa_"&amp;$S47,データシート1!$A$1:$BT$1,0),0)</f>
        <v>0.21343059447525539</v>
      </c>
      <c r="AB47" s="903">
        <f>VLOOKUP(年度マスタ!$K$4&amp;"_"&amp;AB$33,データシート1!$A:$BT,MATCH("aa_"&amp;$S47,データシート1!$A$1:$BT$1,0),0)</f>
        <v>0.19941606725964861</v>
      </c>
      <c r="AC47" s="903">
        <f>VLOOKUP(年度マスタ!$K$4&amp;"_"&amp;AC$33,データシート1!$A:$BT,MATCH("aa_"&amp;$S47,データシート1!$A$1:$BT$1,0),0)</f>
        <v>0.1749498083662776</v>
      </c>
      <c r="AD47" s="903">
        <f>VLOOKUP(年度マスタ!$K$4&amp;"_"&amp;AD$33,データシート1!$A:$BT,MATCH("aa_"&amp;$S47,データシート1!$A$1:$BT$1,0),0)</f>
        <v>0.20693568314977731</v>
      </c>
      <c r="AE47" s="903">
        <f>VLOOKUP(年度マスタ!$K$4&amp;"_"&amp;AE$33,データシート1!$A:$BT,MATCH("aa_"&amp;$S47,データシート1!$A$1:$BT$1,0),0)</f>
        <v>0.14347895819694326</v>
      </c>
      <c r="AF47" s="903">
        <f>VLOOKUP(年度マスタ!$K$4&amp;"_"&amp;AF$33,データシート1!$A:$BT,MATCH("aa_"&amp;$S47,データシート1!$A$1:$BT$1,0),0)</f>
        <v>0.13354118307866317</v>
      </c>
      <c r="AG47" s="903">
        <f>VLOOKUP(年度マスタ!$K$4&amp;"_"&amp;AG$33,データシート1!$A:$BT,MATCH("aa_"&amp;$S47,データシート1!$A$1:$BT$1,0),0)</f>
        <v>0.19772727753135086</v>
      </c>
      <c r="AH47" s="903">
        <f>VLOOKUP(年度マスタ!$K$4&amp;"_"&amp;AH$33,データシート1!$A:$BT,MATCH("aa_"&amp;$S47,データシート1!$A$1:$BT$1,0),0)</f>
        <v>0.23305551140830449</v>
      </c>
      <c r="AI47" s="903">
        <f>VLOOKUP(年度マスタ!$K$4&amp;"_"&amp;AI$33,データシート1!$A:$BT,MATCH("aa_"&amp;$S47,データシート1!$A$1:$BT$1,0),0)</f>
        <v>0.23317913913178151</v>
      </c>
      <c r="AJ47" s="903">
        <f>VLOOKUP(年度マスタ!$K$4&amp;"_"&amp;AJ$33,データシート1!$A:$BT,MATCH("aa_"&amp;$S47,データシート1!$A$1:$BT$1,0),0)</f>
        <v>0.22958265902619379</v>
      </c>
      <c r="AK47" s="904">
        <f>VLOOKUP(年度マスタ!$K$4&amp;"_"&amp;AK$33,データシート1!$A:$BT,MATCH("aa_"&amp;$S47,データシート1!$A$1:$BT$1,0),0)</f>
        <v>0.21733358536041611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天川村</v>
      </c>
      <c r="AX48" s="1011">
        <f>SUM(AY39:BA39)</f>
        <v>1.1884122909725547</v>
      </c>
      <c r="AY48" s="1011">
        <f>BB39</f>
        <v>2.5121798800321824</v>
      </c>
      <c r="AZ48" s="1011">
        <f>BC39</f>
        <v>1.653689353501741</v>
      </c>
      <c r="BA48" s="1011">
        <f>SUM(BD39:BG39)</f>
        <v>3.9544103748534898</v>
      </c>
      <c r="BB48" s="1011">
        <f>BH39</f>
        <v>0.21733358536041611</v>
      </c>
      <c r="BC48" s="1011">
        <f>SUM(AX48:BB48)</f>
        <v>9.5260254847203836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9.5260254847203836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1.1884122909725547</v>
      </c>
      <c r="P52" s="453">
        <f t="shared" ref="P52:P64" si="18">O52/$O$51</f>
        <v>0.12475426324218343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0.20705376287517244</v>
      </c>
      <c r="P54" s="454">
        <f t="shared" si="18"/>
        <v>2.1735587754545049E-2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0.98135852809738233</v>
      </c>
      <c r="P55" s="454">
        <f t="shared" si="18"/>
        <v>0.10301867548763838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2.5121798800321824</v>
      </c>
      <c r="P56" s="453">
        <f t="shared" si="18"/>
        <v>0.26371752669166015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1.653689353501741</v>
      </c>
      <c r="P57" s="453">
        <f t="shared" si="18"/>
        <v>0.17359699028248837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3.9544103748534898</v>
      </c>
      <c r="P58" s="453">
        <f t="shared" si="18"/>
        <v>0.41511650175577536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3.8799400240820283</v>
      </c>
      <c r="P59" s="454">
        <f t="shared" si="18"/>
        <v>0.4072989338843781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1.2345272870483648</v>
      </c>
      <c r="P60" s="454">
        <f t="shared" si="18"/>
        <v>0.12959521145818159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2.6454127370336638</v>
      </c>
      <c r="P61" s="454">
        <f t="shared" si="18"/>
        <v>0.27770372242619656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7.4470350771461594E-2</v>
      </c>
      <c r="P62" s="454">
        <f t="shared" si="18"/>
        <v>7.8175678713972609E-3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0.21733358536041611</v>
      </c>
      <c r="P64" s="612">
        <f t="shared" si="18"/>
        <v>2.2814718027892773E-2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3.0251999999999999</v>
      </c>
      <c r="AI7" s="78">
        <f>VLOOKUP(年度マスタ!$K$4&amp;"_"&amp;$AG7,データシート1!$A:$BT,MATCH("ab_"&amp;AI$2,データシート1!$A$1:$BT$1,0),0)</f>
        <v>127</v>
      </c>
      <c r="AJ7" s="78">
        <f>VLOOKUP(年度マスタ!$K$4&amp;"_"&amp;$AG7,データシート1!$A:$BT,MATCH("ab_"&amp;AJ$2,データシート1!$A$1:$BT$1,0),0)</f>
        <v>29</v>
      </c>
      <c r="AK7" s="78">
        <f>VLOOKUP(年度マスタ!$K$4&amp;"_"&amp;$AG7,データシート1!$A:$BT,MATCH("ab_"&amp;AK$2,データシート1!$A$1:$BT$1,0),0)</f>
        <v>868</v>
      </c>
      <c r="AL7" s="78">
        <f>VLOOKUP(年度マスタ!$K$4&amp;"_"&amp;$AG7,データシート1!$A:$BT,MATCH("ab_"&amp;AL$2,データシート1!$A$1:$BT$1,0),0)</f>
        <v>754</v>
      </c>
      <c r="AM7" s="78">
        <f>VLOOKUP(年度マスタ!$K$4&amp;"_"&amp;$AG7,データシート1!$A:$BT,MATCH("ab_"&amp;AM$2,データシート1!$A$1:$BT$1,0),0)</f>
        <v>1045</v>
      </c>
      <c r="AN7" s="78">
        <f>VLOOKUP(年度マスタ!$K$4&amp;"_"&amp;$AG7,データシート1!$A:$BT,MATCH("ab_"&amp;AN$2,データシート1!$A$1:$BT$1,0),0)</f>
        <v>679</v>
      </c>
      <c r="AO7" s="78">
        <f>VLOOKUP(年度マスタ!$K$4&amp;"_"&amp;$AG7,データシート1!$A:$BT,MATCH("ab_"&amp;AO$2,データシート1!$A$1:$BT$1,0),0)</f>
        <v>1791</v>
      </c>
      <c r="AP7" s="78">
        <f>VLOOKUP(年度マスタ!$K$4&amp;"_"&amp;$AG7,データシート1!$A:$BT,MATCH("ab_"&amp;AP$2,データシート1!$A$1:$BT$1,0),0)</f>
        <v>0</v>
      </c>
      <c r="AQ7" s="954">
        <f>VLOOKUP(年度マスタ!$K$4&amp;"_"&amp;$AG7,データシート1!$A:$BT,MATCH("ab_"&amp;AQ$2,データシート1!$A$1:$BT$1,0),0)</f>
        <v>0.18179819108202491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3.8256999999999999</v>
      </c>
      <c r="AI8" s="78">
        <f>VLOOKUP(年度マスタ!$K$4&amp;"_"&amp;$AG8,データシート1!$A:$BT,MATCH("ab_"&amp;AI$2,データシート1!$A$1:$BT$1,0),0)</f>
        <v>127</v>
      </c>
      <c r="AJ8" s="78">
        <f>VLOOKUP(年度マスタ!$K$4&amp;"_"&amp;$AG8,データシート1!$A:$BT,MATCH("ab_"&amp;AJ$2,データシート1!$A$1:$BT$1,0),0)</f>
        <v>29</v>
      </c>
      <c r="AK8" s="78">
        <f>VLOOKUP(年度マスタ!$K$4&amp;"_"&amp;$AG8,データシート1!$A:$BT,MATCH("ab_"&amp;AK$2,データシート1!$A$1:$BT$1,0),0)</f>
        <v>868</v>
      </c>
      <c r="AL8" s="78">
        <f>VLOOKUP(年度マスタ!$K$4&amp;"_"&amp;$AG8,データシート1!$A:$BT,MATCH("ab_"&amp;AL$2,データシート1!$A$1:$BT$1,0),0)</f>
        <v>741</v>
      </c>
      <c r="AM8" s="78">
        <f>VLOOKUP(年度マスタ!$K$4&amp;"_"&amp;$AG8,データシート1!$A:$BT,MATCH("ab_"&amp;AM$2,データシート1!$A$1:$BT$1,0),0)</f>
        <v>1026</v>
      </c>
      <c r="AN8" s="78">
        <f>VLOOKUP(年度マスタ!$K$4&amp;"_"&amp;$AG8,データシート1!$A:$BT,MATCH("ab_"&amp;AN$2,データシート1!$A$1:$BT$1,0),0)</f>
        <v>661</v>
      </c>
      <c r="AO8" s="78">
        <f>VLOOKUP(年度マスタ!$K$4&amp;"_"&amp;$AG8,データシート1!$A:$BT,MATCH("ab_"&amp;AO$2,データシート1!$A$1:$BT$1,0),0)</f>
        <v>1739</v>
      </c>
      <c r="AP8" s="78">
        <f>VLOOKUP(年度マスタ!$K$4&amp;"_"&amp;$AG8,データシート1!$A:$BT,MATCH("ab_"&amp;AP$2,データシート1!$A$1:$BT$1,0),0)</f>
        <v>0</v>
      </c>
      <c r="AQ8" s="954">
        <f>VLOOKUP(年度マスタ!$K$4&amp;"_"&amp;$AG8,データシート1!$A:$BT,MATCH("ab_"&amp;AQ$2,データシート1!$A$1:$BT$1,0),0)</f>
        <v>0.1796184110905861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2.258</v>
      </c>
      <c r="AI9" s="78">
        <f>VLOOKUP(年度マスタ!$K$4&amp;"_"&amp;$AG9,データシート1!$A:$BT,MATCH("ab_"&amp;AI$2,データシート1!$A$1:$BT$1,0),0)</f>
        <v>127</v>
      </c>
      <c r="AJ9" s="78">
        <f>VLOOKUP(年度マスタ!$K$4&amp;"_"&amp;$AG9,データシート1!$A:$BT,MATCH("ab_"&amp;AJ$2,データシート1!$A$1:$BT$1,0),0)</f>
        <v>29</v>
      </c>
      <c r="AK9" s="78">
        <f>VLOOKUP(年度マスタ!$K$4&amp;"_"&amp;$AG9,データシート1!$A:$BT,MATCH("ab_"&amp;AK$2,データシート1!$A$1:$BT$1,0),0)</f>
        <v>868</v>
      </c>
      <c r="AL9" s="78">
        <f>VLOOKUP(年度マスタ!$K$4&amp;"_"&amp;$AG9,データシート1!$A:$BT,MATCH("ab_"&amp;AL$2,データシート1!$A$1:$BT$1,0),0)</f>
        <v>741</v>
      </c>
      <c r="AM9" s="78">
        <f>VLOOKUP(年度マスタ!$K$4&amp;"_"&amp;$AG9,データシート1!$A:$BT,MATCH("ab_"&amp;AM$2,データシート1!$A$1:$BT$1,0),0)</f>
        <v>1006</v>
      </c>
      <c r="AN9" s="78">
        <f>VLOOKUP(年度マスタ!$K$4&amp;"_"&amp;$AG9,データシート1!$A:$BT,MATCH("ab_"&amp;AN$2,データシート1!$A$1:$BT$1,0),0)</f>
        <v>647</v>
      </c>
      <c r="AO9" s="78">
        <f>VLOOKUP(年度マスタ!$K$4&amp;"_"&amp;$AG9,データシート1!$A:$BT,MATCH("ab_"&amp;AO$2,データシート1!$A$1:$BT$1,0),0)</f>
        <v>1688</v>
      </c>
      <c r="AP9" s="78">
        <f>VLOOKUP(年度マスタ!$K$4&amp;"_"&amp;$AG9,データシート1!$A:$BT,MATCH("ab_"&amp;AP$2,データシート1!$A$1:$BT$1,0),0)</f>
        <v>0</v>
      </c>
      <c r="AQ9" s="954">
        <f>VLOOKUP(年度マスタ!$K$4&amp;"_"&amp;$AG9,データシート1!$A:$BT,MATCH("ab_"&amp;AQ$2,データシート1!$A$1:$BT$1,0),0)</f>
        <v>0.15952774213741941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2.2724000000000002</v>
      </c>
      <c r="AI10" s="78">
        <f>VLOOKUP(年度マスタ!$K$4&amp;"_"&amp;$AG10,データシート1!$A:$BT,MATCH("ab_"&amp;AI$2,データシート1!$A$1:$BT$1,0),0)</f>
        <v>127</v>
      </c>
      <c r="AJ10" s="78">
        <f>VLOOKUP(年度マスタ!$K$4&amp;"_"&amp;$AG10,データシート1!$A:$BT,MATCH("ab_"&amp;AJ$2,データシート1!$A$1:$BT$1,0),0)</f>
        <v>29</v>
      </c>
      <c r="AK10" s="78">
        <f>VLOOKUP(年度マスタ!$K$4&amp;"_"&amp;$AG10,データシート1!$A:$BT,MATCH("ab_"&amp;AK$2,データシート1!$A$1:$BT$1,0),0)</f>
        <v>868</v>
      </c>
      <c r="AL10" s="78">
        <f>VLOOKUP(年度マスタ!$K$4&amp;"_"&amp;$AG10,データシート1!$A:$BT,MATCH("ab_"&amp;AL$2,データシート1!$A$1:$BT$1,0),0)</f>
        <v>728</v>
      </c>
      <c r="AM10" s="78">
        <f>VLOOKUP(年度マスタ!$K$4&amp;"_"&amp;$AG10,データシート1!$A:$BT,MATCH("ab_"&amp;AM$2,データシート1!$A$1:$BT$1,0),0)</f>
        <v>999</v>
      </c>
      <c r="AN10" s="78">
        <f>VLOOKUP(年度マスタ!$K$4&amp;"_"&amp;$AG10,データシート1!$A:$BT,MATCH("ab_"&amp;AN$2,データシート1!$A$1:$BT$1,0),0)</f>
        <v>641</v>
      </c>
      <c r="AO10" s="78">
        <f>VLOOKUP(年度マスタ!$K$4&amp;"_"&amp;$AG10,データシート1!$A:$BT,MATCH("ab_"&amp;AO$2,データシート1!$A$1:$BT$1,0),0)</f>
        <v>1639</v>
      </c>
      <c r="AP10" s="78">
        <f>VLOOKUP(年度マスタ!$K$4&amp;"_"&amp;$AG10,データシート1!$A:$BT,MATCH("ab_"&amp;AP$2,データシート1!$A$1:$BT$1,0),0)</f>
        <v>0</v>
      </c>
      <c r="AQ10" s="954">
        <f>VLOOKUP(年度マスタ!$K$4&amp;"_"&amp;$AG10,データシート1!$A:$BT,MATCH("ab_"&amp;AQ$2,データシート1!$A$1:$BT$1,0),0)</f>
        <v>0.21343059447525539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1.4662999999999999</v>
      </c>
      <c r="AI11" s="78">
        <f>VLOOKUP(年度マスタ!$K$4&amp;"_"&amp;$AG11,データシート1!$A:$BT,MATCH("ab_"&amp;AI$2,データシート1!$A$1:$BT$1,0),0)</f>
        <v>127</v>
      </c>
      <c r="AJ11" s="78">
        <f>VLOOKUP(年度マスタ!$K$4&amp;"_"&amp;$AG11,データシート1!$A:$BT,MATCH("ab_"&amp;AJ$2,データシート1!$A$1:$BT$1,0),0)</f>
        <v>29</v>
      </c>
      <c r="AK11" s="78">
        <f>VLOOKUP(年度マスタ!$K$4&amp;"_"&amp;$AG11,データシート1!$A:$BT,MATCH("ab_"&amp;AK$2,データシート1!$A$1:$BT$1,0),0)</f>
        <v>868</v>
      </c>
      <c r="AL11" s="78">
        <f>VLOOKUP(年度マスタ!$K$4&amp;"_"&amp;$AG11,データシート1!$A:$BT,MATCH("ab_"&amp;AL$2,データシート1!$A$1:$BT$1,0),0)</f>
        <v>722</v>
      </c>
      <c r="AM11" s="78">
        <f>VLOOKUP(年度マスタ!$K$4&amp;"_"&amp;$AG11,データシート1!$A:$BT,MATCH("ab_"&amp;AM$2,データシート1!$A$1:$BT$1,0),0)</f>
        <v>992</v>
      </c>
      <c r="AN11" s="78">
        <f>VLOOKUP(年度マスタ!$K$4&amp;"_"&amp;$AG11,データシート1!$A:$BT,MATCH("ab_"&amp;AN$2,データシート1!$A$1:$BT$1,0),0)</f>
        <v>615</v>
      </c>
      <c r="AO11" s="78">
        <f>VLOOKUP(年度マスタ!$K$4&amp;"_"&amp;$AG11,データシート1!$A:$BT,MATCH("ab_"&amp;AO$2,データシート1!$A$1:$BT$1,0),0)</f>
        <v>1615</v>
      </c>
      <c r="AP11" s="78">
        <f>VLOOKUP(年度マスタ!$K$4&amp;"_"&amp;$AG11,データシート1!$A:$BT,MATCH("ab_"&amp;AP$2,データシート1!$A$1:$BT$1,0),0)</f>
        <v>0</v>
      </c>
      <c r="AQ11" s="954">
        <f>VLOOKUP(年度マスタ!$K$4&amp;"_"&amp;$AG11,データシート1!$A:$BT,MATCH("ab_"&amp;AQ$2,データシート1!$A$1:$BT$1,0),0)</f>
        <v>0.19941606725964861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2.0343</v>
      </c>
      <c r="AI12" s="78">
        <f>VLOOKUP(年度マスタ!$K$4&amp;"_"&amp;$AG12,データシート1!$A:$BT,MATCH("ab_"&amp;AI$2,データシート1!$A$1:$BT$1,0),0)</f>
        <v>111</v>
      </c>
      <c r="AJ12" s="78">
        <f>VLOOKUP(年度マスタ!$K$4&amp;"_"&amp;$AG12,データシート1!$A:$BT,MATCH("ab_"&amp;AJ$2,データシート1!$A$1:$BT$1,0),0)</f>
        <v>11</v>
      </c>
      <c r="AK12" s="78">
        <f>VLOOKUP(年度マスタ!$K$4&amp;"_"&amp;$AG12,データシート1!$A:$BT,MATCH("ab_"&amp;AK$2,データシート1!$A$1:$BT$1,0),0)</f>
        <v>842</v>
      </c>
      <c r="AL12" s="78">
        <f>VLOOKUP(年度マスタ!$K$4&amp;"_"&amp;$AG12,データシート1!$A:$BT,MATCH("ab_"&amp;AL$2,データシート1!$A$1:$BT$1,0),0)</f>
        <v>713</v>
      </c>
      <c r="AM12" s="78">
        <f>VLOOKUP(年度マスタ!$K$4&amp;"_"&amp;$AG12,データシート1!$A:$BT,MATCH("ab_"&amp;AM$2,データシート1!$A$1:$BT$1,0),0)</f>
        <v>977</v>
      </c>
      <c r="AN12" s="78">
        <f>VLOOKUP(年度マスタ!$K$4&amp;"_"&amp;$AG12,データシート1!$A:$BT,MATCH("ab_"&amp;AN$2,データシート1!$A$1:$BT$1,0),0)</f>
        <v>614</v>
      </c>
      <c r="AO12" s="78">
        <f>VLOOKUP(年度マスタ!$K$4&amp;"_"&amp;$AG12,データシート1!$A:$BT,MATCH("ab_"&amp;AO$2,データシート1!$A$1:$BT$1,0),0)</f>
        <v>1570</v>
      </c>
      <c r="AP12" s="78">
        <f>VLOOKUP(年度マスタ!$K$4&amp;"_"&amp;$AG12,データシート1!$A:$BT,MATCH("ab_"&amp;AP$2,データシート1!$A$1:$BT$1,0),0)</f>
        <v>0</v>
      </c>
      <c r="AQ12" s="954">
        <f>VLOOKUP(年度マスタ!$K$4&amp;"_"&amp;$AG12,データシート1!$A:$BT,MATCH("ab_"&amp;AQ$2,データシート1!$A$1:$BT$1,0),0)</f>
        <v>0.1749498083662776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2.387</v>
      </c>
      <c r="AI13" s="78">
        <f>VLOOKUP(年度マスタ!$K$4&amp;"_"&amp;$AG13,データシート1!$A:$BT,MATCH("ab_"&amp;AI$2,データシート1!$A$1:$BT$1,0),0)</f>
        <v>111</v>
      </c>
      <c r="AJ13" s="78">
        <f>VLOOKUP(年度マスタ!$K$4&amp;"_"&amp;$AG13,データシート1!$A:$BT,MATCH("ab_"&amp;AJ$2,データシート1!$A$1:$BT$1,0),0)</f>
        <v>11</v>
      </c>
      <c r="AK13" s="78">
        <f>VLOOKUP(年度マスタ!$K$4&amp;"_"&amp;$AG13,データシート1!$A:$BT,MATCH("ab_"&amp;AK$2,データシート1!$A$1:$BT$1,0),0)</f>
        <v>842</v>
      </c>
      <c r="AL13" s="78">
        <f>VLOOKUP(年度マスタ!$K$4&amp;"_"&amp;$AG13,データシート1!$A:$BT,MATCH("ab_"&amp;AL$2,データシート1!$A$1:$BT$1,0),0)</f>
        <v>700</v>
      </c>
      <c r="AM13" s="78">
        <f>VLOOKUP(年度マスタ!$K$4&amp;"_"&amp;$AG13,データシート1!$A:$BT,MATCH("ab_"&amp;AM$2,データシート1!$A$1:$BT$1,0),0)</f>
        <v>957</v>
      </c>
      <c r="AN13" s="78">
        <f>VLOOKUP(年度マスタ!$K$4&amp;"_"&amp;$AG13,データシート1!$A:$BT,MATCH("ab_"&amp;AN$2,データシート1!$A$1:$BT$1,0),0)</f>
        <v>618</v>
      </c>
      <c r="AO13" s="78">
        <f>VLOOKUP(年度マスタ!$K$4&amp;"_"&amp;$AG13,データシート1!$A:$BT,MATCH("ab_"&amp;AO$2,データシート1!$A$1:$BT$1,0),0)</f>
        <v>1530</v>
      </c>
      <c r="AP13" s="78">
        <f>VLOOKUP(年度マスタ!$K$4&amp;"_"&amp;$AG13,データシート1!$A:$BT,MATCH("ab_"&amp;AP$2,データシート1!$A$1:$BT$1,0),0)</f>
        <v>0</v>
      </c>
      <c r="AQ13" s="954">
        <f>VLOOKUP(年度マスタ!$K$4&amp;"_"&amp;$AG13,データシート1!$A:$BT,MATCH("ab_"&amp;AQ$2,データシート1!$A$1:$BT$1,0),0)</f>
        <v>0.20693568314977731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2.0819000000000001</v>
      </c>
      <c r="AI14" s="78">
        <f>VLOOKUP(年度マスタ!$K$4&amp;"_"&amp;$AG14,データシート1!$A:$BT,MATCH("ab_"&amp;AI$2,データシート1!$A$1:$BT$1,0),0)</f>
        <v>111</v>
      </c>
      <c r="AJ14" s="78">
        <f>VLOOKUP(年度マスタ!$K$4&amp;"_"&amp;$AG14,データシート1!$A:$BT,MATCH("ab_"&amp;AJ$2,データシート1!$A$1:$BT$1,0),0)</f>
        <v>11</v>
      </c>
      <c r="AK14" s="78">
        <f>VLOOKUP(年度マスタ!$K$4&amp;"_"&amp;$AG14,データシート1!$A:$BT,MATCH("ab_"&amp;AK$2,データシート1!$A$1:$BT$1,0),0)</f>
        <v>842</v>
      </c>
      <c r="AL14" s="78">
        <f>VLOOKUP(年度マスタ!$K$4&amp;"_"&amp;$AG14,データシート1!$A:$BT,MATCH("ab_"&amp;AL$2,データシート1!$A$1:$BT$1,0),0)</f>
        <v>689</v>
      </c>
      <c r="AM14" s="78">
        <f>VLOOKUP(年度マスタ!$K$4&amp;"_"&amp;$AG14,データシート1!$A:$BT,MATCH("ab_"&amp;AM$2,データシート1!$A$1:$BT$1,0),0)</f>
        <v>943</v>
      </c>
      <c r="AN14" s="78">
        <f>VLOOKUP(年度マスタ!$K$4&amp;"_"&amp;$AG14,データシート1!$A:$BT,MATCH("ab_"&amp;AN$2,データシート1!$A$1:$BT$1,0),0)</f>
        <v>623</v>
      </c>
      <c r="AO14" s="78">
        <f>VLOOKUP(年度マスタ!$K$4&amp;"_"&amp;$AG14,データシート1!$A:$BT,MATCH("ab_"&amp;AO$2,データシート1!$A$1:$BT$1,0),0)</f>
        <v>1486</v>
      </c>
      <c r="AP14" s="78">
        <f>VLOOKUP(年度マスタ!$K$4&amp;"_"&amp;$AG14,データシート1!$A:$BT,MATCH("ab_"&amp;AP$2,データシート1!$A$1:$BT$1,0),0)</f>
        <v>0</v>
      </c>
      <c r="AQ14" s="954">
        <f>VLOOKUP(年度マスタ!$K$4&amp;"_"&amp;$AG14,データシート1!$A:$BT,MATCH("ab_"&amp;AQ$2,データシート1!$A$1:$BT$1,0),0)</f>
        <v>0.14347895819694331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1.9096</v>
      </c>
      <c r="AI15" s="78">
        <f>VLOOKUP(年度マスタ!$K$4&amp;"_"&amp;$AG15,データシート1!$A:$BT,MATCH("ab_"&amp;AI$2,データシート1!$A$1:$BT$1,0),0)</f>
        <v>111</v>
      </c>
      <c r="AJ15" s="78">
        <f>VLOOKUP(年度マスタ!$K$4&amp;"_"&amp;$AG15,データシート1!$A:$BT,MATCH("ab_"&amp;AJ$2,データシート1!$A$1:$BT$1,0),0)</f>
        <v>11</v>
      </c>
      <c r="AK15" s="78">
        <f>VLOOKUP(年度マスタ!$K$4&amp;"_"&amp;$AG15,データシート1!$A:$BT,MATCH("ab_"&amp;AK$2,データシート1!$A$1:$BT$1,0),0)</f>
        <v>842</v>
      </c>
      <c r="AL15" s="78">
        <f>VLOOKUP(年度マスタ!$K$4&amp;"_"&amp;$AG15,データシート1!$A:$BT,MATCH("ab_"&amp;AL$2,データシート1!$A$1:$BT$1,0),0)</f>
        <v>674</v>
      </c>
      <c r="AM15" s="78">
        <f>VLOOKUP(年度マスタ!$K$4&amp;"_"&amp;$AG15,データシート1!$A:$BT,MATCH("ab_"&amp;AM$2,データシート1!$A$1:$BT$1,0),0)</f>
        <v>929</v>
      </c>
      <c r="AN15" s="78">
        <f>VLOOKUP(年度マスタ!$K$4&amp;"_"&amp;$AG15,データシート1!$A:$BT,MATCH("ab_"&amp;AN$2,データシート1!$A$1:$BT$1,0),0)</f>
        <v>617</v>
      </c>
      <c r="AO15" s="78">
        <f>VLOOKUP(年度マスタ!$K$4&amp;"_"&amp;$AG15,データシート1!$A:$BT,MATCH("ab_"&amp;AO$2,データシート1!$A$1:$BT$1,0),0)</f>
        <v>1442</v>
      </c>
      <c r="AP15" s="78">
        <f>VLOOKUP(年度マスタ!$K$4&amp;"_"&amp;$AG15,データシート1!$A:$BT,MATCH("ab_"&amp;AP$2,データシート1!$A$1:$BT$1,0),0)</f>
        <v>0</v>
      </c>
      <c r="AQ15" s="954">
        <f>VLOOKUP(年度マスタ!$K$4&amp;"_"&amp;$AG15,データシート1!$A:$BT,MATCH("ab_"&amp;AQ$2,データシート1!$A$1:$BT$1,0),0)</f>
        <v>0.13354118307866319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1.7865</v>
      </c>
      <c r="AI16" s="78">
        <f>VLOOKUP(年度マスタ!$K$4&amp;"_"&amp;$AG16,データシート1!$A:$BT,MATCH("ab_"&amp;AI$2,データシート1!$A$1:$BT$1,0),0)</f>
        <v>111</v>
      </c>
      <c r="AJ16" s="78">
        <f>VLOOKUP(年度マスタ!$K$4&amp;"_"&amp;$AG16,データシート1!$A:$BT,MATCH("ab_"&amp;AJ$2,データシート1!$A$1:$BT$1,0),0)</f>
        <v>11</v>
      </c>
      <c r="AK16" s="78">
        <f>VLOOKUP(年度マスタ!$K$4&amp;"_"&amp;$AG16,データシート1!$A:$BT,MATCH("ab_"&amp;AK$2,データシート1!$A$1:$BT$1,0),0)</f>
        <v>842</v>
      </c>
      <c r="AL16" s="78">
        <f>VLOOKUP(年度マスタ!$K$4&amp;"_"&amp;$AG16,データシート1!$A:$BT,MATCH("ab_"&amp;AL$2,データシート1!$A$1:$BT$1,0),0)</f>
        <v>664</v>
      </c>
      <c r="AM16" s="78">
        <f>VLOOKUP(年度マスタ!$K$4&amp;"_"&amp;$AG16,データシート1!$A:$BT,MATCH("ab_"&amp;AM$2,データシート1!$A$1:$BT$1,0),0)</f>
        <v>906</v>
      </c>
      <c r="AN16" s="78">
        <f>VLOOKUP(年度マスタ!$K$4&amp;"_"&amp;$AG16,データシート1!$A:$BT,MATCH("ab_"&amp;AN$2,データシート1!$A$1:$BT$1,0),0)</f>
        <v>601</v>
      </c>
      <c r="AO16" s="78">
        <f>VLOOKUP(年度マスタ!$K$4&amp;"_"&amp;$AG16,データシート1!$A:$BT,MATCH("ab_"&amp;AO$2,データシート1!$A$1:$BT$1,0),0)</f>
        <v>1410</v>
      </c>
      <c r="AP16" s="78">
        <f>VLOOKUP(年度マスタ!$K$4&amp;"_"&amp;$AG16,データシート1!$A:$BT,MATCH("ab_"&amp;AP$2,データシート1!$A$1:$BT$1,0),0)</f>
        <v>0</v>
      </c>
      <c r="AQ16" s="954">
        <f>VLOOKUP(年度マスタ!$K$4&amp;"_"&amp;$AG16,データシート1!$A:$BT,MATCH("ab_"&amp;AQ$2,データシート1!$A$1:$BT$1,0),0)</f>
        <v>0.19772727753135089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2.8462000000000001</v>
      </c>
      <c r="AI17" s="151">
        <f>VLOOKUP(年度マスタ!$K$4&amp;"_"&amp;$AG17,データシート1!$A:$BT,MATCH("ab_"&amp;AI$2,データシート1!$A$1:$BT$1,0),0)</f>
        <v>111</v>
      </c>
      <c r="AJ17" s="151">
        <f>VLOOKUP(年度マスタ!$K$4&amp;"_"&amp;$AG17,データシート1!$A:$BT,MATCH("ab_"&amp;AJ$2,データシート1!$A$1:$BT$1,0),0)</f>
        <v>11</v>
      </c>
      <c r="AK17" s="151">
        <f>VLOOKUP(年度マスタ!$K$4&amp;"_"&amp;$AG17,データシート1!$A:$BT,MATCH("ab_"&amp;AK$2,データシート1!$A$1:$BT$1,0),0)</f>
        <v>842</v>
      </c>
      <c r="AL17" s="151">
        <f>VLOOKUP(年度マスタ!$K$4&amp;"_"&amp;$AG17,データシート1!$A:$BT,MATCH("ab_"&amp;AL$2,データシート1!$A$1:$BT$1,0),0)</f>
        <v>662</v>
      </c>
      <c r="AM17" s="151">
        <f>VLOOKUP(年度マスタ!$K$4&amp;"_"&amp;$AG17,データシート1!$A:$BT,MATCH("ab_"&amp;AM$2,データシート1!$A$1:$BT$1,0),0)</f>
        <v>896</v>
      </c>
      <c r="AN17" s="151">
        <f>VLOOKUP(年度マスタ!$K$4&amp;"_"&amp;$AG17,データシート1!$A:$BT,MATCH("ab_"&amp;AN$2,データシート1!$A$1:$BT$1,0),0)</f>
        <v>583</v>
      </c>
      <c r="AO17" s="151">
        <f>VLOOKUP(年度マスタ!$K$4&amp;"_"&amp;$AG17,データシート1!$A:$BT,MATCH("ab_"&amp;AO$2,データシート1!$A$1:$BT$1,0),0)</f>
        <v>1373</v>
      </c>
      <c r="AP17" s="151">
        <f>VLOOKUP(年度マスタ!$K$4&amp;"_"&amp;$AG17,データシート1!$A:$BT,MATCH("ab_"&amp;AP$2,データシート1!$A$1:$BT$1,0),0)</f>
        <v>0</v>
      </c>
      <c r="AQ17" s="955">
        <f>VLOOKUP(年度マスタ!$K$4&amp;"_"&amp;$AG17,データシート1!$A:$BT,MATCH("ab_"&amp;AQ$2,データシート1!$A$1:$BT$1,0),0)</f>
        <v>0.23305551140830449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105</v>
      </c>
      <c r="AJ18" s="78">
        <f>VLOOKUP(年度マスタ!$K$4&amp;"_"&amp;$AG18,データシート1!$A:$BT,MATCH("ab_"&amp;AJ$2,データシート1!$A$1:$BT$1,0),0)</f>
        <v>40</v>
      </c>
      <c r="AK18" s="78">
        <f>VLOOKUP(年度マスタ!$K$4&amp;"_"&amp;$AG18,データシート1!$A:$BT,MATCH("ab_"&amp;AK$2,データシート1!$A$1:$BT$1,0),0)</f>
        <v>743</v>
      </c>
      <c r="AL18" s="78">
        <f>VLOOKUP(年度マスタ!$K$4&amp;"_"&amp;$AG18,データシート1!$A:$BT,MATCH("ab_"&amp;AL$2,データシート1!$A$1:$BT$1,0),0)</f>
        <v>659</v>
      </c>
      <c r="AM18" s="78">
        <f>VLOOKUP(年度マスタ!$K$4&amp;"_"&amp;$AG18,データシート1!$A:$BT,MATCH("ab_"&amp;AM$2,データシート1!$A$1:$BT$1,0),0)</f>
        <v>889</v>
      </c>
      <c r="AN18" s="78">
        <f>VLOOKUP(年度マスタ!$K$4&amp;"_"&amp;$AG18,データシート1!$A:$BT,MATCH("ab_"&amp;AN$2,データシート1!$A$1:$BT$1,0),0)</f>
        <v>581</v>
      </c>
      <c r="AO18" s="78">
        <f>VLOOKUP(年度マスタ!$K$4&amp;"_"&amp;$AG18,データシート1!$A:$BT,MATCH("ab_"&amp;AO$2,データシート1!$A$1:$BT$1,0),0)</f>
        <v>1335</v>
      </c>
      <c r="AP18" s="78">
        <f>VLOOKUP(年度マスタ!$K$4&amp;"_"&amp;$AG18,データシート1!$A:$BT,MATCH("ab_"&amp;AP$2,データシート1!$A$1:$BT$1,0),0)</f>
        <v>0</v>
      </c>
      <c r="AQ18" s="954">
        <f>VLOOKUP(年度マスタ!$K$4&amp;"_"&amp;$AG18,データシート1!$A:$BT,MATCH("ab_"&amp;AQ$2,データシート1!$A$1:$BT$1,0),0)</f>
        <v>0.23317913913178151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105</v>
      </c>
      <c r="AJ19" s="78">
        <f>VLOOKUP(年度マスタ!$K$4&amp;"_"&amp;$AG19,データシート1!$A:$BT,MATCH("ab_"&amp;AJ$2,データシート1!$A$1:$BT$1,0),0)</f>
        <v>40</v>
      </c>
      <c r="AK19" s="78">
        <f>VLOOKUP(年度マスタ!$K$4&amp;"_"&amp;$AG19,データシート1!$A:$BT,MATCH("ab_"&amp;AK$2,データシート1!$A$1:$BT$1,0),0)</f>
        <v>743</v>
      </c>
      <c r="AL19" s="78">
        <f>VLOOKUP(年度マスタ!$K$4&amp;"_"&amp;$AG19,データシート1!$A:$BT,MATCH("ab_"&amp;AL$2,データシート1!$A$1:$BT$1,0),0)</f>
        <v>648</v>
      </c>
      <c r="AM19" s="78">
        <f>VLOOKUP(年度マスタ!$K$4&amp;"_"&amp;$AG19,データシート1!$A:$BT,MATCH("ab_"&amp;AM$2,データシート1!$A$1:$BT$1,0),0)</f>
        <v>874</v>
      </c>
      <c r="AN19" s="78">
        <f>VLOOKUP(年度マスタ!$K$4&amp;"_"&amp;$AG19,データシート1!$A:$BT,MATCH("ab_"&amp;AN$2,データシート1!$A$1:$BT$1,0),0)</f>
        <v>572</v>
      </c>
      <c r="AO19" s="78">
        <f>VLOOKUP(年度マスタ!$K$4&amp;"_"&amp;$AG19,データシート1!$A:$BT,MATCH("ab_"&amp;AO$2,データシート1!$A$1:$BT$1,0),0)</f>
        <v>1302</v>
      </c>
      <c r="AP19" s="78">
        <f>VLOOKUP(年度マスタ!$K$4&amp;"_"&amp;$AG19,データシート1!$A:$BT,MATCH("ab_"&amp;AP$2,データシート1!$A$1:$BT$1,0),0)</f>
        <v>0</v>
      </c>
      <c r="AQ19" s="954">
        <f>VLOOKUP(年度マスタ!$K$4&amp;"_"&amp;$AG19,データシート1!$A:$BT,MATCH("ab_"&amp;AQ$2,データシート1!$A$1:$BT$1,0),0)</f>
        <v>0.22958265902619379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105</v>
      </c>
      <c r="AJ20" s="78">
        <f>VLOOKUP(年度マスタ!$K$4&amp;"_"&amp;$AG20,データシート1!$A:$BT,MATCH("ab_"&amp;AJ$2,データシート1!$A$1:$BT$1,0),0)</f>
        <v>40</v>
      </c>
      <c r="AK20" s="78">
        <f>VLOOKUP(年度マスタ!$K$4&amp;"_"&amp;$AG20,データシート1!$A:$BT,MATCH("ab_"&amp;AK$2,データシート1!$A$1:$BT$1,0),0)</f>
        <v>743</v>
      </c>
      <c r="AL20" s="78">
        <f>VLOOKUP(年度マスタ!$K$4&amp;"_"&amp;$AG20,データシート1!$A:$BT,MATCH("ab_"&amp;AL$2,データシート1!$A$1:$BT$1,0),0)</f>
        <v>650</v>
      </c>
      <c r="AM20" s="78">
        <f>VLOOKUP(年度マスタ!$K$4&amp;"_"&amp;$AG20,データシート1!$A:$BT,MATCH("ab_"&amp;AM$2,データシート1!$A$1:$BT$1,0),0)</f>
        <v>863</v>
      </c>
      <c r="AN20" s="78">
        <f>VLOOKUP(年度マスタ!$K$4&amp;"_"&amp;$AG20,データシート1!$A:$BT,MATCH("ab_"&amp;AN$2,データシート1!$A$1:$BT$1,0),0)</f>
        <v>578</v>
      </c>
      <c r="AO20" s="78">
        <f>VLOOKUP(年度マスタ!$K$4&amp;"_"&amp;$AG20,データシート1!$A:$BT,MATCH("ab_"&amp;AO$2,データシート1!$A$1:$BT$1,0),0)</f>
        <v>1265</v>
      </c>
      <c r="AP20" s="78">
        <f>VLOOKUP(年度マスタ!$K$4&amp;"_"&amp;$AG20,データシート1!$A:$BT,MATCH("ab_"&amp;AP$2,データシート1!$A$1:$BT$1,0),0)</f>
        <v>0</v>
      </c>
      <c r="AQ20" s="954">
        <f>VLOOKUP(年度マスタ!$K$4&amp;"_"&amp;$AG20,データシート1!$A:$BT,MATCH("ab_"&amp;AQ$2,データシート1!$A$1:$BT$1,0),0)</f>
        <v>0.21733358536041611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29446</v>
      </c>
      <c r="BF13" s="70" t="str">
        <f>年度マスタ!K4</f>
        <v>29446</v>
      </c>
      <c r="BG13" s="70" t="str">
        <f>年度マスタ!K4</f>
        <v>29446</v>
      </c>
      <c r="BH13" s="278" t="s">
        <v>195</v>
      </c>
      <c r="BI13" s="278" t="s">
        <v>195</v>
      </c>
      <c r="BJ13" s="278" t="s">
        <v>195</v>
      </c>
      <c r="BK13" s="278" t="str">
        <f>年度マスタ!K4</f>
        <v>29446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天川村</v>
      </c>
      <c r="BF14" s="70" t="str">
        <f>AP2</f>
        <v>天川村</v>
      </c>
      <c r="BG14" s="70" t="str">
        <f>AP2</f>
        <v>天川村</v>
      </c>
      <c r="BH14" s="70" t="s">
        <v>205</v>
      </c>
      <c r="BI14" s="70" t="s">
        <v>205</v>
      </c>
      <c r="BJ14" s="70" t="s">
        <v>205</v>
      </c>
      <c r="BK14" s="70" t="str">
        <f>AP2</f>
        <v>天川村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5.574008491558911</v>
      </c>
      <c r="AG24" s="877">
        <f t="shared" ref="AG24:AP24" si="11">AG25+AG29</f>
        <v>5.662276843176512</v>
      </c>
      <c r="AH24" s="877">
        <f t="shared" si="11"/>
        <v>5.6070650300579619</v>
      </c>
      <c r="AI24" s="877">
        <f t="shared" si="11"/>
        <v>5.0340701109154704</v>
      </c>
      <c r="AJ24" s="877">
        <f t="shared" si="11"/>
        <v>5.3079130296588257</v>
      </c>
      <c r="AK24" s="877">
        <f t="shared" si="11"/>
        <v>4.7752583060225193</v>
      </c>
      <c r="AL24" s="877">
        <f t="shared" si="11"/>
        <v>4.2784199471900042</v>
      </c>
      <c r="AM24" s="877">
        <f t="shared" si="11"/>
        <v>3.7852381333217253</v>
      </c>
      <c r="AN24" s="877">
        <f t="shared" si="11"/>
        <v>3.4624368772765042</v>
      </c>
      <c r="AO24" s="877">
        <f t="shared" si="11"/>
        <v>3.422292821323988</v>
      </c>
      <c r="AP24" s="878">
        <f t="shared" si="11"/>
        <v>3.57127050386904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1.3696968816143789</v>
      </c>
      <c r="AG25" s="879">
        <f>①CO2排出量の現状把握!AA35</f>
        <v>1.3495755667052169</v>
      </c>
      <c r="AH25" s="879">
        <f>①CO2排出量の現状把握!AB35</f>
        <v>1.186598603421372</v>
      </c>
      <c r="AI25" s="879">
        <f>①CO2排出量の現状把握!AC35</f>
        <v>0.74328319993085323</v>
      </c>
      <c r="AJ25" s="879">
        <f>①CO2排出量の現状把握!AD35</f>
        <v>0.8646953993011377</v>
      </c>
      <c r="AK25" s="879">
        <f>①CO2排出量の現状把握!AE35</f>
        <v>0.87551378624453813</v>
      </c>
      <c r="AL25" s="879">
        <f>①CO2排出量の現状把握!AF35</f>
        <v>0.76872297323226957</v>
      </c>
      <c r="AM25" s="879">
        <f>①CO2排出量の現状把握!AG35</f>
        <v>0.67709949858635643</v>
      </c>
      <c r="AN25" s="879">
        <f>①CO2排出量の現状把握!AH35</f>
        <v>0.692484270030574</v>
      </c>
      <c r="AO25" s="879">
        <f>①CO2排出量の現状把握!AI35</f>
        <v>1.2514127867103026</v>
      </c>
      <c r="AP25" s="880">
        <f>①CO2排出量の現状把握!AJ35</f>
        <v>1.3827644101568339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0.1082473684940596</v>
      </c>
      <c r="AG26" s="881">
        <f>①CO2排出量の現状把握!AA36</f>
        <v>0.1087744438484038</v>
      </c>
      <c r="AH26" s="881">
        <f>①CO2排出量の現状把握!AB36</f>
        <v>7.0544250424208199E-2</v>
      </c>
      <c r="AI26" s="881">
        <f>①CO2排出量の現状把握!AC36</f>
        <v>8.7930940073434272E-2</v>
      </c>
      <c r="AJ26" s="881">
        <f>①CO2排出量の現状把握!AD36</f>
        <v>0.1116649954248759</v>
      </c>
      <c r="AK26" s="881">
        <f>①CO2排出量の現状把握!AE36</f>
        <v>9.1971173959943059E-2</v>
      </c>
      <c r="AL26" s="881">
        <f>①CO2排出量の現状把握!AF36</f>
        <v>6.6131252622504147E-2</v>
      </c>
      <c r="AM26" s="881">
        <f>①CO2排出量の現状把握!AG36</f>
        <v>5.3269623943614078E-2</v>
      </c>
      <c r="AN26" s="881">
        <f>①CO2排出量の現状把握!AH36</f>
        <v>8.0716287357603889E-2</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0.28316621686852811</v>
      </c>
      <c r="AG27" s="881">
        <f>①CO2排出量の現状把握!AA37</f>
        <v>0.27547754377004002</v>
      </c>
      <c r="AH27" s="881">
        <f>①CO2排出量の現状把握!AB37</f>
        <v>0.22728937880590711</v>
      </c>
      <c r="AI27" s="881">
        <f>①CO2排出量の現状把握!AC37</f>
        <v>0.23604490963334979</v>
      </c>
      <c r="AJ27" s="881">
        <f>①CO2排出量の現状把握!AD37</f>
        <v>0.24646803653658569</v>
      </c>
      <c r="AK27" s="881">
        <f>①CO2排出量の現状把握!AE37</f>
        <v>0.24418434893897792</v>
      </c>
      <c r="AL27" s="881">
        <f>①CO2排出量の現状把握!AF37</f>
        <v>0.24070010166295994</v>
      </c>
      <c r="AM27" s="881">
        <f>①CO2排出量の現状把握!AG37</f>
        <v>0.21477238442216462</v>
      </c>
      <c r="AN27" s="881">
        <f>①CO2排出量の現状把握!AH37</f>
        <v>0.19930800378582744</v>
      </c>
      <c r="AO27" s="881">
        <f>①CO2排出量の現状把握!AI37</f>
        <v>0.21927196699885837</v>
      </c>
      <c r="AP27" s="882">
        <f>①CO2排出量の現状把握!AJ37</f>
        <v>0.23004407689788578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0.97828329625179111</v>
      </c>
      <c r="AG28" s="881">
        <f>①CO2排出量の現状把握!AA38</f>
        <v>0.96532357908677313</v>
      </c>
      <c r="AH28" s="881">
        <f>①CO2排出量の現状把握!AB38</f>
        <v>0.88876497419125677</v>
      </c>
      <c r="AI28" s="881">
        <f>①CO2排出量の現状把握!AC38</f>
        <v>0.41930735022406918</v>
      </c>
      <c r="AJ28" s="881">
        <f>①CO2排出量の現状把握!AD38</f>
        <v>0.50656236733967608</v>
      </c>
      <c r="AK28" s="881">
        <f>①CO2排出量の現状把握!AE38</f>
        <v>0.53935826334561709</v>
      </c>
      <c r="AL28" s="881">
        <f>①CO2排出量の現状把握!AF38</f>
        <v>0.46189161894680542</v>
      </c>
      <c r="AM28" s="881">
        <f>①CO2排出量の現状把握!AG38</f>
        <v>0.40905749022057775</v>
      </c>
      <c r="AN28" s="881">
        <f>①CO2排出量の現状把握!AH38</f>
        <v>0.4124599788871427</v>
      </c>
      <c r="AO28" s="881">
        <f>①CO2排出量の現状把握!AI38</f>
        <v>1.0321408197114443</v>
      </c>
      <c r="AP28" s="882">
        <f>①CO2排出量の現状把握!AJ38</f>
        <v>1.1527203332589482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4.2043116099445319</v>
      </c>
      <c r="AG29" s="883">
        <f>①CO2排出量の現状把握!AA39</f>
        <v>4.3127012764712953</v>
      </c>
      <c r="AH29" s="883">
        <f>①CO2排出量の現状把握!AB39</f>
        <v>4.4204664266365894</v>
      </c>
      <c r="AI29" s="883">
        <f>①CO2排出量の現状把握!AC39</f>
        <v>4.2907869109846173</v>
      </c>
      <c r="AJ29" s="883">
        <f>①CO2排出量の現状把握!AD39</f>
        <v>4.4432176303576876</v>
      </c>
      <c r="AK29" s="883">
        <f>①CO2排出量の現状把握!AE39</f>
        <v>3.8997445197779812</v>
      </c>
      <c r="AL29" s="883">
        <f>①CO2排出量の現状把握!AF39</f>
        <v>3.5096969739577344</v>
      </c>
      <c r="AM29" s="883">
        <f>①CO2排出量の現状把握!AG39</f>
        <v>3.108138634735369</v>
      </c>
      <c r="AN29" s="883">
        <f>①CO2排出量の現状把握!AH39</f>
        <v>2.7699526072459304</v>
      </c>
      <c r="AO29" s="883">
        <f>①CO2排出量の現状把握!AI39</f>
        <v>2.1708800346136852</v>
      </c>
      <c r="AP29" s="884">
        <f>①CO2排出量の現状把握!AJ39</f>
        <v>2.1885060937122058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v>
      </c>
      <c r="K6" s="619">
        <f>VLOOKUP(年度マスタ!$K$4&amp;"_"&amp;K$5,データシート1!$A:$BT,MATCH("cb_"&amp;$G6,データシート1!$A$1:$BT$1,0),0)</f>
        <v>12.5</v>
      </c>
      <c r="L6" s="619">
        <f>VLOOKUP(年度マスタ!$K$4&amp;"_"&amp;L$5,データシート1!$A:$BT,MATCH("cb_"&amp;$G6,データシート1!$A$1:$BT$1,0),0)</f>
        <v>12.5</v>
      </c>
      <c r="M6" s="619">
        <f>VLOOKUP(年度マスタ!$K$4&amp;"_"&amp;M$5,データシート1!$A:$BT,MATCH("cb_"&amp;$G6,データシート1!$A$1:$BT$1,0),0)</f>
        <v>12.499999999999998</v>
      </c>
      <c r="N6" s="619">
        <f>VLOOKUP(年度マスタ!$K$4&amp;"_"&amp;N$5,データシート1!$A:$BT,MATCH("cb_"&amp;$G6,データシート1!$A$1:$BT$1,0),0)</f>
        <v>12.5</v>
      </c>
      <c r="O6" s="619">
        <f>VLOOKUP(年度マスタ!$K$4&amp;"_"&amp;O$5,データシート1!$A:$BT,MATCH("cb_"&amp;$G6,データシート1!$A$1:$BT$1,0),0)</f>
        <v>12.5</v>
      </c>
      <c r="P6" s="619">
        <f>VLOOKUP(年度マスタ!$K$4&amp;"_"&amp;P$5,データシート1!$A:$BT,MATCH("cb_"&amp;$G6,データシート1!$A$1:$BT$1,0),0)</f>
        <v>19.2</v>
      </c>
      <c r="Q6" s="619">
        <f>VLOOKUP(年度マスタ!$K$4&amp;"_"&amp;Q$5,データシート1!$A:$BT,MATCH("cb_"&amp;$G6,データシート1!$A$1:$BT$1,0),0)</f>
        <v>19.2</v>
      </c>
      <c r="R6" s="633">
        <f>VLOOKUP(年度マスタ!$K$4&amp;"_"&amp;R$5,データシート1!$A:$BT,MATCH("cb_"&amp;$G6,データシート1!$A$1:$BT$1,0),0)</f>
        <v>19.2</v>
      </c>
      <c r="S6" s="568"/>
      <c r="T6" s="190"/>
      <c r="U6" s="581"/>
      <c r="V6" s="195"/>
      <c r="W6" s="195"/>
      <c r="X6" s="195"/>
      <c r="Y6" s="196" t="s">
        <v>372</v>
      </c>
      <c r="Z6" s="663" t="s">
        <v>373</v>
      </c>
      <c r="AA6" s="663"/>
      <c r="AB6" s="663"/>
      <c r="AC6" s="664">
        <f>SUM(AC7:AC8)</f>
        <v>21200</v>
      </c>
      <c r="AD6" s="664">
        <f>SUM(AD7:AD8)</f>
        <v>25383.536</v>
      </c>
      <c r="AE6" s="665">
        <f>$AD6*3600/100000000</f>
        <v>0.91380729599999999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18982</v>
      </c>
      <c r="AD7" s="1022">
        <f>VLOOKUP(年度マスタ!$K$4&amp;"_"&amp;年度マスタ!$K$9,データシート3!A:AB,MATCH("ea_"&amp;$Y7&amp;"_年間発電",データシート3!$A$1:$AB$1,0),0)/10^3</f>
        <v>22729.113000000001</v>
      </c>
      <c r="AE7" s="554">
        <f t="shared" ref="AE7:AE16" si="0">$AD7*3600/100000000</f>
        <v>0.81824806799999994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2218</v>
      </c>
      <c r="AD8" s="1022">
        <f>VLOOKUP(年度マスタ!$K$4&amp;"_"&amp;年度マスタ!$K$9,データシート3!A:AB,MATCH("ea_"&amp;$Y8&amp;"_年間発電",データシート3!$A$1:$AB$1,0),0)/10^3</f>
        <v>2654.4229999999998</v>
      </c>
      <c r="AE8" s="554">
        <f t="shared" si="0"/>
        <v>9.5559227999999982E-2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87900</v>
      </c>
      <c r="AD9" s="666">
        <f>VLOOKUP(年度マスタ!$K$4&amp;"_"&amp;年度マスタ!$K$9,データシート3!A:AB,MATCH("ea_"&amp;$Y9&amp;"_年間発電",データシート3!$A$1:$AB$1,0),0)/10^3</f>
        <v>196261.11499999999</v>
      </c>
      <c r="AE9" s="667">
        <f t="shared" si="0"/>
        <v>7.0654001400000004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2647</v>
      </c>
      <c r="AD10" s="666">
        <f>SUM(AD11:AD12)</f>
        <v>15330.069</v>
      </c>
      <c r="AE10" s="667">
        <f t="shared" si="0"/>
        <v>0.55188248399999995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2647</v>
      </c>
      <c r="AD11" s="1022">
        <f>VLOOKUP(年度マスタ!$K$4&amp;"_"&amp;年度マスタ!$K$9,データシート3!A:AB,MATCH("ea_"&amp;$Y11&amp;"_年間発電",データシート3!$A$1:$AB$1,0),0)/10^3</f>
        <v>15330.069</v>
      </c>
      <c r="AE11" s="554">
        <f t="shared" si="0"/>
        <v>0.55188248399999995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v>
      </c>
      <c r="K12" s="651">
        <f t="shared" ref="K12:Q12" si="1">SUM(K6:K11)</f>
        <v>12.5</v>
      </c>
      <c r="L12" s="651">
        <f t="shared" si="1"/>
        <v>12.5</v>
      </c>
      <c r="M12" s="651">
        <f t="shared" si="1"/>
        <v>12.499999999999998</v>
      </c>
      <c r="N12" s="651">
        <f t="shared" si="1"/>
        <v>12.5</v>
      </c>
      <c r="O12" s="651">
        <f t="shared" si="1"/>
        <v>12.5</v>
      </c>
      <c r="P12" s="651">
        <f t="shared" si="1"/>
        <v>19.2</v>
      </c>
      <c r="Q12" s="651">
        <f t="shared" si="1"/>
        <v>19.2</v>
      </c>
      <c r="R12" s="652">
        <f t="shared" ref="R12" si="2">SUM(R6:R11)</f>
        <v>19.2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6.0080130000000002E-2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0.81080412000000002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15.0015</v>
      </c>
      <c r="K19" s="615">
        <f>K6*別紙!$C5/100*別紙!$E5/10^3</f>
        <v>15.0015</v>
      </c>
      <c r="L19" s="615">
        <f>L6*別紙!$C5/100*別紙!$E5/10^3</f>
        <v>15.0015</v>
      </c>
      <c r="M19" s="615">
        <f>M6*別紙!$C5/100*別紙!$E5/10^3</f>
        <v>15.001499999999998</v>
      </c>
      <c r="N19" s="615">
        <f>N6*別紙!$C5/100*別紙!$E5/10^3</f>
        <v>15.0015</v>
      </c>
      <c r="O19" s="615">
        <f>O6*別紙!$C5/100*別紙!$E5/10^3</f>
        <v>15.0015</v>
      </c>
      <c r="P19" s="615">
        <f>P6*別紙!$C5/100*別紙!$E5/10^3</f>
        <v>23.042304000000001</v>
      </c>
      <c r="Q19" s="615">
        <f>Q6*別紙!$C5/100*別紙!$E5/10^3</f>
        <v>23.042304000000001</v>
      </c>
      <c r="R19" s="639">
        <f>R6*別紙!$C5/100*別紙!$E5/10^3</f>
        <v>23.042304000000001</v>
      </c>
      <c r="S19" s="572"/>
      <c r="T19" s="191"/>
      <c r="U19" s="588"/>
      <c r="W19" s="201"/>
      <c r="X19" s="201"/>
      <c r="Y19" s="173"/>
      <c r="Z19" s="628" t="s">
        <v>389</v>
      </c>
      <c r="AA19" s="671"/>
      <c r="AB19" s="672"/>
      <c r="AC19" s="673">
        <f>SUM($AC$6,$AC$9,$AC$10,$AC$13)</f>
        <v>111747</v>
      </c>
      <c r="AD19" s="673">
        <f>SUM($AD$6,$AD$9,$AD$10,$AD$13)</f>
        <v>236974.71999999997</v>
      </c>
      <c r="AE19" s="674">
        <f>SUM($AE$6,$AE$9,$AE$10,$AE$13,$AE$17,$AE$18)</f>
        <v>9.401974169999999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15.0015</v>
      </c>
      <c r="K25" s="657">
        <f t="shared" si="3"/>
        <v>15.0015</v>
      </c>
      <c r="L25" s="657">
        <f t="shared" si="3"/>
        <v>15.0015</v>
      </c>
      <c r="M25" s="657">
        <f t="shared" si="3"/>
        <v>15.001499999999998</v>
      </c>
      <c r="N25" s="657">
        <f t="shared" si="3"/>
        <v>15.0015</v>
      </c>
      <c r="O25" s="657">
        <f t="shared" si="3"/>
        <v>15.0015</v>
      </c>
      <c r="P25" s="657">
        <f t="shared" si="3"/>
        <v>23.042304000000001</v>
      </c>
      <c r="Q25" s="657">
        <f t="shared" si="3"/>
        <v>23.042304000000001</v>
      </c>
      <c r="R25" s="658">
        <f t="shared" ref="R25" si="4">SUM(R19:R24)</f>
        <v>23.042304000000001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9988.9867802972349</v>
      </c>
      <c r="K26" s="654">
        <f>(VLOOKUP(年度マスタ!$K$4&amp;"_"&amp;K$18,データシート1!$A:$BT,MATCH("da_合計",データシート1!$A$1:$BT$1,0),0))/10^3</f>
        <v>10083.707138205367</v>
      </c>
      <c r="L26" s="654">
        <f>(VLOOKUP(年度マスタ!$K$4&amp;"_"&amp;L$18,データシート1!$A:$BT,MATCH("da_合計",データシート1!$A$1:$BT$1,0),0))/10^3</f>
        <v>10286.812626701349</v>
      </c>
      <c r="M26" s="654">
        <f>(VLOOKUP(年度マスタ!$K$4&amp;"_"&amp;M$18,データシート1!$A:$BT,MATCH("da_合計",データシート1!$A$1:$BT$1,0),0))/10^3</f>
        <v>9595.7293018373166</v>
      </c>
      <c r="N26" s="654">
        <f>(VLOOKUP(年度マスタ!$K$4&amp;"_"&amp;N$18,データシート1!$A:$BT,MATCH("da_合計",データシート1!$A$1:$BT$1,0),0))/10^3</f>
        <v>9539.0821406051709</v>
      </c>
      <c r="O26" s="654">
        <f>(VLOOKUP(年度マスタ!$K$4&amp;"_"&amp;O$18,データシート1!$A:$BT,MATCH("da_合計",データシート1!$A$1:$BT$1,0),0))/10^3</f>
        <v>7783.8413597032022</v>
      </c>
      <c r="P26" s="654">
        <f>(VLOOKUP(年度マスタ!$K$4&amp;"_"&amp;P$18,データシート1!$A:$BT,MATCH("da_合計",データシート1!$A$1:$BT$1,0),0))/10^3</f>
        <v>8618.2300332636041</v>
      </c>
      <c r="Q26" s="654">
        <f>(VLOOKUP(年度マスタ!$K$4&amp;"_"&amp;Q$18,データシート1!$A:$BT,MATCH("da_合計",データシート1!$A$1:$BT$1,0),0))/10^3</f>
        <v>8652.3957590246482</v>
      </c>
      <c r="R26" s="655">
        <f>Q26</f>
        <v>8652.3957590246482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1.5018039697068867E-3</v>
      </c>
      <c r="K27" s="839">
        <f t="shared" ref="K27:P27" si="5">K25/K26</f>
        <v>1.4876969148738953E-3</v>
      </c>
      <c r="L27" s="839">
        <f t="shared" si="5"/>
        <v>1.458323442293563E-3</v>
      </c>
      <c r="M27" s="839">
        <f t="shared" si="5"/>
        <v>1.5633517295165493E-3</v>
      </c>
      <c r="N27" s="839">
        <f t="shared" si="5"/>
        <v>1.5726355826356567E-3</v>
      </c>
      <c r="O27" s="839">
        <f t="shared" si="5"/>
        <v>1.9272617858917935E-3</v>
      </c>
      <c r="P27" s="839">
        <f t="shared" si="5"/>
        <v>2.6736701052378618E-3</v>
      </c>
      <c r="Q27" s="839">
        <f>Q25/Q26</f>
        <v>2.6631125808093494E-3</v>
      </c>
      <c r="R27" s="840">
        <f>R25/R26</f>
        <v>2.6631125808093494E-3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2.6631125808093494E-3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27.388335739593266</v>
      </c>
      <c r="AA52" s="173"/>
      <c r="AB52" s="678" t="s">
        <v>413</v>
      </c>
      <c r="AC52" s="679">
        <f>$AD6</f>
        <v>25383.536</v>
      </c>
      <c r="AD52" s="680">
        <f>R19+R20</f>
        <v>23.042304000000001</v>
      </c>
      <c r="AE52" s="681">
        <f t="shared" ref="AE52:AE54" si="6">IFERROR(AD52/AC52,"-")</f>
        <v>9.0776572657174325E-4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228322.32424097531</v>
      </c>
      <c r="Z53" s="1130"/>
      <c r="AA53" s="173"/>
      <c r="AB53" s="678" t="s">
        <v>377</v>
      </c>
      <c r="AC53" s="679">
        <f>$AD9</f>
        <v>196261.11499999999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15330.069</v>
      </c>
      <c r="AD54" s="679">
        <f>R22</f>
        <v>0</v>
      </c>
      <c r="AE54" s="681">
        <f t="shared" si="6"/>
        <v>0</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天川村</v>
      </c>
      <c r="AZ12" s="1023" t="str">
        <f>年度マスタ!$K4</f>
        <v>29446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天川村</v>
      </c>
      <c r="AZ4" s="1038" t="str">
        <f>年度マスタ!$K4</f>
        <v>29446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2025-03-04T09:53:13Z</dcterms:created>
  <dcterms:modified xsi:type="dcterms:W3CDTF">2025-03-04T09:53:13Z</dcterms:modified>
  <cp:category/>
  <cp:contentStatus/>
</cp:coreProperties>
</file>