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EBFFD5F-2179-43D7-9F04-E80387EEE9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<sst xmlns="http://schemas.openxmlformats.org/spreadsheetml/2006/main" count="16750" uniqueCount="2472">
  <si>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</si>
  <si>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</si>
  <si>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</si>
  <si>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</si>
  <si>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</si>
  <si>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</si>
  <si>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</si>
  <si>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</si>
  <si>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</si>
  <si>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</si>
  <si>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</si>
  <si>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</si>
  <si>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</si>
  <si>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</si>
  <si>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</si>
  <si>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</si>
  <si>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</si>
  <si>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</si>
  <si>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</si>
  <si>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</si>
  <si>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</si>
  <si>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</si>
  <si>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</si>
  <si>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</si>
  <si>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</si>
  <si>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</si>
  <si>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</si>
  <si>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</si>
  <si>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</si>
  <si>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</si>
  <si>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</si>
  <si>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</si>
  <si>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</si>
  <si>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</si>
  <si>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</si>
  <si>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</si>
  <si>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</si>
  <si>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</si>
  <si>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</si>
  <si>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</si>
  <si>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</si>
  <si>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</si>
  <si>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</si>
  <si>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</si>
  <si>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</si>
  <si>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</si>
  <si>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</si>
  <si>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</si>
  <si>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</si>
  <si>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</si>
  <si>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</si>
  <si>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</si>
  <si>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</si>
  <si>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</si>
  <si>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</si>
  <si>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</si>
  <si>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</si>
  <si>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</si>
  <si>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</si>
  <si>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</si>
  <si>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</si>
  <si>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</si>
  <si>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</si>
  <si>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</si>
  <si>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</si>
  <si>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</si>
  <si>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</si>
  <si>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</si>
  <si>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</si>
  <si>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</si>
  <si>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</si>
  <si>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</si>
  <si>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</si>
  <si>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</si>
  <si>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</si>
  <si>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</si>
  <si>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</si>
  <si>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</si>
  <si>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</si>
  <si>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</si>
  <si>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</si>
  <si>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</si>
  <si>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</si>
  <si>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</si>
  <si>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</si>
  <si>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</si>
  <si>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</si>
  <si>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</si>
  <si>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</si>
  <si>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</si>
  <si>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</si>
  <si>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</si>
  <si>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</si>
  <si>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</si>
  <si>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</si>
  <si>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</si>
  <si>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</si>
  <si>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</si>
  <si>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</si>
  <si>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</si>
  <si>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</si>
  <si>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</si>
  <si>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</si>
  <si>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</si>
  <si>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</si>
  <si>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</si>
  <si>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</si>
  <si>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</si>
  <si>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</si>
  <si>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</si>
  <si>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</si>
  <si>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</si>
  <si>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</si>
  <si>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</si>
  <si>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</si>
  <si>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</si>
  <si>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</si>
  <si>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</si>
  <si>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</si>
  <si>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</si>
  <si>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</si>
  <si>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</si>
  <si>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</si>
  <si>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</si>
  <si>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</si>
  <si>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</si>
  <si>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</si>
  <si>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</si>
  <si>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</si>
  <si>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</si>
  <si>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</si>
  <si>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</si>
  <si>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</si>
  <si>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</si>
  <si>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</si>
  <si>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</si>
  <si>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</si>
  <si>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</si>
  <si>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</si>
  <si>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</si>
  <si>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</si>
  <si>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</si>
  <si>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</si>
  <si>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</si>
  <si>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</si>
  <si>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</si>
  <si>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</si>
  <si>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</si>
  <si>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</si>
  <si>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</si>
  <si>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</si>
  <si>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</si>
  <si>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</si>
  <si>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</si>
  <si>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</si>
  <si>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</si>
  <si>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</si>
  <si>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</si>
  <si>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</si>
  <si>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</si>
  <si>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</si>
  <si>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</si>
  <si>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</si>
  <si>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</si>
  <si>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</si>
  <si>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</si>
  <si>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</si>
  <si>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</si>
  <si>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</si>
  <si>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</si>
  <si>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</si>
  <si>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</si>
  <si>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</si>
  <si>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</si>
  <si>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</si>
  <si>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</si>
  <si>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</si>
  <si>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</si>
  <si>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</si>
  <si>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</si>
  <si>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</si>
  <si>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</si>
  <si>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</si>
  <si>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</si>
  <si>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</si>
  <si>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</si>
  <si>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</si>
  <si>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</si>
  <si>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</si>
  <si>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</si>
  <si>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</si>
  <si>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</si>
  <si>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</si>
  <si>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</si>
  <si>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</si>
  <si>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</si>
  <si>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</si>
  <si>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</si>
  <si>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</si>
  <si>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</si>
  <si>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</si>
  <si>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</si>
  <si>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</si>
  <si>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</si>
  <si>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</si>
  <si>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</si>
  <si>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</si>
  <si>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</si>
  <si>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</si>
  <si>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</si>
  <si>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</si>
  <si>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</si>
  <si>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</si>
  <si>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</si>
  <si>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</si>
  <si>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</si>
  <si>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</si>
  <si>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</si>
  <si>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</si>
  <si>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</si>
  <si>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</si>
  <si>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</si>
  <si>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</si>
  <si>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</si>
  <si>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</si>
  <si>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</si>
  <si>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</si>
  <si>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</si>
  <si>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</si>
  <si>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</si>
  <si>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</si>
  <si>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</si>
  <si>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</si>
  <si>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</si>
  <si>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</si>
  <si>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</si>
  <si>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</si>
  <si>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</si>
  <si>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</si>
  <si>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</si>
  <si>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</si>
  <si>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</si>
  <si>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</si>
  <si>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</si>
  <si>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</si>
  <si>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</si>
  <si>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</si>
  <si>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</si>
  <si>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</si>
  <si>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</si>
  <si>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</si>
  <si>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</si>
  <si>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</si>
  <si>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</si>
  <si>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</si>
  <si>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</si>
  <si>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</si>
  <si>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</si>
  <si>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</si>
  <si>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</si>
  <si>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</si>
  <si>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</si>
  <si>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</si>
  <si>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</si>
  <si>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</si>
  <si>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</si>
  <si>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</si>
  <si>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</si>
  <si>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</si>
  <si>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</si>
  <si>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</si>
  <si>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</si>
  <si>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</si>
  <si>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</si>
  <si>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</si>
  <si>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</si>
  <si>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</si>
  <si>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</si>
  <si>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</si>
  <si>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</si>
  <si>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</si>
  <si>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</si>
  <si>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</si>
  <si>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</si>
  <si>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</si>
  <si>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</si>
  <si>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</si>
  <si>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</si>
  <si>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</si>
  <si>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</si>
  <si>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</si>
  <si>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</si>
  <si>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</si>
  <si>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</si>
  <si>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</si>
  <si>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</si>
  <si>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</si>
  <si>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</si>
  <si>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</si>
  <si>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</si>
  <si>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</si>
  <si>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</si>
  <si>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</si>
  <si>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</si>
  <si>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</si>
  <si>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</si>
  <si>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</si>
  <si>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</si>
  <si>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</si>
  <si>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</si>
  <si>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</si>
  <si>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</si>
  <si>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</si>
  <si>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</si>
  <si>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</si>
  <si>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</si>
  <si>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</si>
  <si>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</si>
  <si>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</si>
  <si>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</si>
  <si>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</si>
  <si>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</si>
  <si>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</si>
  <si>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</si>
  <si>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</si>
  <si>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</si>
  <si>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</si>
  <si>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</si>
  <si>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</si>
  <si>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</si>
  <si>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</si>
  <si>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</si>
  <si>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</si>
  <si>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</si>
  <si>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</si>
  <si>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</si>
  <si>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</si>
  <si>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</si>
  <si>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</si>
  <si>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</si>
  <si>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</si>
  <si>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</si>
  <si>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</si>
  <si>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</si>
  <si>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</si>
  <si>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</si>
  <si>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</si>
  <si>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</si>
  <si>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</si>
  <si>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</si>
  <si>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</si>
  <si>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</si>
  <si>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</si>
  <si>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</si>
  <si>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</si>
  <si>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</si>
  <si>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</si>
  <si>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</si>
  <si>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</si>
  <si>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</si>
  <si>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</si>
  <si>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</si>
  <si>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</si>
  <si>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</si>
  <si>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</si>
  <si>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</si>
  <si>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</si>
  <si>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</si>
  <si>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</si>
  <si>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</si>
  <si>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</si>
  <si>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</si>
  <si>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</si>
  <si>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</si>
  <si>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</si>
  <si>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</si>
  <si>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</si>
  <si>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</si>
  <si>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</si>
  <si>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</si>
  <si>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</si>
  <si>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</si>
  <si>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</si>
  <si>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</si>
  <si>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</si>
  <si>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</si>
  <si>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</si>
  <si>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</si>
  <si>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</si>
  <si>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</si>
  <si>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</si>
  <si>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</si>
  <si>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</si>
  <si>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</si>
  <si>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</si>
  <si>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</si>
  <si>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</si>
  <si>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</si>
  <si>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</si>
  <si>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</si>
  <si>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</si>
  <si>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</si>
  <si>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</si>
  <si>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</si>
  <si>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</si>
  <si>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</si>
  <si>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</si>
  <si>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</si>
  <si>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</si>
  <si>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</si>
  <si>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</si>
  <si>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</si>
  <si>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</si>
  <si>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</si>
  <si>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</si>
  <si>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</si>
  <si>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</si>
  <si>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</si>
  <si>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</si>
  <si>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</si>
  <si>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</si>
  <si>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</si>
  <si>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</si>
  <si>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</si>
  <si>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</si>
  <si>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</si>
  <si>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</si>
  <si>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</si>
  <si>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</si>
  <si>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</si>
  <si>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</si>
  <si>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</si>
  <si>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</si>
  <si>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</si>
  <si>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</si>
  <si>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</si>
  <si>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</si>
  <si>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</si>
  <si>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</si>
  <si>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</si>
  <si>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</si>
  <si>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</si>
  <si>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</si>
  <si>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</si>
  <si>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</si>
  <si>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</si>
  <si>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</si>
  <si>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</si>
  <si>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</si>
  <si>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</si>
  <si>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</si>
  <si>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</si>
  <si>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</si>
  <si>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</si>
  <si>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</si>
  <si>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</si>
  <si>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</si>
  <si>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</si>
  <si>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</si>
  <si>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</si>
  <si>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</si>
  <si>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</si>
  <si>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</si>
  <si>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</si>
  <si>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</si>
  <si>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</si>
  <si>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</si>
  <si>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</si>
  <si>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</si>
  <si>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</si>
  <si>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</si>
  <si>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</si>
  <si>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</si>
  <si>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</si>
  <si>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</si>
  <si>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</si>
  <si>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</si>
  <si>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</si>
  <si>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</si>
  <si>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</si>
  <si>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</si>
  <si>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</si>
  <si>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</si>
  <si>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</si>
  <si>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</si>
  <si>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</si>
  <si>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</si>
  <si>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</si>
  <si>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</si>
  <si>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</si>
  <si>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</si>
  <si>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</si>
  <si>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</si>
  <si>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</si>
  <si>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</si>
  <si>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</si>
  <si>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</si>
  <si>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</si>
  <si>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</si>
  <si>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</si>
  <si>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</si>
  <si>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</si>
  <si>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</si>
  <si>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</si>
  <si>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</si>
  <si>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</si>
  <si>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</si>
  <si>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</si>
  <si>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</si>
  <si>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</si>
  <si>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</si>
  <si>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</si>
  <si>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</si>
  <si>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</si>
  <si>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</si>
  <si>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</si>
  <si>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</si>
  <si>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</si>
  <si>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</si>
  <si>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</si>
  <si>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</si>
  <si>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</si>
  <si>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</si>
  <si>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</si>
  <si>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</si>
  <si>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</si>
  <si>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</si>
  <si>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</si>
  <si>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</si>
  <si>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</si>
  <si>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</si>
  <si>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</si>
  <si>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</si>
  <si>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</si>
  <si>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</si>
  <si>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</si>
  <si>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</si>
  <si>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</si>
  <si>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</si>
  <si>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</si>
  <si>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</si>
  <si>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</si>
  <si>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</si>
  <si>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</si>
  <si>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</si>
  <si>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</si>
  <si>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</si>
  <si>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</si>
  <si>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</si>
  <si>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</si>
  <si>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</si>
  <si>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</si>
  <si>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</si>
  <si>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</si>
  <si>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</si>
  <si>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</si>
  <si>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</si>
  <si>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</si>
  <si>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</si>
  <si>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</si>
  <si>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</si>
  <si>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</si>
  <si>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</si>
  <si>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</si>
  <si>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</si>
  <si>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</si>
  <si>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</si>
  <si>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</si>
  <si>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</si>
  <si>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</si>
  <si>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</si>
  <si>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</si>
  <si>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</si>
  <si>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</si>
  <si>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</si>
  <si>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</si>
  <si>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</si>
  <si>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</si>
  <si>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</si>
  <si>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</si>
  <si>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</si>
  <si>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</si>
  <si>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</si>
  <si>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</si>
  <si>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</si>
  <si>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</si>
  <si>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</si>
  <si>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</si>
  <si>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</si>
  <si>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</si>
  <si>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</si>
  <si>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</si>
  <si>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</si>
  <si>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</si>
  <si>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</si>
  <si>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</si>
  <si>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</si>
  <si>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</si>
  <si>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</si>
  <si>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</si>
  <si>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</si>
  <si>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</si>
  <si>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</si>
  <si>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</si>
  <si>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</si>
  <si>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</si>
  <si>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</si>
  <si>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</si>
  <si>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</si>
  <si>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</si>
  <si>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</si>
  <si>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</si>
  <si>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</si>
  <si>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</si>
  <si>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</si>
  <si>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</si>
  <si>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</si>
  <si>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</si>
  <si>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</si>
  <si>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</si>
  <si>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</si>
  <si>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</si>
  <si>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</si>
  <si>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</si>
  <si>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</si>
  <si>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</si>
  <si>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</si>
  <si>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</si>
  <si>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</si>
  <si>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</si>
  <si>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</si>
  <si>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</si>
  <si>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</si>
  <si>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</si>
  <si>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</si>
  <si>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</si>
  <si>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</si>
  <si>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</si>
  <si>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</si>
  <si>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</si>
  <si>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</si>
  <si>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</si>
  <si>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</si>
  <si>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</si>
  <si>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</si>
  <si>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</si>
  <si>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</si>
  <si>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</si>
  <si>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</si>
  <si>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</si>
  <si>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</si>
  <si>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</si>
  <si>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</si>
  <si>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</si>
  <si>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</si>
  <si>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</si>
  <si>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</si>
  <si>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</si>
  <si>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</si>
  <si>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</si>
  <si>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</si>
  <si>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</si>
  <si>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</si>
  <si>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</si>
  <si>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</si>
  <si>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</si>
  <si>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</si>
  <si>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</si>
  <si>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</si>
  <si>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</si>
  <si>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</si>
  <si>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</si>
  <si>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</si>
  <si>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</si>
  <si>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</si>
  <si>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</si>
  <si>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</si>
  <si>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</si>
  <si>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</si>
  <si>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</si>
  <si>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</si>
  <si>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</si>
  <si>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</si>
  <si>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</si>
  <si>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</si>
  <si>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</si>
  <si>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</si>
  <si>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</si>
  <si>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</si>
  <si>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</si>
  <si>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</si>
  <si>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</si>
  <si>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</si>
  <si>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</si>
  <si>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</si>
  <si>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</si>
  <si>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</si>
  <si>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</si>
  <si>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</si>
  <si>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</si>
  <si>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</si>
  <si>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</si>
  <si>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</si>
  <si>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</si>
  <si>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</si>
  <si>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</si>
  <si>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</si>
  <si>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</si>
  <si>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</si>
  <si>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</si>
  <si>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</si>
  <si>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</si>
  <si>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</si>
  <si>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</si>
  <si>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</si>
  <si>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</si>
  <si>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</si>
  <si>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</si>
  <si>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</si>
  <si>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</si>
  <si>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</si>
  <si>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</si>
  <si>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</si>
  <si>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</si>
  <si>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</si>
  <si>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</si>
  <si>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</si>
  <si>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</si>
  <si>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</si>
  <si>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</si>
  <si>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</si>
  <si>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</si>
  <si>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</si>
  <si>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</si>
  <si>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</si>
  <si>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</si>
  <si>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</si>
  <si>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</si>
  <si>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</si>
  <si>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</si>
  <si>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</si>
  <si>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</si>
  <si>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</si>
  <si>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</si>
  <si>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</si>
  <si>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</si>
  <si>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</si>
  <si>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</si>
  <si>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</si>
  <si>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</si>
  <si>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</si>
  <si>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</si>
  <si>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</si>
  <si>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</si>
  <si>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</si>
  <si>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</si>
  <si>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</si>
  <si>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</si>
  <si>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</si>
  <si>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</si>
  <si>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</si>
  <si>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</si>
  <si>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</si>
  <si>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</si>
  <si>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</si>
  <si>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</si>
  <si>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</si>
  <si>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</si>
  <si>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</si>
  <si>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</si>
  <si>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</si>
  <si>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</si>
  <si>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</si>
  <si>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</si>
  <si>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</si>
  <si>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</si>
  <si>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</si>
  <si>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</si>
  <si>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</si>
  <si>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</si>
  <si>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</si>
  <si>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</si>
  <si>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</si>
  <si>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</si>
  <si>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</si>
  <si>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</si>
  <si>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</si>
  <si>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</si>
  <si>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</si>
  <si>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</si>
  <si>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</si>
  <si>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</si>
  <si>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</si>
  <si>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</si>
  <si>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</si>
  <si>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</si>
  <si>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</si>
  <si>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</si>
  <si>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</si>
  <si>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</si>
  <si>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</si>
  <si>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</si>
  <si>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</si>
  <si>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</si>
  <si>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</si>
  <si>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</si>
  <si>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</si>
  <si>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</si>
  <si>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</si>
  <si>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</si>
  <si>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</si>
  <si>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</si>
  <si>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</si>
  <si>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</si>
  <si>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</si>
  <si>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</si>
  <si>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</si>
  <si>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</si>
  <si>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</si>
  <si>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</si>
  <si>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</si>
  <si>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</si>
  <si>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</si>
  <si>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</si>
  <si>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</si>
  <si>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</si>
  <si>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</si>
  <si>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</si>
  <si>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</si>
  <si>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</si>
  <si>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</si>
  <si>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</si>
  <si>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</si>
  <si>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</si>
  <si>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</si>
  <si>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</si>
  <si>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</si>
  <si>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</si>
  <si>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</si>
  <si>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</si>
  <si>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</si>
  <si>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</si>
  <si>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</si>
  <si>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</si>
  <si>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</si>
  <si>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</si>
  <si>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</si>
  <si>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</si>
  <si>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</si>
  <si>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</si>
  <si>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</si>
  <si>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</si>
  <si>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</si>
  <si>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</si>
  <si>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</si>
  <si>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</si>
  <si>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</si>
  <si>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</si>
  <si>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</si>
  <si>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</si>
  <si>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</si>
  <si>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</si>
  <si>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</si>
  <si>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</si>
  <si>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</si>
  <si>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</si>
  <si>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</si>
  <si>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</si>
  <si>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</si>
  <si>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</si>
  <si>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</si>
  <si>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</si>
  <si>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</si>
  <si>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</si>
  <si>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</si>
  <si>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</si>
  <si>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</si>
  <si>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</si>
  <si>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</si>
  <si>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</si>
  <si>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</si>
  <si>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</si>
  <si>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</si>
  <si>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</si>
  <si>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</si>
  <si>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</si>
  <si>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</si>
  <si>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</si>
  <si>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</si>
  <si>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</si>
  <si>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</si>
  <si>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</si>
  <si>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</si>
  <si>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</si>
  <si>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</si>
  <si>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</si>
  <si>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</si>
  <si>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</si>
  <si>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</si>
  <si>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</si>
  <si>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</si>
  <si>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</si>
  <si>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</si>
  <si>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</si>
  <si>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</si>
  <si>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</si>
  <si>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</si>
  <si>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</si>
  <si>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</si>
  <si>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</si>
  <si>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</si>
  <si>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</si>
  <si>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</si>
  <si>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</si>
  <si>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</si>
  <si>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</si>
  <si>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</si>
  <si>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</si>
  <si>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</si>
  <si>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</si>
  <si>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</si>
  <si>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</si>
  <si>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</si>
  <si>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</si>
  <si>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</si>
  <si>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</si>
  <si>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</si>
  <si>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</si>
  <si>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</si>
  <si>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</si>
  <si>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</si>
  <si>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</si>
  <si>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</si>
  <si>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</si>
  <si>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</si>
  <si>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</si>
  <si>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</si>
  <si>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</si>
  <si>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</si>
  <si>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</si>
  <si>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</si>
  <si>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</si>
  <si>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</si>
  <si>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</si>
  <si>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</si>
  <si>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</si>
  <si>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</si>
  <si>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</si>
  <si>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</si>
  <si>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</si>
  <si>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</si>
  <si>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</si>
  <si>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</si>
  <si>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</si>
  <si>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</si>
  <si>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</si>
  <si>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</si>
  <si>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</si>
  <si>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</si>
  <si>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</si>
  <si>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</si>
  <si>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</si>
  <si>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</si>
  <si>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</si>
  <si>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</si>
  <si>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</si>
  <si>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</si>
  <si>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</si>
  <si>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</si>
  <si>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</si>
  <si>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</si>
  <si>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</si>
  <si>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</si>
  <si>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</si>
  <si>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</si>
  <si>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</si>
  <si>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</si>
  <si>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</si>
  <si>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</si>
  <si>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</si>
  <si>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</si>
  <si>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</si>
  <si>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</si>
  <si>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</si>
  <si>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</si>
  <si>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</si>
  <si>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</si>
  <si>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</si>
  <si>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</si>
  <si>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</si>
  <si>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</si>
  <si>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</si>
  <si>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</si>
  <si>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</si>
  <si>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</si>
  <si>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</si>
  <si>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</si>
  <si>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</si>
  <si>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</si>
  <si>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</si>
  <si>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</si>
  <si>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</si>
  <si>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</si>
  <si>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</si>
  <si>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</si>
  <si>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</si>
  <si>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</si>
  <si>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</si>
  <si>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</si>
  <si>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</si>
  <si>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</si>
  <si>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</si>
  <si>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</si>
  <si>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</si>
  <si>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</si>
  <si>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</si>
  <si>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</si>
  <si>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</si>
  <si>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</si>
  <si>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</si>
  <si>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</si>
  <si>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</si>
  <si>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</si>
  <si>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</si>
  <si>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</si>
  <si>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</si>
  <si>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</si>
  <si>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</si>
  <si>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</si>
  <si>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</si>
  <si>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</si>
  <si>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</si>
  <si>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</si>
  <si>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</si>
  <si>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</si>
  <si>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</si>
  <si>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</si>
  <si>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</si>
  <si>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</si>
  <si>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</si>
  <si>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</si>
  <si>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</si>
  <si>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</si>
  <si>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</si>
  <si>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</si>
  <si>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</si>
  <si>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</si>
  <si>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</si>
  <si>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</si>
  <si>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</si>
  <si>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</si>
  <si>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</si>
  <si>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</si>
  <si>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</si>
  <si>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</si>
  <si>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</si>
  <si>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</si>
  <si>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</si>
  <si>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</si>
  <si>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</si>
  <si>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</si>
  <si>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</si>
  <si>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</si>
  <si>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</si>
  <si>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</si>
  <si>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</si>
  <si>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</si>
  <si>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</si>
  <si>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</si>
  <si>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</si>
  <si>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</si>
  <si>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</si>
  <si>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</si>
  <si>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</si>
  <si>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</si>
  <si>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</si>
  <si>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</si>
  <si>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</si>
  <si>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</si>
  <si>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</si>
  <si>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</si>
  <si>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</si>
  <si>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</si>
  <si>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</si>
  <si>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</si>
  <si>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</si>
  <si>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</si>
  <si>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</si>
  <si>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</si>
  <si>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</si>
  <si>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</si>
  <si>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</si>
  <si>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</si>
  <si>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</si>
  <si>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</si>
  <si>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</si>
  <si>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</si>
  <si>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</si>
  <si>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</si>
  <si>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</si>
  <si>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</si>
  <si>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</si>
  <si>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</si>
  <si>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</si>
  <si>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</si>
  <si>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</si>
  <si>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</si>
  <si>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</si>
  <si>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</si>
  <si>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</si>
  <si>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</si>
  <si>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</si>
  <si>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</si>
  <si>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</si>
  <si>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</si>
  <si>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</si>
  <si>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</si>
  <si>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</si>
  <si>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</si>
  <si>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</si>
  <si>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</si>
  <si>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</si>
  <si>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</si>
  <si>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</si>
  <si>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</si>
  <si>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</si>
  <si>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</si>
  <si>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</si>
  <si>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</si>
  <si>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</si>
  <si>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</si>
  <si>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</si>
  <si>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</si>
  <si>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</si>
  <si>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</si>
  <si>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</si>
  <si>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</si>
  <si>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</si>
  <si>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</si>
  <si>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</si>
  <si>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</si>
  <si>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</si>
  <si>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</si>
  <si>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</si>
  <si>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</si>
  <si>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</si>
  <si>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</si>
  <si>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</si>
  <si>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</si>
  <si>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</si>
  <si>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</si>
  <si>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</si>
  <si>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</si>
  <si>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</si>
  <si>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</si>
  <si>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</si>
  <si>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</si>
  <si>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</si>
  <si>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</si>
  <si>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</si>
  <si>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</si>
  <si>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</si>
  <si>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</si>
  <si>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</si>
  <si>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</si>
  <si>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</si>
  <si>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</si>
  <si>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</si>
  <si>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</si>
  <si>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</si>
  <si>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</si>
  <si>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</si>
  <si>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</si>
  <si>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</si>
  <si>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</si>
  <si>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</si>
  <si>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</si>
  <si>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</si>
  <si>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</si>
  <si>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</si>
  <si>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</si>
  <si>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</si>
  <si>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</si>
  <si>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</si>
  <si>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</si>
  <si>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</si>
  <si>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</si>
  <si>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</si>
  <si>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</si>
  <si>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</si>
  <si>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</si>
  <si>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</si>
  <si>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</si>
  <si>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</si>
  <si>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</si>
  <si>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</si>
  <si>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</si>
  <si>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</si>
  <si>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</si>
  <si>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</si>
  <si>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</si>
  <si>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</si>
  <si>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</si>
  <si>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</si>
  <si>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</si>
  <si>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</si>
  <si>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</si>
  <si>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</si>
  <si>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</si>
  <si>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</si>
  <si>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</si>
  <si>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</si>
  <si>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</si>
  <si>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</si>
  <si>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</si>
  <si>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</si>
  <si>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</si>
  <si>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</si>
  <si>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</si>
  <si>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</si>
  <si>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</si>
  <si>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</si>
  <si>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</si>
  <si>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</si>
  <si>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</si>
  <si>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</si>
  <si>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</si>
  <si>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</si>
  <si>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</si>
  <si>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</si>
  <si>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</si>
  <si>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</si>
  <si>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</si>
  <si>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</si>
  <si>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</si>
  <si>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</si>
  <si>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</si>
  <si>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</si>
  <si>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</si>
  <si>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</si>
  <si>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</si>
  <si>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</si>
  <si>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</si>
  <si>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</si>
  <si>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</si>
  <si>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</si>
  <si>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</si>
  <si>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</si>
  <si>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</si>
  <si>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</si>
  <si>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</si>
  <si>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</si>
  <si>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</si>
  <si>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</si>
  <si>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</si>
  <si>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</si>
  <si>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</si>
  <si>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</si>
  <si>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</si>
  <si>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</si>
  <si>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</si>
  <si>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</si>
  <si>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</si>
  <si>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</si>
  <si>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</si>
  <si>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</si>
  <si>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</si>
  <si>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</si>
  <si>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</si>
  <si>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</si>
  <si>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</si>
  <si>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</si>
  <si>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</si>
  <si>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</si>
  <si>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</si>
  <si>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</si>
  <si>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</si>
  <si>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</si>
  <si>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</si>
  <si>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</si>
  <si>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</si>
  <si>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</si>
  <si>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</si>
  <si>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</si>
  <si>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</si>
  <si>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</si>
  <si>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</si>
  <si>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</si>
  <si>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</si>
  <si>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</si>
  <si>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</si>
  <si>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</si>
  <si>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</si>
  <si>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</si>
  <si>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</si>
  <si>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</si>
  <si>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</si>
  <si>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</si>
  <si>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</si>
  <si>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</si>
  <si>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</si>
  <si>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</si>
  <si>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</si>
  <si>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</si>
  <si>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</si>
  <si>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</si>
  <si>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</si>
  <si>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</si>
  <si>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</si>
  <si>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</si>
  <si>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</si>
  <si>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</si>
  <si>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</si>
  <si>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</si>
  <si>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</si>
  <si>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</si>
  <si>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</si>
  <si>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</si>
  <si>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</si>
  <si>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</si>
  <si>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</si>
  <si>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</si>
  <si>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</si>
  <si>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</si>
  <si>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</si>
  <si>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</si>
  <si>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</si>
  <si>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</si>
  <si>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</si>
  <si>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</si>
  <si>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</si>
  <si>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</si>
  <si>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</si>
  <si>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</si>
  <si>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</si>
  <si>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</si>
  <si>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</si>
  <si>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</si>
  <si>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</si>
  <si>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</si>
  <si>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</si>
  <si>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</si>
  <si>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</si>
  <si>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</si>
  <si>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</si>
  <si>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</si>
  <si>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</si>
  <si>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</si>
  <si>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</si>
  <si>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</si>
  <si>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</si>
  <si>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</si>
  <si>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</si>
  <si>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</si>
  <si>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</si>
  <si>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</si>
  <si>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</si>
  <si>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</si>
  <si>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</si>
  <si>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</si>
  <si>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</si>
  <si>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</si>
  <si>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</si>
  <si>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</si>
  <si>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</si>
  <si>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</si>
  <si>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</si>
  <si>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</si>
  <si>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</si>
  <si>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</si>
  <si>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</si>
  <si>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</si>
  <si>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</si>
  <si>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</si>
  <si>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</si>
  <si>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</si>
  <si>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</si>
  <si>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</si>
  <si>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</si>
  <si>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</si>
  <si>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</si>
  <si>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</si>
  <si>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</si>
  <si>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</si>
  <si>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</si>
  <si>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</si>
  <si>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</si>
  <si>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</si>
  <si>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</si>
  <si>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</si>
  <si>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</si>
  <si>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</si>
  <si>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</si>
  <si>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</si>
  <si>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</si>
  <si>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</si>
  <si>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</si>
  <si>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</si>
  <si>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</si>
  <si>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</si>
  <si>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</si>
  <si>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</si>
  <si>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</si>
  <si>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</si>
  <si>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</si>
  <si>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</si>
  <si>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</si>
  <si>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</si>
  <si>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</si>
  <si>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</si>
  <si>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</si>
  <si>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</si>
  <si>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</si>
  <si>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</si>
  <si>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</si>
  <si>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</si>
  <si>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</si>
  <si>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</si>
  <si>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</si>
  <si>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</si>
  <si>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</si>
  <si>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</si>
  <si>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</si>
  <si>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</si>
  <si>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</si>
  <si>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</si>
  <si>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</si>
  <si>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</si>
  <si>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</si>
  <si>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</si>
  <si>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</si>
  <si>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</si>
  <si>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</si>
  <si>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</si>
  <si>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</si>
  <si>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</si>
  <si>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</si>
  <si>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</si>
  <si>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</si>
  <si>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</si>
  <si>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</si>
  <si>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</si>
  <si>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</si>
  <si>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</si>
  <si>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</si>
  <si>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</si>
  <si>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</si>
  <si>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</si>
  <si>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</si>
  <si>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</si>
  <si>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</si>
  <si>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</si>
  <si>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</si>
  <si>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</si>
  <si>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</si>
  <si>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</si>
  <si>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</si>
  <si>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</si>
  <si>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</si>
  <si>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</si>
  <si>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</si>
  <si>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</si>
  <si>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</si>
  <si>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</si>
  <si>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</si>
  <si>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</si>
  <si>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</si>
  <si>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</si>
  <si>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</si>
  <si>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</si>
  <si>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</si>
  <si>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</si>
  <si>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</si>
  <si>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</si>
  <si>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</si>
  <si>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</si>
  <si>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</si>
  <si>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</si>
  <si>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</si>
  <si>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</si>
  <si>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</si>
  <si>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</si>
  <si>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</si>
  <si>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</si>
  <si>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</si>
  <si>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</si>
  <si>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</si>
  <si>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</si>
  <si>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</si>
  <si>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</si>
  <si>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</si>
  <si>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</si>
  <si>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</si>
  <si>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</si>
  <si>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</si>
  <si>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</si>
  <si>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</si>
  <si>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</si>
  <si>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</si>
  <si>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</si>
  <si>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</si>
  <si>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</si>
  <si>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</si>
  <si>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</si>
  <si>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</si>
  <si>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</si>
  <si>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</si>
  <si>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</si>
  <si>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</si>
  <si>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</si>
  <si>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</si>
  <si>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</si>
  <si>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</si>
  <si>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</si>
  <si>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</si>
  <si>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</si>
  <si>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</si>
  <si>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</si>
  <si>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</si>
  <si>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</si>
  <si>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</si>
  <si>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</si>
  <si>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</si>
  <si>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</si>
  <si>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</si>
  <si>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</si>
  <si>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</si>
  <si>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</si>
  <si>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</si>
  <si>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</si>
  <si>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</si>
  <si>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</si>
  <si>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</si>
  <si>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</si>
  <si>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</si>
  <si>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</si>
  <si>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</si>
  <si>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</si>
  <si>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</si>
  <si>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</si>
  <si>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</si>
  <si>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</si>
  <si>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</si>
  <si>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</si>
  <si>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</si>
  <si>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</si>
  <si>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</si>
  <si>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</si>
  <si>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</si>
  <si>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</si>
  <si>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</si>
  <si>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</si>
  <si>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</si>
  <si>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</si>
  <si>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</si>
  <si>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</si>
  <si>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</si>
  <si>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</si>
  <si>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</si>
  <si>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</si>
  <si>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</si>
  <si>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</si>
  <si>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</si>
  <si>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</si>
  <si>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</si>
  <si>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</si>
  <si>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</si>
  <si>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</si>
  <si>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</si>
  <si>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</si>
  <si>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</si>
  <si>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</si>
  <si>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</si>
  <si>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</si>
  <si>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</si>
  <si>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</si>
  <si>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</si>
  <si>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</si>
  <si>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</si>
  <si>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</si>
  <si>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</si>
  <si>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</si>
  <si>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</si>
  <si>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</si>
  <si>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</si>
  <si>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</si>
  <si>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</si>
  <si>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</si>
  <si>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</si>
  <si>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</si>
  <si>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</si>
  <si>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</si>
  <si>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</si>
  <si>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</si>
  <si>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</si>
  <si>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</si>
  <si>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</si>
  <si>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</si>
  <si>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</si>
  <si>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</si>
  <si>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</si>
  <si>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</si>
  <si>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</si>
  <si>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</si>
  <si>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</si>
  <si>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</si>
  <si>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</si>
  <si>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</si>
  <si>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</si>
  <si>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</si>
  <si>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</si>
  <si>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</si>
  <si>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</si>
  <si>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</si>
  <si>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</si>
  <si>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</si>
  <si>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</si>
  <si>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</si>
  <si>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</si>
  <si>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</si>
  <si>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</si>
  <si>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</si>
  <si>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</si>
  <si>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</si>
  <si>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</si>
  <si>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</si>
  <si>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</si>
  <si>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</si>
  <si>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</si>
  <si>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</si>
  <si>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</si>
  <si>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</si>
  <si>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01223_令和6年度</t>
  </si>
  <si>
    <t>01223</t>
  </si>
  <si>
    <t>根室市</t>
  </si>
  <si>
    <t>01223_令和4年度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</si>
  <si>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</si>
  <si>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</si>
  <si>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</si>
  <si>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</si>
  <si>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</si>
  <si>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</si>
  <si>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</si>
  <si>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</si>
  <si>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</si>
  <si>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</si>
  <si>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</si>
  <si>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</si>
  <si>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</si>
  <si>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</si>
  <si>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</si>
  <si>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</si>
  <si>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</si>
  <si>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</si>
  <si>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</si>
  <si>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</si>
  <si>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</si>
  <si>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</si>
  <si>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</si>
  <si>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</si>
  <si>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</si>
  <si>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</si>
  <si>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</si>
  <si>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</si>
  <si>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</si>
  <si>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</si>
  <si>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</si>
  <si>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</si>
  <si>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</si>
  <si>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</si>
  <si>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</si>
  <si>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</si>
  <si>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</si>
  <si>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</si>
  <si>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</si>
  <si>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</si>
  <si>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</si>
  <si>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</si>
  <si>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</si>
  <si>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</si>
  <si>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</si>
  <si>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</si>
  <si>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</si>
  <si>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</si>
  <si>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</si>
  <si>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</si>
  <si>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</si>
  <si>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</si>
  <si>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</si>
  <si>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</si>
  <si>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</si>
  <si>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</si>
  <si>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</si>
  <si>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</si>
  <si>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</si>
  <si>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</si>
  <si>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</si>
  <si>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</si>
  <si>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</si>
  <si>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</si>
  <si>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</si>
  <si>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</si>
  <si>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</si>
  <si>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</si>
  <si>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</si>
  <si>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</si>
  <si>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</si>
  <si>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</si>
  <si>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</si>
  <si>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</si>
  <si>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</si>
  <si>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</si>
  <si>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</si>
  <si>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</si>
  <si>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</si>
  <si>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</si>
  <si>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</si>
  <si>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</si>
  <si>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</si>
  <si>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</si>
  <si>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</si>
  <si>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</si>
  <si>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</si>
  <si>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</si>
  <si>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</si>
  <si>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</si>
  <si>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</si>
  <si>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</si>
  <si>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</si>
  <si>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</si>
  <si>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</si>
  <si>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</si>
  <si>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</si>
  <si>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</si>
  <si>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</si>
  <si>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</si>
  <si>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</si>
  <si>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</si>
  <si>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</si>
  <si>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</si>
  <si>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</si>
  <si>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</si>
  <si>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</si>
  <si>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</si>
  <si>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</si>
  <si>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</si>
  <si>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</si>
  <si>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</si>
  <si>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</si>
  <si>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</si>
  <si>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</si>
  <si>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</si>
  <si>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</si>
  <si>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</si>
  <si>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</si>
  <si>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</si>
  <si>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</si>
  <si>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</si>
  <si>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</si>
  <si>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</si>
  <si>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</si>
  <si>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</si>
  <si>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</si>
  <si>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</si>
  <si>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</si>
  <si>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</si>
  <si>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</si>
  <si>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</si>
  <si>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</si>
  <si>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</si>
  <si>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</si>
  <si>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</si>
  <si>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</si>
  <si>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</si>
  <si>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</si>
  <si>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</si>
  <si>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</si>
  <si>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</si>
  <si>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</si>
  <si>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</si>
  <si>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</si>
  <si>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</si>
  <si>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</si>
  <si>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</si>
  <si>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</si>
  <si>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</si>
  <si>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</si>
  <si>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</si>
  <si>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</si>
  <si>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</si>
  <si>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</si>
  <si>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</si>
  <si>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</si>
  <si>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</si>
  <si>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</si>
  <si>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</si>
  <si>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</si>
  <si>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</si>
  <si>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</si>
  <si>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</si>
  <si>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</si>
  <si>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</si>
  <si>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</si>
  <si>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</si>
  <si>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</si>
  <si>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</si>
  <si>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</si>
  <si>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</si>
  <si>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</si>
  <si>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</si>
  <si>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</si>
  <si>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</si>
  <si>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</si>
  <si>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</si>
  <si>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</si>
  <si>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</si>
  <si>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</si>
  <si>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</si>
  <si>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</si>
  <si>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</si>
  <si>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</si>
  <si>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</si>
  <si>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</si>
  <si>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</si>
  <si>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</si>
  <si>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</si>
  <si>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</si>
  <si>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</si>
  <si>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</si>
  <si>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</si>
  <si>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</si>
  <si>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</si>
  <si>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</si>
  <si>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</si>
  <si>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</si>
  <si>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</si>
  <si>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</si>
  <si>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</si>
  <si>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</si>
  <si>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</si>
  <si>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</si>
  <si>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</si>
  <si>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</si>
  <si>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</si>
  <si>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</si>
  <si>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</si>
  <si>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</si>
  <si>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</si>
  <si>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</si>
  <si>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</si>
  <si>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</si>
  <si>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</si>
  <si>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</si>
  <si>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</si>
  <si>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</si>
  <si>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</si>
  <si>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</si>
  <si>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</si>
  <si>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</si>
  <si>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</si>
  <si>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</si>
  <si>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</si>
  <si>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</si>
  <si>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</si>
  <si>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</si>
  <si>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</si>
  <si>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</si>
  <si>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</si>
  <si>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</si>
  <si>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</si>
  <si>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</si>
  <si>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</si>
  <si>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</si>
  <si>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</si>
  <si>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</si>
  <si>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</si>
  <si>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</si>
  <si>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</si>
  <si>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</si>
  <si>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</si>
  <si>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</si>
  <si>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</si>
  <si>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</si>
  <si>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</si>
  <si>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</si>
  <si>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</si>
  <si>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</si>
  <si>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</si>
  <si>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</si>
  <si>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</si>
  <si>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</si>
  <si>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</si>
  <si>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</si>
  <si>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</si>
  <si>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</si>
  <si>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</si>
  <si>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</si>
  <si>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</si>
  <si>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</si>
  <si>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</si>
  <si>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</si>
  <si>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</si>
  <si>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</si>
  <si>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</si>
  <si>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</si>
  <si>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</si>
  <si>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</si>
  <si>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</si>
  <si>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</si>
  <si>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</si>
  <si>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</si>
  <si>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</si>
  <si>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</si>
  <si>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</si>
  <si>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</si>
  <si>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</si>
  <si>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</si>
  <si>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</si>
  <si>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</si>
  <si>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</si>
  <si>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</si>
  <si>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</si>
  <si>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</si>
  <si>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</si>
  <si>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</si>
  <si>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</si>
  <si>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</si>
  <si>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</si>
  <si>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</si>
  <si>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</si>
  <si>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</si>
  <si>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</si>
  <si>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</si>
  <si>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</si>
  <si>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</si>
  <si>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</si>
  <si>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</si>
  <si>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</si>
  <si>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</si>
  <si>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</si>
  <si>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</si>
  <si>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</si>
  <si>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</si>
  <si>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</si>
  <si>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</si>
  <si>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</si>
  <si>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</si>
  <si>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</si>
  <si>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</si>
  <si>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</si>
  <si>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</si>
  <si>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</si>
  <si>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</si>
  <si>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</si>
  <si>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</si>
  <si>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</si>
  <si>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</si>
  <si>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</si>
  <si>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</si>
  <si>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</si>
  <si>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</si>
  <si>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</si>
  <si>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</si>
  <si>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</si>
  <si>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</si>
  <si>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</si>
  <si>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</si>
  <si>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</si>
  <si>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</si>
  <si>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</si>
  <si>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</si>
  <si>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</si>
  <si>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</si>
  <si>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</si>
  <si>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</si>
  <si>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</si>
  <si>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</si>
  <si>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</si>
  <si>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</si>
  <si>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</si>
  <si>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</si>
  <si>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</si>
  <si>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</si>
  <si>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</si>
  <si>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</si>
  <si>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</si>
  <si>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</si>
  <si>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</si>
  <si>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</si>
  <si>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</si>
  <si>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</si>
  <si>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</si>
  <si>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</si>
  <si>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</si>
  <si>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</si>
  <si>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</si>
  <si>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</si>
  <si>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</si>
  <si>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</si>
  <si>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</si>
  <si>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</si>
  <si>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</si>
  <si>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</si>
  <si>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</si>
  <si>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</si>
  <si>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</si>
  <si>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</si>
  <si>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</si>
  <si>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</si>
  <si>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</si>
  <si>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</si>
  <si>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</si>
  <si>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</si>
  <si>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</si>
  <si>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</si>
  <si>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</si>
  <si>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</si>
  <si>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</si>
  <si>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</si>
  <si>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</si>
  <si>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</si>
  <si>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</si>
  <si>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</si>
  <si>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</si>
  <si>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</si>
  <si>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</si>
  <si>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</si>
  <si>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</si>
  <si>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</si>
  <si>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</si>
  <si>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</si>
  <si>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</si>
  <si>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</si>
  <si>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</si>
  <si>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</si>
  <si>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</si>
  <si>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</si>
  <si>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</si>
  <si>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</si>
  <si>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</si>
  <si>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</si>
  <si>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</si>
  <si>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</si>
  <si>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</si>
  <si>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</si>
  <si>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</si>
  <si>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</si>
  <si>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</si>
  <si>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</si>
  <si>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</si>
  <si>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</si>
  <si>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</si>
  <si>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</si>
  <si>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</si>
  <si>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</si>
  <si>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</si>
  <si>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</si>
  <si>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</si>
  <si>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</si>
  <si>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</si>
  <si>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</si>
  <si>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</si>
  <si>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</si>
  <si>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</si>
  <si>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</si>
  <si>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</si>
  <si>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</si>
  <si>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</si>
  <si>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</si>
  <si>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</si>
  <si>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</si>
  <si>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</si>
  <si>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</si>
  <si>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</si>
  <si>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</si>
  <si>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</si>
  <si>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</si>
  <si>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</si>
  <si>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</si>
  <si>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</si>
  <si>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</si>
  <si>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</si>
  <si>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</si>
  <si>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</si>
  <si>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</si>
  <si>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</si>
  <si>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</si>
  <si>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</si>
  <si>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</si>
  <si>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</si>
  <si>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</si>
  <si>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</si>
  <si>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</si>
  <si>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</si>
  <si>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</si>
  <si>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</si>
  <si>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</si>
  <si>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</si>
  <si>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</si>
  <si>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</si>
  <si>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</si>
  <si>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</si>
  <si>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</si>
  <si>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</si>
  <si>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</si>
  <si>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</si>
  <si>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</si>
  <si>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</si>
  <si>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</si>
  <si>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</si>
  <si>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</si>
  <si>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</si>
  <si>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</si>
  <si>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</si>
  <si>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</si>
  <si>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</si>
  <si>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</si>
  <si>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</si>
  <si>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</si>
  <si>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</si>
  <si>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</si>
  <si>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</si>
  <si>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</si>
  <si>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</si>
  <si>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</si>
  <si>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</si>
  <si>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</si>
  <si>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</si>
  <si>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</si>
  <si>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</si>
  <si>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</si>
  <si>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</si>
  <si>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</si>
  <si>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</si>
  <si>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</si>
  <si>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</si>
  <si>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</si>
  <si>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</si>
  <si>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</si>
  <si>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</si>
  <si>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</si>
  <si>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</si>
  <si>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</si>
  <si>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</si>
  <si>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</si>
  <si>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</si>
  <si>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</si>
  <si>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</si>
  <si>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</si>
  <si>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</si>
  <si>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</si>
  <si>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</si>
  <si>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</si>
  <si>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</si>
  <si>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</si>
  <si>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</si>
  <si>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</si>
  <si>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</si>
  <si>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</si>
  <si>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</si>
  <si>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</si>
  <si>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</si>
  <si>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</si>
  <si>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</si>
  <si>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</si>
  <si>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</si>
  <si>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</si>
  <si>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</si>
  <si>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</si>
  <si>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</si>
  <si>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</si>
  <si>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</si>
  <si>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</si>
  <si>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</si>
  <si>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</si>
  <si>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</si>
  <si>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</si>
  <si>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</si>
  <si>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</si>
  <si>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</si>
  <si>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</si>
  <si>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</si>
  <si>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</si>
  <si>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</si>
  <si>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</si>
  <si>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</si>
  <si>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</si>
  <si>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</si>
  <si>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</si>
  <si>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</si>
  <si>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</si>
  <si>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</si>
  <si>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</si>
  <si>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</si>
  <si>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</si>
  <si>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</si>
  <si>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</si>
  <si>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</si>
  <si>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</si>
  <si>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</si>
  <si>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</si>
  <si>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</si>
  <si>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</si>
  <si>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</si>
  <si>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</si>
  <si>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</si>
  <si>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</si>
  <si>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</si>
  <si>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</si>
  <si>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</si>
  <si>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</si>
  <si>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</si>
  <si>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</si>
  <si>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</si>
  <si>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</si>
  <si>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</si>
  <si>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</si>
  <si>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</si>
  <si>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</si>
  <si>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</si>
  <si>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</si>
  <si>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</si>
  <si>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</si>
  <si>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</si>
  <si>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</si>
  <si>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</si>
  <si>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</si>
  <si>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</si>
  <si>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</si>
  <si>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</si>
  <si>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</si>
  <si>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</si>
  <si>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</si>
  <si>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</si>
  <si>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</si>
  <si>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</si>
  <si>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</si>
  <si>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</si>
  <si>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</si>
  <si>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</si>
  <si>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</si>
  <si>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</si>
  <si>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</si>
  <si>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</si>
  <si>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</si>
  <si>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</si>
  <si>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</si>
  <si>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</si>
  <si>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</si>
  <si>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</si>
  <si>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</si>
  <si>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</si>
  <si>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</si>
  <si>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</si>
  <si>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</si>
  <si>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</si>
  <si>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</si>
  <si>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</si>
  <si>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</si>
  <si>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</si>
  <si>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</si>
  <si>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</si>
  <si>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</si>
  <si>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</si>
  <si>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</si>
  <si>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</si>
  <si>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</si>
  <si>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</si>
  <si>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</si>
  <si>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</si>
  <si>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</si>
  <si>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</si>
  <si>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</si>
  <si>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</si>
  <si>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</si>
  <si>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</si>
  <si>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</si>
  <si>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</si>
  <si>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</si>
  <si>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</si>
  <si>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</si>
  <si>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</si>
  <si>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</si>
  <si>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</si>
  <si>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</si>
  <si>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</si>
  <si>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</si>
  <si>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</si>
  <si>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</si>
  <si>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</si>
  <si>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</si>
  <si>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</si>
  <si>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</si>
  <si>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</si>
  <si>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</si>
  <si>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</si>
  <si>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</si>
  <si>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</si>
  <si>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</si>
  <si>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</si>
  <si>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</si>
  <si>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</si>
  <si>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</si>
  <si>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</si>
  <si>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</si>
  <si>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</si>
  <si>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</si>
  <si>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</si>
  <si>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</si>
  <si>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</si>
  <si>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</si>
  <si>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</si>
  <si>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</si>
  <si>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</si>
  <si>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</si>
  <si>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</si>
  <si>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</si>
  <si>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</si>
  <si>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</si>
  <si>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</si>
  <si>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</si>
  <si>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</si>
  <si>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</si>
  <si>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</si>
  <si>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</si>
  <si>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</si>
  <si>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</si>
  <si>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</si>
  <si>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</si>
  <si>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</si>
  <si>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</si>
  <si>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</si>
  <si>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</si>
  <si>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</si>
  <si>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</si>
  <si>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</si>
  <si>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</si>
  <si>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</si>
  <si>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</si>
  <si>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</si>
  <si>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</si>
  <si>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</si>
  <si>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</si>
  <si>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</si>
  <si>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</si>
  <si>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</si>
  <si>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</si>
  <si>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</si>
  <si>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</si>
  <si>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</si>
  <si>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</si>
  <si>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</si>
  <si>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</si>
  <si>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</si>
  <si>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</si>
  <si>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</si>
  <si>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</si>
  <si>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</si>
  <si>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</si>
  <si>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</si>
  <si>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</si>
  <si>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</si>
  <si>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</si>
  <si>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</si>
  <si>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</si>
  <si>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</si>
  <si>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</si>
  <si>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</si>
  <si>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</si>
  <si>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</si>
  <si>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</si>
  <si>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</si>
  <si>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</si>
  <si>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</si>
  <si>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</si>
  <si>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</si>
  <si>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</si>
  <si>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</si>
  <si>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</si>
  <si>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</si>
  <si>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</si>
  <si>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</si>
  <si>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</si>
  <si>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</si>
  <si>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</si>
  <si>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</si>
  <si>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</si>
  <si>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</si>
  <si>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</si>
  <si>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</si>
  <si>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</si>
  <si>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</si>
  <si>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</si>
  <si>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</si>
  <si>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</si>
  <si>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</si>
  <si>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</si>
  <si>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</si>
  <si>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</si>
  <si>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</si>
  <si>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</si>
  <si>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</si>
  <si>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</si>
  <si>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</si>
  <si>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</si>
  <si>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</si>
  <si>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</si>
  <si>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</si>
  <si>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</si>
  <si>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</si>
  <si>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</si>
  <si>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</si>
  <si>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</si>
  <si>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</si>
  <si>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</si>
  <si>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</si>
  <si>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</si>
  <si>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</si>
  <si>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</si>
  <si>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</si>
  <si>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</si>
  <si>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</si>
  <si>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</si>
  <si>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</si>
  <si>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</si>
  <si>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</si>
  <si>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</si>
  <si>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</si>
  <si>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</si>
  <si>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</si>
  <si>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</si>
  <si>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</si>
  <si>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</si>
  <si>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</si>
  <si>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</si>
  <si>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</si>
  <si>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</si>
  <si>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</si>
  <si>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</si>
  <si>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</si>
  <si>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</si>
  <si>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</si>
  <si>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</si>
  <si>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</si>
  <si>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</si>
  <si>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</si>
  <si>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</si>
  <si>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</si>
  <si>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</si>
  <si>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</si>
  <si>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</si>
  <si>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</si>
  <si>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</si>
  <si>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</si>
  <si>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</si>
  <si>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</si>
  <si>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</si>
  <si>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</si>
  <si>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</si>
  <si>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</si>
  <si>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</si>
  <si>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</si>
  <si>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</si>
  <si>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</si>
  <si>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</si>
  <si>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</si>
  <si>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29425_令和7年度</t>
  </si>
  <si>
    <t>29425_令和8年度</t>
  </si>
  <si>
    <t>29425_令和9年度</t>
  </si>
  <si>
    <t>29425_令和10年度</t>
  </si>
  <si>
    <t>29425_令和11年度</t>
  </si>
  <si>
    <t>29425_令和12年度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</si>
</sst>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3.912362136909203</c:v>
                </c:pt>
                <c:pt idx="1">
                  <c:v>3.0474790532894049</c:v>
                </c:pt>
                <c:pt idx="2">
                  <c:v>3.2388344343204301</c:v>
                </c:pt>
                <c:pt idx="3">
                  <c:v>3.2422370734157551</c:v>
                </c:pt>
                <c:pt idx="4">
                  <c:v>3.6677864782643481</c:v>
                </c:pt>
                <c:pt idx="5">
                  <c:v>4.2401949443228606</c:v>
                </c:pt>
                <c:pt idx="6">
                  <c:v>4.2963341001893154</c:v>
                </c:pt>
                <c:pt idx="7">
                  <c:v>3.8302334572998133</c:v>
                </c:pt>
                <c:pt idx="8">
                  <c:v>4.116073419733576</c:v>
                </c:pt>
                <c:pt idx="9">
                  <c:v>4.1722083887001133</c:v>
                </c:pt>
                <c:pt idx="10">
                  <c:v>4.2685992189341588</c:v>
                </c:pt>
                <c:pt idx="11">
                  <c:v>4.2510507345673023</c:v>
                </c:pt>
                <c:pt idx="12">
                  <c:v>4.788869579506434</c:v>
                </c:pt>
                <c:pt idx="13">
                  <c:v>4.6375945729466874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27.311551291022067</c:v>
                </c:pt>
                <c:pt idx="1">
                  <c:v>27.476515821783721</c:v>
                </c:pt>
                <c:pt idx="2">
                  <c:v>27.206584172108457</c:v>
                </c:pt>
                <c:pt idx="3">
                  <c:v>27.204338026293538</c:v>
                </c:pt>
                <c:pt idx="4">
                  <c:v>26.685620196218387</c:v>
                </c:pt>
                <c:pt idx="5">
                  <c:v>25.859073146108905</c:v>
                </c:pt>
                <c:pt idx="6">
                  <c:v>25.728526808530845</c:v>
                </c:pt>
                <c:pt idx="7">
                  <c:v>25.407689115012051</c:v>
                </c:pt>
                <c:pt idx="8">
                  <c:v>25.050704507158912</c:v>
                </c:pt>
                <c:pt idx="9">
                  <c:v>24.589580584957492</c:v>
                </c:pt>
                <c:pt idx="10">
                  <c:v>23.926050278170013</c:v>
                </c:pt>
                <c:pt idx="11">
                  <c:v>21.550771623946787</c:v>
                </c:pt>
                <c:pt idx="12">
                  <c:v>21.38961035577864</c:v>
                </c:pt>
                <c:pt idx="13">
                  <c:v>22.098246481868578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24.25481302412183</c:v>
                </c:pt>
                <c:pt idx="1">
                  <c:v>24.336226745244861</c:v>
                </c:pt>
                <c:pt idx="2">
                  <c:v>31.126184731308271</c:v>
                </c:pt>
                <c:pt idx="3">
                  <c:v>36.737266371955151</c:v>
                </c:pt>
                <c:pt idx="4">
                  <c:v>38.041841467696948</c:v>
                </c:pt>
                <c:pt idx="5">
                  <c:v>37.861553326103468</c:v>
                </c:pt>
                <c:pt idx="6">
                  <c:v>35.3120805893981</c:v>
                </c:pt>
                <c:pt idx="7">
                  <c:v>36.983428252255784</c:v>
                </c:pt>
                <c:pt idx="8">
                  <c:v>32.802964717491108</c:v>
                </c:pt>
                <c:pt idx="9">
                  <c:v>25.717448138873067</c:v>
                </c:pt>
                <c:pt idx="10">
                  <c:v>27.266108882441603</c:v>
                </c:pt>
                <c:pt idx="11">
                  <c:v>25.028051393183514</c:v>
                </c:pt>
                <c:pt idx="12">
                  <c:v>25.184710965561585</c:v>
                </c:pt>
                <c:pt idx="13">
                  <c:v>27.186652971568623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29.70636477350234</c:v>
                </c:pt>
                <c:pt idx="1">
                  <c:v>32.204462532246971</c:v>
                </c:pt>
                <c:pt idx="2">
                  <c:v>39.408155827775012</c:v>
                </c:pt>
                <c:pt idx="3">
                  <c:v>40.424121642131873</c:v>
                </c:pt>
                <c:pt idx="4">
                  <c:v>41.434233694833281</c:v>
                </c:pt>
                <c:pt idx="5">
                  <c:v>36.833500941326378</c:v>
                </c:pt>
                <c:pt idx="6">
                  <c:v>38.142015477702337</c:v>
                </c:pt>
                <c:pt idx="7">
                  <c:v>33.476666732725946</c:v>
                </c:pt>
                <c:pt idx="8">
                  <c:v>30.128372598297506</c:v>
                </c:pt>
                <c:pt idx="9">
                  <c:v>26.681266094854212</c:v>
                </c:pt>
                <c:pt idx="10">
                  <c:v>23.778167987142027</c:v>
                </c:pt>
                <c:pt idx="11">
                  <c:v>21.889950497073663</c:v>
                </c:pt>
                <c:pt idx="12">
                  <c:v>22.067681903219171</c:v>
                </c:pt>
                <c:pt idx="13">
                  <c:v>25.331428884523699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2.5512860599549514</c:v>
                </c:pt>
                <c:pt idx="1">
                  <c:v>2.6180849492420726</c:v>
                </c:pt>
                <c:pt idx="2">
                  <c:v>4.8917561898166095</c:v>
                </c:pt>
                <c:pt idx="3">
                  <c:v>5.116287634400182</c:v>
                </c:pt>
                <c:pt idx="4">
                  <c:v>4.6718357060752549</c:v>
                </c:pt>
                <c:pt idx="5">
                  <c:v>4.623057345000344</c:v>
                </c:pt>
                <c:pt idx="6">
                  <c:v>5.3972401972819455</c:v>
                </c:pt>
                <c:pt idx="7">
                  <c:v>5.6881524312947791</c:v>
                </c:pt>
                <c:pt idx="8">
                  <c:v>4.0161554427025861</c:v>
                </c:pt>
                <c:pt idx="9">
                  <c:v>3.4352130408902863</c:v>
                </c:pt>
                <c:pt idx="10">
                  <c:v>3.4400649849851108</c:v>
                </c:pt>
                <c:pt idx="11">
                  <c:v>4.1839414896131695</c:v>
                </c:pt>
                <c:pt idx="12">
                  <c:v>3.7979720458609161</c:v>
                </c:pt>
                <c:pt idx="13">
                  <c:v>3.7303113415556348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9449</c:v>
                </c:pt>
                <c:pt idx="1">
                  <c:v>9467</c:v>
                </c:pt>
                <c:pt idx="2">
                  <c:v>9523</c:v>
                </c:pt>
                <c:pt idx="3">
                  <c:v>9617</c:v>
                </c:pt>
                <c:pt idx="4">
                  <c:v>9768</c:v>
                </c:pt>
                <c:pt idx="5">
                  <c:v>9890</c:v>
                </c:pt>
                <c:pt idx="6">
                  <c:v>9942</c:v>
                </c:pt>
                <c:pt idx="7">
                  <c:v>10020</c:v>
                </c:pt>
                <c:pt idx="8">
                  <c:v>10047</c:v>
                </c:pt>
                <c:pt idx="9">
                  <c:v>10113</c:v>
                </c:pt>
                <c:pt idx="10">
                  <c:v>10149</c:v>
                </c:pt>
                <c:pt idx="11">
                  <c:v>10249</c:v>
                </c:pt>
                <c:pt idx="12">
                  <c:v>10374</c:v>
                </c:pt>
                <c:pt idx="13">
                  <c:v>10367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1472</c:v>
                </c:pt>
                <c:pt idx="1">
                  <c:v>1465</c:v>
                </c:pt>
                <c:pt idx="2">
                  <c:v>1470</c:v>
                </c:pt>
                <c:pt idx="3">
                  <c:v>1419</c:v>
                </c:pt>
                <c:pt idx="4">
                  <c:v>1405</c:v>
                </c:pt>
                <c:pt idx="5">
                  <c:v>1383</c:v>
                </c:pt>
                <c:pt idx="6">
                  <c:v>1375</c:v>
                </c:pt>
                <c:pt idx="7">
                  <c:v>1379</c:v>
                </c:pt>
                <c:pt idx="8">
                  <c:v>1368</c:v>
                </c:pt>
                <c:pt idx="9">
                  <c:v>1351</c:v>
                </c:pt>
                <c:pt idx="10">
                  <c:v>1292</c:v>
                </c:pt>
                <c:pt idx="11">
                  <c:v>1276</c:v>
                </c:pt>
                <c:pt idx="12">
                  <c:v>1265</c:v>
                </c:pt>
                <c:pt idx="13">
                  <c:v>1279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8891</c:v>
                </c:pt>
                <c:pt idx="1">
                  <c:v>9070</c:v>
                </c:pt>
                <c:pt idx="2">
                  <c:v>9167</c:v>
                </c:pt>
                <c:pt idx="3">
                  <c:v>9543</c:v>
                </c:pt>
                <c:pt idx="4">
                  <c:v>9603</c:v>
                </c:pt>
                <c:pt idx="5">
                  <c:v>9752</c:v>
                </c:pt>
                <c:pt idx="6">
                  <c:v>9901</c:v>
                </c:pt>
                <c:pt idx="7">
                  <c:v>10068</c:v>
                </c:pt>
                <c:pt idx="8">
                  <c:v>10238</c:v>
                </c:pt>
                <c:pt idx="9">
                  <c:v>10401</c:v>
                </c:pt>
                <c:pt idx="10">
                  <c:v>10463</c:v>
                </c:pt>
                <c:pt idx="11">
                  <c:v>10570</c:v>
                </c:pt>
                <c:pt idx="12">
                  <c:v>10645</c:v>
                </c:pt>
                <c:pt idx="13">
                  <c:v>10686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360</c:v>
                </c:pt>
                <c:pt idx="1">
                  <c:v>360</c:v>
                </c:pt>
                <c:pt idx="2">
                  <c:v>360</c:v>
                </c:pt>
                <c:pt idx="3">
                  <c:v>360</c:v>
                </c:pt>
                <c:pt idx="4">
                  <c:v>360</c:v>
                </c:pt>
                <c:pt idx="5">
                  <c:v>323</c:v>
                </c:pt>
                <c:pt idx="6">
                  <c:v>323</c:v>
                </c:pt>
                <c:pt idx="7">
                  <c:v>323</c:v>
                </c:pt>
                <c:pt idx="8">
                  <c:v>323</c:v>
                </c:pt>
                <c:pt idx="9">
                  <c:v>323</c:v>
                </c:pt>
                <c:pt idx="10">
                  <c:v>323</c:v>
                </c:pt>
                <c:pt idx="11">
                  <c:v>341</c:v>
                </c:pt>
                <c:pt idx="12">
                  <c:v>341</c:v>
                </c:pt>
                <c:pt idx="13">
                  <c:v>341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56.317</c:v>
                </c:pt>
                <c:pt idx="1">
                  <c:v>53.114600000000003</c:v>
                </c:pt>
                <c:pt idx="2">
                  <c:v>85.296700000000001</c:v>
                </c:pt>
                <c:pt idx="3">
                  <c:v>90.570700000000002</c:v>
                </c:pt>
                <c:pt idx="4">
                  <c:v>83.714799999999997</c:v>
                </c:pt>
                <c:pt idx="5">
                  <c:v>91.064499999999995</c:v>
                </c:pt>
                <c:pt idx="6">
                  <c:v>100.04259999999999</c:v>
                </c:pt>
                <c:pt idx="7">
                  <c:v>112.6751</c:v>
                </c:pt>
                <c:pt idx="8">
                  <c:v>95.745000000000005</c:v>
                </c:pt>
                <c:pt idx="9">
                  <c:v>94.247000000000014</c:v>
                </c:pt>
                <c:pt idx="10">
                  <c:v>100.85209999999999</c:v>
                </c:pt>
                <c:pt idx="11">
                  <c:v>95.619</c:v>
                </c:pt>
                <c:pt idx="12">
                  <c:v>110.4468</c:v>
                </c:pt>
                <c:pt idx="13">
                  <c:v>102.0789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5.15</c:v>
                </c:pt>
                <c:pt idx="1">
                  <c:v>4.7350000000000003</c:v>
                </c:pt>
                <c:pt idx="2">
                  <c:v>5.37</c:v>
                </c:pt>
                <c:pt idx="3">
                  <c:v>5.2720000000000002</c:v>
                </c:pt>
                <c:pt idx="4">
                  <c:v>5.3140000000000001</c:v>
                </c:pt>
                <c:pt idx="5">
                  <c:v>5.484</c:v>
                </c:pt>
                <c:pt idx="6">
                  <c:v>5.23</c:v>
                </c:pt>
                <c:pt idx="7">
                  <c:v>4.9169999999999998</c:v>
                </c:pt>
                <c:pt idx="8">
                  <c:v>4.2380000000000004</c:v>
                </c:pt>
                <c:pt idx="9">
                  <c:v>3.9710000000000001</c:v>
                </c:pt>
                <c:pt idx="10">
                  <c:v>4.585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5.15</c:v>
                </c:pt>
                <c:pt idx="1">
                  <c:v>4.7350000000000003</c:v>
                </c:pt>
                <c:pt idx="2">
                  <c:v>5.37</c:v>
                </c:pt>
                <c:pt idx="3">
                  <c:v>5.2720000000000002</c:v>
                </c:pt>
                <c:pt idx="4">
                  <c:v>5.3140000000000001</c:v>
                </c:pt>
                <c:pt idx="5">
                  <c:v>5.484</c:v>
                </c:pt>
                <c:pt idx="6">
                  <c:v>5.23</c:v>
                </c:pt>
                <c:pt idx="7">
                  <c:v>4.9169999999999998</c:v>
                </c:pt>
                <c:pt idx="8">
                  <c:v>4.2380000000000004</c:v>
                </c:pt>
                <c:pt idx="9">
                  <c:v>3.9710000000000001</c:v>
                </c:pt>
                <c:pt idx="10">
                  <c:v>4.585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39.408155827775012</c:v>
                </c:pt>
                <c:pt idx="1">
                  <c:v>40.424121642131873</c:v>
                </c:pt>
                <c:pt idx="2">
                  <c:v>41.434233694833281</c:v>
                </c:pt>
                <c:pt idx="3">
                  <c:v>36.833500941326378</c:v>
                </c:pt>
                <c:pt idx="4">
                  <c:v>38.142015477702337</c:v>
                </c:pt>
                <c:pt idx="5">
                  <c:v>33.476666732725946</c:v>
                </c:pt>
                <c:pt idx="6">
                  <c:v>30.128372598297506</c:v>
                </c:pt>
                <c:pt idx="7">
                  <c:v>26.681266094854212</c:v>
                </c:pt>
                <c:pt idx="8">
                  <c:v>23.778167987142027</c:v>
                </c:pt>
                <c:pt idx="9">
                  <c:v>21.889950497073663</c:v>
                </c:pt>
                <c:pt idx="10">
                  <c:v>22.067681903219171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4.8917561898166095</c:v>
                </c:pt>
                <c:pt idx="1">
                  <c:v>5.116287634400182</c:v>
                </c:pt>
                <c:pt idx="2">
                  <c:v>4.6718357060752549</c:v>
                </c:pt>
                <c:pt idx="3">
                  <c:v>4.623057345000344</c:v>
                </c:pt>
                <c:pt idx="4">
                  <c:v>5.3972401972819455</c:v>
                </c:pt>
                <c:pt idx="5">
                  <c:v>5.6881524312947791</c:v>
                </c:pt>
                <c:pt idx="6">
                  <c:v>4.0161554427025861</c:v>
                </c:pt>
                <c:pt idx="7">
                  <c:v>3.4352130408902863</c:v>
                </c:pt>
                <c:pt idx="8">
                  <c:v>3.4400649849851108</c:v>
                </c:pt>
                <c:pt idx="9">
                  <c:v>4.1839414896131695</c:v>
                </c:pt>
                <c:pt idx="10">
                  <c:v>3.7979720458609161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0.92547572348424412</c:v>
                </c:pt>
                <c:pt idx="2">
                  <c:v>1</c:v>
                </c:pt>
                <c:pt idx="3">
                  <c:v>1</c:v>
                </c:pt>
                <c:pt idx="4">
                  <c:v>0.98457726648447752</c:v>
                </c:pt>
                <c:pt idx="5">
                  <c:v>0.96410918417523694</c:v>
                </c:pt>
                <c:pt idx="6">
                  <c:v>1</c:v>
                </c:pt>
                <c:pt idx="7">
                  <c:v>1</c:v>
                </c:pt>
                <c:pt idx="8">
                  <c:v>1</c:v>
                </c:pt>
                <c:pt idx="9">
                  <c:v>0.94910505078959484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4.585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4.585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4.585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3.1916782970072588</c:v>
                </c:pt>
                <c:pt idx="2">
                  <c:v>0.89991155821075763</c:v>
                </c:pt>
                <c:pt idx="3">
                  <c:v>0</c:v>
                </c:pt>
                <c:pt idx="4">
                  <c:v>29.67976434795349</c:v>
                </c:pt>
                <c:pt idx="5">
                  <c:v>25.737190745240571</c:v>
                </c:pt>
                <c:pt idx="7">
                  <c:v>28.389241022552724</c:v>
                </c:pt>
                <c:pt idx="8">
                  <c:v>1.34860762908445</c:v>
                </c:pt>
                <c:pt idx="9">
                  <c:v>0</c:v>
                </c:pt>
                <c:pt idx="10">
                  <c:v>3.4044729908484812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4.0915898552180163</c:v>
                </c:pt>
                <c:pt idx="4" formatCode="#,##0">
                  <c:v>29.67976434795349</c:v>
                </c:pt>
                <c:pt idx="5" formatCode="#,##0">
                  <c:v>25.737190745240571</c:v>
                </c:pt>
                <c:pt idx="6" formatCode="#,##0">
                  <c:v>29.737848651637176</c:v>
                </c:pt>
                <c:pt idx="10" formatCode="#,##0">
                  <c:v>3.4044729908484812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王寺町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王寺町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王寺町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王寺町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4.585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4128.8999999999996</c:v>
                </c:pt>
                <c:pt idx="1">
                  <c:v>1963.8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4955.1754679999995</c:v>
                </c:pt>
                <c:pt idx="1">
                  <c:v>2597.6360880000002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王寺町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3.0788141759999998</c:v>
                </c:pt>
                <c:pt idx="1">
                  <c:v>0</c:v>
                </c:pt>
                <c:pt idx="2">
                  <c:v>0</c:v>
                </c:pt>
                <c:pt idx="3">
                  <c:v>0</c:v>
                </c:pt>
                <c:pt idx="4">
                  <c:v>1.36547766</c:v>
                </c:pt>
                <c:pt idx="5">
                  <c:v>12.995548230000001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64,725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王寺町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64725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1582.8</c:v>
                </c:pt>
                <c:pt idx="1">
                  <c:v>1661.9</c:v>
                </c:pt>
                <c:pt idx="2">
                  <c:v>1780.3</c:v>
                </c:pt>
                <c:pt idx="3">
                  <c:v>1908</c:v>
                </c:pt>
                <c:pt idx="4">
                  <c:v>1939.5</c:v>
                </c:pt>
                <c:pt idx="5">
                  <c:v>1950.4</c:v>
                </c:pt>
                <c:pt idx="6">
                  <c:v>1950.4</c:v>
                </c:pt>
                <c:pt idx="7">
                  <c:v>1950.3999999999999</c:v>
                </c:pt>
                <c:pt idx="8">
                  <c:v>1963.8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2596.6999999999998</c:v>
                </c:pt>
                <c:pt idx="1">
                  <c:v>2851</c:v>
                </c:pt>
                <c:pt idx="2">
                  <c:v>3013.7</c:v>
                </c:pt>
                <c:pt idx="3">
                  <c:v>3119.4</c:v>
                </c:pt>
                <c:pt idx="4">
                  <c:v>3269.6</c:v>
                </c:pt>
                <c:pt idx="5">
                  <c:v>3415.900000000001</c:v>
                </c:pt>
                <c:pt idx="6">
                  <c:v>3655.0999999999981</c:v>
                </c:pt>
                <c:pt idx="7">
                  <c:v>3917.4999999999973</c:v>
                </c:pt>
                <c:pt idx="8">
                  <c:v>4128.8999999999996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4.6577916221467432E-2</c:v>
                </c:pt>
                <c:pt idx="1">
                  <c:v>4.9064442214872314E-2</c:v>
                </c:pt>
                <c:pt idx="2">
                  <c:v>5.1320311785576854E-2</c:v>
                </c:pt>
                <c:pt idx="3">
                  <c:v>5.7811915383153008E-2</c:v>
                </c:pt>
                <c:pt idx="4">
                  <c:v>5.8765486560782045E-2</c:v>
                </c:pt>
                <c:pt idx="5">
                  <c:v>6.702504060034381E-2</c:v>
                </c:pt>
                <c:pt idx="6">
                  <c:v>6.316917278430137E-2</c:v>
                </c:pt>
                <c:pt idx="7">
                  <c:v>6.6129254026068229E-2</c:v>
                </c:pt>
                <c:pt idx="8">
                  <c:v>6.8594375161043677E-2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4.0275508527671722</c:v>
                </c:pt>
                <c:pt idx="2">
                  <c:v>0.64428485330808305</c:v>
                </c:pt>
                <c:pt idx="3">
                  <c:v>0</c:v>
                </c:pt>
                <c:pt idx="4">
                  <c:v>41.434233694833281</c:v>
                </c:pt>
                <c:pt idx="5">
                  <c:v>38.041841467696948</c:v>
                </c:pt>
                <c:pt idx="7">
                  <c:v>24.896324147776816</c:v>
                </c:pt>
                <c:pt idx="8">
                  <c:v>1.7892960484415701</c:v>
                </c:pt>
                <c:pt idx="9">
                  <c:v>0</c:v>
                </c:pt>
                <c:pt idx="10">
                  <c:v>3.6677864782643481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4.6718357060752549</c:v>
                </c:pt>
                <c:pt idx="4" formatCode="#,##0">
                  <c:v>41.434233694833281</c:v>
                </c:pt>
                <c:pt idx="5" formatCode="#,##0">
                  <c:v>38.041841467696948</c:v>
                </c:pt>
                <c:pt idx="6" formatCode="#,##0">
                  <c:v>26.685620196218387</c:v>
                </c:pt>
                <c:pt idx="10" formatCode="#,##0">
                  <c:v>3.6677864782643481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709</c:v>
                </c:pt>
                <c:pt idx="1">
                  <c:v>769</c:v>
                </c:pt>
                <c:pt idx="2">
                  <c:v>805</c:v>
                </c:pt>
                <c:pt idx="3">
                  <c:v>829</c:v>
                </c:pt>
                <c:pt idx="4">
                  <c:v>854</c:v>
                </c:pt>
                <c:pt idx="5">
                  <c:v>878</c:v>
                </c:pt>
                <c:pt idx="6">
                  <c:v>916</c:v>
                </c:pt>
                <c:pt idx="7">
                  <c:v>957</c:v>
                </c:pt>
                <c:pt idx="8">
                  <c:v>986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110108.32212215288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7552.8115559999997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85522.615999999995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85522.615999999995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7552.8115559999997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3.0578795973610271</c:v>
                </c:pt>
                <c:pt idx="2">
                  <c:v>0.67243174419460772</c:v>
                </c:pt>
                <c:pt idx="3">
                  <c:v>0</c:v>
                </c:pt>
                <c:pt idx="4">
                  <c:v>25.331428884523699</c:v>
                </c:pt>
                <c:pt idx="5">
                  <c:v>27.186652971568623</c:v>
                </c:pt>
                <c:pt idx="7">
                  <c:v>20.683839645793373</c:v>
                </c:pt>
                <c:pt idx="8">
                  <c:v>1.4144068360752065</c:v>
                </c:pt>
                <c:pt idx="9">
                  <c:v>0</c:v>
                </c:pt>
                <c:pt idx="10">
                  <c:v>4.6375945729466874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3.7303113415556348</c:v>
                </c:pt>
                <c:pt idx="4">
                  <c:v>25.331428884523699</c:v>
                </c:pt>
                <c:pt idx="5">
                  <c:v>27.186652971568623</c:v>
                </c:pt>
                <c:pt idx="6">
                  <c:v>22.098246481868578</c:v>
                </c:pt>
                <c:pt idx="10">
                  <c:v>4.6375945729466874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王寺町</c:v>
                </c:pt>
              </c:strCache>
            </c:strRef>
          </c:cat>
          <c:val>
            <c:numRef>
              <c:f>①CO2排出量の現状把握!$AX$43:$AX$45</c:f>
              <c:numCache>
                <c:formatCode>0%</c:formatCode>
                <c:ptCount val="3"/>
                <c:pt idx="0">
                  <c:v>0.42072759503743129</c:v>
                </c:pt>
                <c:pt idx="1">
                  <c:v>0.1252314899047389</c:v>
                </c:pt>
                <c:pt idx="2">
                  <c:v>4.4952048725386759E-2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王寺町</c:v>
                </c:pt>
              </c:strCache>
            </c:strRef>
          </c:cat>
          <c:val>
            <c:numRef>
              <c:f>①CO2排出量の現状把握!$AY$43:$AY$45</c:f>
              <c:numCache>
                <c:formatCode>0%</c:formatCode>
                <c:ptCount val="3"/>
                <c:pt idx="0">
                  <c:v>0.19118662390594171</c:v>
                </c:pt>
                <c:pt idx="1">
                  <c:v>0.24733082490867014</c:v>
                </c:pt>
                <c:pt idx="2">
                  <c:v>0.30525592135317908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王寺町</c:v>
                </c:pt>
              </c:strCache>
            </c:strRef>
          </c:cat>
          <c:val>
            <c:numRef>
              <c:f>①CO2排出量の現状把握!$AZ$43:$AZ$45</c:f>
              <c:numCache>
                <c:formatCode>0%</c:formatCode>
                <c:ptCount val="3"/>
                <c:pt idx="0">
                  <c:v>0.18034974026133399</c:v>
                </c:pt>
                <c:pt idx="1">
                  <c:v>0.28451379348729128</c:v>
                </c:pt>
                <c:pt idx="2">
                  <c:v>0.32761226534739812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王寺町</c:v>
                </c:pt>
              </c:strCache>
            </c:strRef>
          </c:cat>
          <c:val>
            <c:numRef>
              <c:f>①CO2排出量の現状把握!$BA$43:$BA$45</c:f>
              <c:numCache>
                <c:formatCode>0%</c:formatCode>
                <c:ptCount val="3"/>
                <c:pt idx="0">
                  <c:v>0.19226168778726088</c:v>
                </c:pt>
                <c:pt idx="1">
                  <c:v>0.31555046617024857</c:v>
                </c:pt>
                <c:pt idx="2">
                  <c:v>0.26629451583103136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王寺町</c:v>
                </c:pt>
              </c:strCache>
            </c:strRef>
          </c:cat>
          <c:val>
            <c:numRef>
              <c:f>①CO2排出量の現状把握!$BB$43:$BB$45</c:f>
              <c:numCache>
                <c:formatCode>0%</c:formatCode>
                <c:ptCount val="3"/>
                <c:pt idx="0">
                  <c:v>1.5474353008032191E-2</c:v>
                </c:pt>
                <c:pt idx="1">
                  <c:v>2.7373425529051039E-2</c:v>
                </c:pt>
                <c:pt idx="2">
                  <c:v>5.5885248743004823E-2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8136</c:v>
                </c:pt>
                <c:pt idx="1">
                  <c:v>8136</c:v>
                </c:pt>
                <c:pt idx="2">
                  <c:v>8136</c:v>
                </c:pt>
                <c:pt idx="3">
                  <c:v>8136</c:v>
                </c:pt>
                <c:pt idx="4">
                  <c:v>8136</c:v>
                </c:pt>
                <c:pt idx="5">
                  <c:v>7228</c:v>
                </c:pt>
                <c:pt idx="6">
                  <c:v>7228</c:v>
                </c:pt>
                <c:pt idx="7">
                  <c:v>7228</c:v>
                </c:pt>
                <c:pt idx="8">
                  <c:v>7228</c:v>
                </c:pt>
                <c:pt idx="9">
                  <c:v>7228</c:v>
                </c:pt>
                <c:pt idx="10">
                  <c:v>7228</c:v>
                </c:pt>
                <c:pt idx="11">
                  <c:v>7492</c:v>
                </c:pt>
                <c:pt idx="12">
                  <c:v>7492</c:v>
                </c:pt>
                <c:pt idx="13">
                  <c:v>7492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3.912362136909203</c:v>
                </c:pt>
                <c:pt idx="1">
                  <c:v>3.0474790532894049</c:v>
                </c:pt>
                <c:pt idx="2">
                  <c:v>3.2388344343204301</c:v>
                </c:pt>
                <c:pt idx="3">
                  <c:v>3.2422370734157551</c:v>
                </c:pt>
                <c:pt idx="4">
                  <c:v>3.6677864782643481</c:v>
                </c:pt>
                <c:pt idx="5">
                  <c:v>4.2401949443228606</c:v>
                </c:pt>
                <c:pt idx="6">
                  <c:v>4.2963341001893154</c:v>
                </c:pt>
                <c:pt idx="7">
                  <c:v>3.8302334572998129</c:v>
                </c:pt>
                <c:pt idx="8">
                  <c:v>4.116073419733576</c:v>
                </c:pt>
                <c:pt idx="9">
                  <c:v>4.1722083887001133</c:v>
                </c:pt>
                <c:pt idx="10">
                  <c:v>4.2685992189341588</c:v>
                </c:pt>
                <c:pt idx="11">
                  <c:v>4.2510507345673023</c:v>
                </c:pt>
                <c:pt idx="12">
                  <c:v>4.788869579506434</c:v>
                </c:pt>
                <c:pt idx="13">
                  <c:v>4.6375945729466874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22411</c:v>
                </c:pt>
                <c:pt idx="1">
                  <c:v>22532</c:v>
                </c:pt>
                <c:pt idx="2">
                  <c:v>22519</c:v>
                </c:pt>
                <c:pt idx="3">
                  <c:v>23020</c:v>
                </c:pt>
                <c:pt idx="4">
                  <c:v>23131</c:v>
                </c:pt>
                <c:pt idx="5">
                  <c:v>23285</c:v>
                </c:pt>
                <c:pt idx="6">
                  <c:v>23490</c:v>
                </c:pt>
                <c:pt idx="7">
                  <c:v>23652</c:v>
                </c:pt>
                <c:pt idx="8">
                  <c:v>24040</c:v>
                </c:pt>
                <c:pt idx="9">
                  <c:v>24223</c:v>
                </c:pt>
                <c:pt idx="10">
                  <c:v>24196</c:v>
                </c:pt>
                <c:pt idx="11">
                  <c:v>24193</c:v>
                </c:pt>
                <c:pt idx="12">
                  <c:v>24183</c:v>
                </c:pt>
                <c:pt idx="13">
                  <c:v>24026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王寺町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1633</v>
      </c>
      <c r="H576" s="70" t="s">
        <v>1634</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1633</v>
      </c>
      <c r="H577" s="70" t="s">
        <v>1634</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1633</v>
      </c>
      <c r="H578" s="70" t="s">
        <v>1634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1633</v>
      </c>
      <c r="H579" s="70" t="s">
        <v>1634</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1633</v>
      </c>
      <c r="H580" s="70" t="s">
        <v>1634</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1633</v>
      </c>
      <c r="H581" s="70" t="s">
        <v>1634</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1633</v>
      </c>
      <c r="H582" s="70" t="s">
        <v>1634</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1633</v>
      </c>
      <c r="H583" s="70" t="s">
        <v>1634</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1633</v>
      </c>
      <c r="H584" s="70" t="s">
        <v>1634</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1633</v>
      </c>
      <c r="H585" s="70" t="s">
        <v>1634</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1633</v>
      </c>
      <c r="H586" s="70" t="s">
        <v>1634</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1633</v>
      </c>
      <c r="H587" s="70" t="s">
        <v>1634</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1633</v>
      </c>
      <c r="H588" s="70" t="s">
        <v>1634</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1633</v>
      </c>
      <c r="H589" s="70" t="s">
        <v>1634</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1633</v>
      </c>
      <c r="H590" s="70" t="s">
        <v>1634</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1633</v>
      </c>
      <c r="H591" s="70" t="s">
        <v>1634</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1633</v>
      </c>
      <c r="H592" s="70" t="s">
        <v>1634</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1633</v>
      </c>
      <c r="H593" s="70" t="s">
        <v>1634</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1635</v>
      </c>
      <c r="B594" s="70">
        <v>170</v>
      </c>
      <c r="C594" s="70">
        <v>19</v>
      </c>
      <c r="D594" s="70">
        <v>10</v>
      </c>
      <c r="E594" s="70">
        <v>2022</v>
      </c>
      <c r="F594" s="70" t="s">
        <v>161</v>
      </c>
      <c r="G594" s="70" t="s">
        <v>1633</v>
      </c>
      <c r="H594" s="70" t="s">
        <v>1634</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1633</v>
      </c>
      <c r="H595" s="70" t="s">
        <v>1634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1632</v>
      </c>
      <c r="B596" s="70">
        <v>170</v>
      </c>
      <c r="C596" s="70">
        <v>21</v>
      </c>
      <c r="D596" s="70">
        <v>10</v>
      </c>
      <c r="E596" s="70">
        <v>2024</v>
      </c>
      <c r="F596" s="70" t="s">
        <v>1554</v>
      </c>
      <c r="G596" s="1064" t="s">
        <v>1633</v>
      </c>
      <c r="H596" s="70" t="s">
        <v>1634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1959</v>
      </c>
      <c r="B9" s="70">
        <v>1</v>
      </c>
      <c r="C9" s="70">
        <v>1</v>
      </c>
      <c r="D9" s="70">
        <v>1</v>
      </c>
      <c r="E9" s="70">
        <v>1990</v>
      </c>
      <c r="F9" s="70" t="s">
        <v>787</v>
      </c>
      <c r="G9" s="1073" t="s">
        <v>1960</v>
      </c>
      <c r="H9" s="70" t="s">
        <v>1961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1962</v>
      </c>
      <c r="B10" s="70">
        <v>2</v>
      </c>
      <c r="C10" s="70">
        <v>2</v>
      </c>
      <c r="D10" s="70">
        <v>1</v>
      </c>
      <c r="E10" s="70">
        <v>2005</v>
      </c>
      <c r="F10" s="70" t="s">
        <v>789</v>
      </c>
      <c r="G10" s="1073" t="s">
        <v>1960</v>
      </c>
      <c r="H10" s="70" t="s">
        <v>1961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1963</v>
      </c>
      <c r="B11" s="70">
        <v>3</v>
      </c>
      <c r="C11" s="70">
        <v>3</v>
      </c>
      <c r="D11" s="70">
        <v>1</v>
      </c>
      <c r="E11" s="70">
        <v>2006</v>
      </c>
      <c r="F11" s="70" t="s">
        <v>790</v>
      </c>
      <c r="G11" s="1073" t="s">
        <v>1960</v>
      </c>
      <c r="H11" s="70" t="s">
        <v>1961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1964</v>
      </c>
      <c r="B12" s="70">
        <v>4</v>
      </c>
      <c r="C12" s="70">
        <v>4</v>
      </c>
      <c r="D12" s="70">
        <v>1</v>
      </c>
      <c r="E12" s="70">
        <v>2007</v>
      </c>
      <c r="F12" s="70" t="s">
        <v>791</v>
      </c>
      <c r="G12" s="1073" t="s">
        <v>1960</v>
      </c>
      <c r="H12" s="70" t="s">
        <v>1961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1965</v>
      </c>
      <c r="B13" s="70">
        <v>5</v>
      </c>
      <c r="C13" s="70">
        <v>5</v>
      </c>
      <c r="D13" s="70">
        <v>1</v>
      </c>
      <c r="E13" s="70">
        <v>2008</v>
      </c>
      <c r="F13" s="70" t="s">
        <v>792</v>
      </c>
      <c r="G13" s="1073" t="s">
        <v>1960</v>
      </c>
      <c r="H13" s="70" t="s">
        <v>1961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1966</v>
      </c>
      <c r="B14" s="70">
        <v>6</v>
      </c>
      <c r="C14" s="70">
        <v>6</v>
      </c>
      <c r="D14" s="70">
        <v>1</v>
      </c>
      <c r="E14" s="70">
        <v>2009</v>
      </c>
      <c r="F14" s="70" t="s">
        <v>176</v>
      </c>
      <c r="G14" s="1073" t="s">
        <v>1960</v>
      </c>
      <c r="H14" s="70" t="s">
        <v>1961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4.9800000000000004</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4.9800000000000004</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4.9800000000000004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4.9800000000000004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1967</v>
      </c>
      <c r="B15" s="70">
        <v>7</v>
      </c>
      <c r="C15" s="70">
        <v>7</v>
      </c>
      <c r="D15" s="70">
        <v>1</v>
      </c>
      <c r="E15" s="70">
        <v>2010</v>
      </c>
      <c r="F15" s="70" t="s">
        <v>177</v>
      </c>
      <c r="G15" s="1073" t="s">
        <v>1960</v>
      </c>
      <c r="H15" s="70" t="s">
        <v>1961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4.8310000000000004</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4.8310000000000004</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4.8310000000000004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4.8310000000000004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1968</v>
      </c>
      <c r="B16" s="70">
        <v>8</v>
      </c>
      <c r="C16" s="70">
        <v>8</v>
      </c>
      <c r="D16" s="70">
        <v>1</v>
      </c>
      <c r="E16" s="70">
        <v>2011</v>
      </c>
      <c r="F16" s="70" t="s">
        <v>178</v>
      </c>
      <c r="G16" s="1073" t="s">
        <v>1960</v>
      </c>
      <c r="H16" s="70" t="s">
        <v>1961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5.15</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5.15</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5.15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1969</v>
      </c>
      <c r="B17" s="70">
        <v>9</v>
      </c>
      <c r="C17" s="70">
        <v>9</v>
      </c>
      <c r="D17" s="70">
        <v>1</v>
      </c>
      <c r="E17" s="70">
        <v>2012</v>
      </c>
      <c r="F17" s="70" t="s">
        <v>179</v>
      </c>
      <c r="G17" s="1073" t="s">
        <v>1960</v>
      </c>
      <c r="H17" s="70" t="s">
        <v>1961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4.7350000000000003</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4.7350000000000003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4.7350000000000003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4.7350000000000003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1970</v>
      </c>
      <c r="B18" s="70">
        <v>10</v>
      </c>
      <c r="C18" s="70">
        <v>10</v>
      </c>
      <c r="D18" s="70">
        <v>1</v>
      </c>
      <c r="E18" s="70">
        <v>2013</v>
      </c>
      <c r="F18" s="70" t="s">
        <v>180</v>
      </c>
      <c r="G18" s="1073" t="s">
        <v>1960</v>
      </c>
      <c r="H18" s="70" t="s">
        <v>1961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5.37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5.37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5.37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1971</v>
      </c>
      <c r="B19" s="70">
        <v>11</v>
      </c>
      <c r="C19" s="70">
        <v>11</v>
      </c>
      <c r="D19" s="70">
        <v>1</v>
      </c>
      <c r="E19" s="70">
        <v>2014</v>
      </c>
      <c r="F19" s="70" t="s">
        <v>181</v>
      </c>
      <c r="G19" s="1073" t="s">
        <v>1960</v>
      </c>
      <c r="H19" s="70" t="s">
        <v>1961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5.2720000000000002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5.2720000000000002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5.2720000000000002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5.2720000000000002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1972</v>
      </c>
      <c r="B20" s="70">
        <v>12</v>
      </c>
      <c r="C20" s="70">
        <v>12</v>
      </c>
      <c r="D20" s="70">
        <v>1</v>
      </c>
      <c r="E20" s="70">
        <v>2015</v>
      </c>
      <c r="F20" s="70" t="s">
        <v>182</v>
      </c>
      <c r="G20" s="1073" t="s">
        <v>1960</v>
      </c>
      <c r="H20" s="70" t="s">
        <v>1961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5.3140000000000001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5.3140000000000001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5.3140000000000001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5.3140000000000001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1973</v>
      </c>
      <c r="B21" s="70">
        <v>13</v>
      </c>
      <c r="C21" s="70">
        <v>13</v>
      </c>
      <c r="D21" s="70">
        <v>1</v>
      </c>
      <c r="E21" s="70">
        <v>2016</v>
      </c>
      <c r="F21" s="70" t="s">
        <v>155</v>
      </c>
      <c r="G21" s="1073" t="s">
        <v>1960</v>
      </c>
      <c r="H21" s="70" t="s">
        <v>1961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5.484</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5.484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5.484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5.484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1974</v>
      </c>
      <c r="B22" s="70">
        <v>14</v>
      </c>
      <c r="C22" s="70">
        <v>14</v>
      </c>
      <c r="D22" s="70">
        <v>1</v>
      </c>
      <c r="E22" s="70">
        <v>2017</v>
      </c>
      <c r="F22" s="70" t="s">
        <v>156</v>
      </c>
      <c r="G22" s="1073" t="s">
        <v>1960</v>
      </c>
      <c r="H22" s="70" t="s">
        <v>1961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5.23</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5.23</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5.23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1975</v>
      </c>
      <c r="B23" s="70">
        <v>15</v>
      </c>
      <c r="C23" s="70">
        <v>15</v>
      </c>
      <c r="D23" s="70">
        <v>1</v>
      </c>
      <c r="E23" s="70">
        <v>2018</v>
      </c>
      <c r="F23" s="70" t="s">
        <v>183</v>
      </c>
      <c r="G23" s="1073" t="s">
        <v>1960</v>
      </c>
      <c r="H23" s="70" t="s">
        <v>1961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4.9169999999999998</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4.9169999999999998</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4.9169999999999998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4.9169999999999998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1976</v>
      </c>
      <c r="B24" s="70">
        <v>16</v>
      </c>
      <c r="C24" s="70">
        <v>16</v>
      </c>
      <c r="D24" s="70">
        <v>1</v>
      </c>
      <c r="E24" s="70">
        <v>2019</v>
      </c>
      <c r="F24" s="70" t="s">
        <v>158</v>
      </c>
      <c r="G24" s="1073" t="s">
        <v>1960</v>
      </c>
      <c r="H24" s="70" t="s">
        <v>1961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4.2380000000000004</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4.2380000000000004</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4.2380000000000004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4.2380000000000004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1977</v>
      </c>
      <c r="B25" s="70">
        <v>17</v>
      </c>
      <c r="C25" s="70">
        <v>17</v>
      </c>
      <c r="D25" s="70">
        <v>1</v>
      </c>
      <c r="E25" s="70">
        <v>2020</v>
      </c>
      <c r="F25" s="70" t="s">
        <v>159</v>
      </c>
      <c r="G25" s="1073" t="s">
        <v>1960</v>
      </c>
      <c r="H25" s="70" t="s">
        <v>1961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3.9710000000000001</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3.9710000000000001</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3.9710000000000001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3.9710000000000001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1978</v>
      </c>
      <c r="B26" s="70">
        <v>18</v>
      </c>
      <c r="C26" s="70">
        <v>18</v>
      </c>
      <c r="D26" s="70">
        <v>1</v>
      </c>
      <c r="E26" s="70">
        <v>2021</v>
      </c>
      <c r="F26" s="70" t="s">
        <v>160</v>
      </c>
      <c r="G26" s="1073" t="s">
        <v>1960</v>
      </c>
      <c r="H26" s="70" t="s">
        <v>1961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4.585</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4.585</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4.585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4.585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1979</v>
      </c>
      <c r="B27" s="70">
        <v>19</v>
      </c>
      <c r="C27" s="70">
        <v>19</v>
      </c>
      <c r="D27" s="70">
        <v>1</v>
      </c>
      <c r="E27" s="70">
        <v>2022</v>
      </c>
      <c r="F27" s="70" t="s">
        <v>161</v>
      </c>
      <c r="G27" s="1073" t="s">
        <v>1960</v>
      </c>
      <c r="H27" s="70" t="s">
        <v>1961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1980</v>
      </c>
      <c r="B28" s="70">
        <v>20</v>
      </c>
      <c r="C28" s="70">
        <v>20</v>
      </c>
      <c r="D28" s="70">
        <v>1</v>
      </c>
      <c r="E28" s="70">
        <v>2023</v>
      </c>
      <c r="F28" s="70" t="s">
        <v>1539</v>
      </c>
      <c r="G28" s="1073" t="s">
        <v>1960</v>
      </c>
      <c r="H28" s="70" t="s">
        <v>1961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1981</v>
      </c>
      <c r="B29" s="70">
        <v>21</v>
      </c>
      <c r="C29" s="70">
        <v>21</v>
      </c>
      <c r="D29" s="70">
        <v>1</v>
      </c>
      <c r="E29" s="70">
        <v>2024</v>
      </c>
      <c r="F29" s="70" t="s">
        <v>1554</v>
      </c>
      <c r="G29" s="1073" t="s">
        <v>1960</v>
      </c>
      <c r="H29" s="70" t="s">
        <v>1961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1960</v>
      </c>
      <c r="H30" s="70" t="s">
        <v>1961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1960</v>
      </c>
      <c r="H31" s="70" t="s">
        <v>1961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1960</v>
      </c>
      <c r="H32" s="70" t="s">
        <v>1961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1960</v>
      </c>
      <c r="H33" s="70" t="s">
        <v>1961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1960</v>
      </c>
      <c r="H34" s="70" t="s">
        <v>1961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1960</v>
      </c>
      <c r="H35" s="70" t="s">
        <v>1961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1981</v>
      </c>
      <c r="B15" s="70">
        <v>7</v>
      </c>
      <c r="C15" s="70">
        <v>18</v>
      </c>
      <c r="D15" s="70">
        <v>7</v>
      </c>
      <c r="E15" s="70">
        <v>2024</v>
      </c>
      <c r="F15" s="70" t="s">
        <v>1554</v>
      </c>
      <c r="G15" s="1073" t="s">
        <v>1960</v>
      </c>
      <c r="H15" s="70" t="s">
        <v>1961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2050</v>
      </c>
      <c r="B28" s="70">
        <v>20</v>
      </c>
      <c r="C28" s="70">
        <v>18</v>
      </c>
      <c r="D28" s="70">
        <v>20</v>
      </c>
      <c r="E28" s="70">
        <v>2024</v>
      </c>
      <c r="F28" s="70" t="s">
        <v>1554</v>
      </c>
      <c r="G28" s="1073" t="s">
        <v>2029</v>
      </c>
      <c r="H28" s="70" t="s">
        <v>2030</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2338</v>
      </c>
      <c r="B34" s="70">
        <v>26</v>
      </c>
      <c r="C34" s="70">
        <v>18</v>
      </c>
      <c r="D34" s="70">
        <v>26</v>
      </c>
      <c r="E34" s="70">
        <v>2024</v>
      </c>
      <c r="F34" s="70" t="s">
        <v>1554</v>
      </c>
      <c r="G34" s="1073" t="s">
        <v>2335</v>
      </c>
      <c r="H34" s="70" t="s">
        <v>2336</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2334</v>
      </c>
      <c r="B38" s="70">
        <v>30</v>
      </c>
      <c r="C38" s="70">
        <v>18</v>
      </c>
      <c r="D38" s="70">
        <v>30</v>
      </c>
      <c r="E38" s="70">
        <v>2024</v>
      </c>
      <c r="F38" s="70" t="s">
        <v>1554</v>
      </c>
      <c r="G38" s="1073" t="s">
        <v>2331</v>
      </c>
      <c r="H38" s="70" t="s">
        <v>2332</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1979</v>
      </c>
      <c r="B195" s="70">
        <v>187</v>
      </c>
      <c r="C195" s="70">
        <v>16</v>
      </c>
      <c r="D195" s="70">
        <v>7</v>
      </c>
      <c r="E195" s="70">
        <v>2022</v>
      </c>
      <c r="F195" s="70" t="s">
        <v>161</v>
      </c>
      <c r="G195" s="1073" t="s">
        <v>1960</v>
      </c>
      <c r="H195" s="70" t="s">
        <v>1961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2048</v>
      </c>
      <c r="B208" s="70">
        <v>200</v>
      </c>
      <c r="C208" s="70">
        <v>16</v>
      </c>
      <c r="D208" s="70">
        <v>20</v>
      </c>
      <c r="E208" s="70">
        <v>2022</v>
      </c>
      <c r="F208" s="70" t="s">
        <v>161</v>
      </c>
      <c r="G208" s="1073" t="s">
        <v>2029</v>
      </c>
      <c r="H208" s="70" t="s">
        <v>2030</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2337</v>
      </c>
      <c r="B214" s="70">
        <v>206</v>
      </c>
      <c r="C214" s="70">
        <v>16</v>
      </c>
      <c r="D214" s="70">
        <v>26</v>
      </c>
      <c r="E214" s="70">
        <v>2022</v>
      </c>
      <c r="F214" s="70" t="s">
        <v>161</v>
      </c>
      <c r="G214" s="1073" t="s">
        <v>2335</v>
      </c>
      <c r="H214" s="70" t="s">
        <v>2336</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2333</v>
      </c>
      <c r="B218" s="70">
        <v>210</v>
      </c>
      <c r="C218" s="70">
        <v>16</v>
      </c>
      <c r="D218" s="70">
        <v>30</v>
      </c>
      <c r="E218" s="70">
        <v>2022</v>
      </c>
      <c r="F218" s="70" t="s">
        <v>161</v>
      </c>
      <c r="G218" s="1073" t="s">
        <v>2331</v>
      </c>
      <c r="H218" s="70" t="s">
        <v>2332</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1960</v>
      </c>
      <c r="H6" s="77" t="s">
        <v>1961</v>
      </c>
      <c r="I6" s="77" t="s">
        <v>2444</v>
      </c>
      <c r="J6" s="77" t="s">
        <v>2445</v>
      </c>
      <c r="K6" s="1080">
        <v>31</v>
      </c>
      <c r="L6" s="1081">
        <v>32</v>
      </c>
      <c r="M6" s="1044"/>
      <c r="N6" s="988">
        <v>1</v>
      </c>
      <c r="O6" s="77" t="s">
        <v>1661</v>
      </c>
      <c r="P6" s="77" t="s">
        <v>1662</v>
      </c>
      <c r="Q6" s="77" t="s">
        <v>1501</v>
      </c>
      <c r="R6" s="16"/>
      <c r="S6" s="77">
        <v>1</v>
      </c>
      <c r="T6" s="77" t="s">
        <v>1960</v>
      </c>
      <c r="U6" s="77" t="s">
        <v>1961</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2423</v>
      </c>
      <c r="AE9" s="77" t="s">
        <v>2424</v>
      </c>
      <c r="AF9" s="77" t="s">
        <v>1501</v>
      </c>
    </row>
    <row r="10" spans="1:32" ht="12">
      <c r="A10" s="16"/>
      <c r="B10" s="16"/>
      <c r="C10" s="16"/>
      <c r="D10" s="16"/>
      <c r="F10" s="75" t="s">
        <v>1501</v>
      </c>
      <c r="G10" s="76" t="s">
        <v>1960</v>
      </c>
      <c r="H10" s="77" t="s">
        <v>1961</v>
      </c>
      <c r="I10" s="77" t="s">
        <v>2444</v>
      </c>
      <c r="J10" s="77" t="s">
        <v>2445</v>
      </c>
      <c r="K10" s="1079">
        <v>31</v>
      </c>
      <c r="L10" s="1045">
        <v>32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2352</v>
      </c>
      <c r="AE11" s="77" t="s">
        <v>2353</v>
      </c>
      <c r="AF11" s="77" t="s">
        <v>1501</v>
      </c>
    </row>
    <row r="12" spans="1:32" ht="12">
      <c r="A12" s="16"/>
      <c r="B12" s="16"/>
      <c r="C12" s="16"/>
      <c r="D12" s="16"/>
      <c r="F12" s="75" t="s">
        <v>1505</v>
      </c>
      <c r="G12" s="76" t="s">
        <v>1960</v>
      </c>
      <c r="H12" s="77"/>
      <c r="I12" s="77" t="s">
        <v>1960</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1960</v>
      </c>
      <c r="AE12" s="77" t="s">
        <v>1961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2029</v>
      </c>
      <c r="AE25" s="77" t="s">
        <v>2030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2335</v>
      </c>
      <c r="AE31" s="77" t="s">
        <v>2336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1633</v>
      </c>
      <c r="P33" s="77" t="s">
        <v>1634</v>
      </c>
      <c r="Q33" s="77" t="s">
        <v>1501</v>
      </c>
      <c r="R33" s="16"/>
      <c r="S33" s="16"/>
      <c r="T33" s="16"/>
      <c r="U33" s="16"/>
      <c r="V33" s="16"/>
      <c r="W33" s="16"/>
      <c r="X33" s="77">
        <v>28</v>
      </c>
      <c r="Y33" s="692" t="s">
        <v>1633</v>
      </c>
      <c r="Z33" s="77" t="s">
        <v>1634</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2331</v>
      </c>
      <c r="AE35" s="77" t="s">
        <v>2332</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王寺町</v>
      </c>
      <c r="K4" s="70" t="str">
        <f>HLOOKUP(K3,比較地域マスタ!$E$5:$L$6,2,0)</f>
        <v>29425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王寺町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4.0915898552180163</v>
      </c>
      <c r="BB5" s="29"/>
      <c r="BC5" s="17"/>
      <c r="BD5" s="1005">
        <f>SUM(BC6:BC8)</f>
        <v>4.6718357060752549</v>
      </c>
      <c r="BE5" s="29"/>
      <c r="BF5" s="17"/>
      <c r="BG5" s="1005">
        <f>AK35</f>
        <v>3.7303113415556348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3.1916782970072588</v>
      </c>
      <c r="BA6" s="17"/>
      <c r="BB6" s="29"/>
      <c r="BC6" s="1005">
        <f>O32</f>
        <v>4.0275508527671722</v>
      </c>
      <c r="BD6" s="17"/>
      <c r="BE6" s="29"/>
      <c r="BF6" s="1005">
        <f>AK36</f>
        <v>3.0578795973610271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0.89991155821075763</v>
      </c>
      <c r="BA7" s="17"/>
      <c r="BB7" s="29"/>
      <c r="BC7" s="1005">
        <f>O33</f>
        <v>0.64428485330808305</v>
      </c>
      <c r="BD7" s="17"/>
      <c r="BE7" s="29"/>
      <c r="BF7" s="1005">
        <f t="shared" ref="BF7:BF8" si="0">AK37</f>
        <v>0.67243174419460772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92.650866590897735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29.67976434795349</v>
      </c>
      <c r="BA9" s="1005">
        <f>AZ9</f>
        <v>29.67976434795349</v>
      </c>
      <c r="BB9" s="29"/>
      <c r="BC9" s="1005">
        <f>O35</f>
        <v>41.434233694833281</v>
      </c>
      <c r="BD9" s="1005">
        <f>BC9</f>
        <v>41.434233694833281</v>
      </c>
      <c r="BE9" s="29"/>
      <c r="BF9" s="1005">
        <f>AK39</f>
        <v>25.331428884523699</v>
      </c>
      <c r="BG9" s="1005">
        <f>AK39</f>
        <v>25.331428884523699</v>
      </c>
      <c r="BH9" s="29"/>
    </row>
    <row r="10" spans="1:62" ht="17.100000000000001" customHeight="1" thickBot="1">
      <c r="B10" s="323"/>
      <c r="C10" s="324"/>
      <c r="D10" s="326"/>
      <c r="E10" s="326"/>
      <c r="F10" s="326"/>
      <c r="G10" s="325"/>
      <c r="H10" s="325"/>
      <c r="I10" s="326"/>
      <c r="J10" s="327"/>
      <c r="K10" s="334"/>
      <c r="L10" s="246" t="s">
        <v>114</v>
      </c>
      <c r="M10" s="246"/>
      <c r="N10" s="563"/>
      <c r="O10" s="906">
        <f>SUM(O11:O13)</f>
        <v>4.0915898552180163</v>
      </c>
      <c r="P10" s="453">
        <f t="shared" ref="P10:P22" si="1">O10/$O$9</f>
        <v>4.4161377068220375E-2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25.737190745240571</v>
      </c>
      <c r="BA10" s="1005">
        <f>AZ10</f>
        <v>25.737190745240571</v>
      </c>
      <c r="BB10" s="29"/>
      <c r="BC10" s="1005">
        <f>O36</f>
        <v>38.041841467696948</v>
      </c>
      <c r="BD10" s="1005">
        <f>BC10</f>
        <v>38.041841467696948</v>
      </c>
      <c r="BE10" s="29"/>
      <c r="BF10" s="1005">
        <f>AK40</f>
        <v>27.186652971568623</v>
      </c>
      <c r="BG10" s="1005">
        <f>AK40</f>
        <v>27.186652971568623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3.1916782970072588</v>
      </c>
      <c r="P11" s="454">
        <f t="shared" si="1"/>
        <v>3.4448445162420294E-2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29.737848651637176</v>
      </c>
      <c r="BB11" s="29"/>
      <c r="BC11" s="1005"/>
      <c r="BD11" s="1005">
        <f>SUM(BC12:BC14)</f>
        <v>26.685620196218387</v>
      </c>
      <c r="BE11" s="29"/>
      <c r="BF11" s="17"/>
      <c r="BG11" s="1005">
        <f>AK41</f>
        <v>22.098246481868578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0.89991155821075763</v>
      </c>
      <c r="P12" s="454">
        <f t="shared" si="1"/>
        <v>9.7129319058000835E-3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28.389241022552724</v>
      </c>
      <c r="BA12" s="17"/>
      <c r="BB12" s="29"/>
      <c r="BC12" s="1005">
        <f>O38</f>
        <v>24.896324147776816</v>
      </c>
      <c r="BD12" s="17"/>
      <c r="BE12" s="29"/>
      <c r="BF12" s="1005">
        <f>AK42</f>
        <v>20.683839645793373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1.34860762908445</v>
      </c>
      <c r="BA13" s="17"/>
      <c r="BB13" s="29"/>
      <c r="BC13" s="1005">
        <f>O41</f>
        <v>1.7892960484415701</v>
      </c>
      <c r="BD13" s="17"/>
      <c r="BE13" s="29"/>
      <c r="BF13" s="1005">
        <f>AK45</f>
        <v>1.4144068360752065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29.67976434795349</v>
      </c>
      <c r="P14" s="453">
        <f t="shared" si="1"/>
        <v>0.32033984613447003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25.737190745240571</v>
      </c>
      <c r="P15" s="453">
        <f t="shared" si="1"/>
        <v>0.27778683235510138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3.4044729908484812</v>
      </c>
      <c r="BA15" s="1005">
        <f>AZ15</f>
        <v>3.4044729908484812</v>
      </c>
      <c r="BB15" s="29"/>
      <c r="BC15" s="1005">
        <f>O43</f>
        <v>3.6677864782643481</v>
      </c>
      <c r="BD15" s="1005">
        <f>BC15</f>
        <v>3.6677864782643481</v>
      </c>
      <c r="BE15" s="29"/>
      <c r="BF15" s="1005">
        <f>AK47</f>
        <v>4.6375945729466874</v>
      </c>
      <c r="BG15" s="1005">
        <f>AK47</f>
        <v>4.6375945729466874</v>
      </c>
      <c r="BH15" s="29"/>
    </row>
    <row r="16" spans="1:62" ht="17.100000000000001" customHeight="1" thickBot="1">
      <c r="B16" s="323"/>
      <c r="C16" s="324"/>
      <c r="D16" s="326"/>
      <c r="E16" s="326"/>
      <c r="F16" s="326"/>
      <c r="G16" s="325"/>
      <c r="H16" s="325"/>
      <c r="I16" s="326"/>
      <c r="J16" s="327"/>
      <c r="K16" s="335"/>
      <c r="L16" s="246" t="s">
        <v>128</v>
      </c>
      <c r="M16" s="344"/>
      <c r="N16" s="345"/>
      <c r="O16" s="906">
        <f>SUM(O18:O21)</f>
        <v>29.737848651637176</v>
      </c>
      <c r="P16" s="453">
        <f t="shared" si="1"/>
        <v>0.32096676205896063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28.389241022552724</v>
      </c>
      <c r="P17" s="454">
        <f t="shared" si="1"/>
        <v>0.3064109604922115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19.694681817161559</v>
      </c>
      <c r="P18" s="454">
        <f t="shared" si="1"/>
        <v>0.21256878151095909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8.6945592053911671</v>
      </c>
      <c r="P19" s="454">
        <f t="shared" si="1"/>
        <v>9.3842178981252439E-2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1.34860762908445</v>
      </c>
      <c r="P20" s="454">
        <f t="shared" si="1"/>
        <v>1.4555801566749089E-2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3.4044729908484812</v>
      </c>
      <c r="P22" s="612">
        <f t="shared" si="1"/>
        <v>3.6745182383247622E-2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2.5512860599549514</v>
      </c>
      <c r="AZ22" s="1005">
        <f t="shared" si="3"/>
        <v>2.6180849492420726</v>
      </c>
      <c r="BA22" s="1005">
        <f t="shared" si="3"/>
        <v>4.8917561898166095</v>
      </c>
      <c r="BB22" s="1005">
        <f t="shared" si="3"/>
        <v>5.116287634400182</v>
      </c>
      <c r="BC22" s="1005">
        <f t="shared" si="3"/>
        <v>4.6718357060752549</v>
      </c>
      <c r="BD22" s="1005">
        <f t="shared" si="3"/>
        <v>4.623057345000344</v>
      </c>
      <c r="BE22" s="1005">
        <f t="shared" si="3"/>
        <v>5.3972401972819455</v>
      </c>
      <c r="BF22" s="1005">
        <f t="shared" si="3"/>
        <v>5.6881524312947791</v>
      </c>
      <c r="BG22" s="1005">
        <f t="shared" si="3"/>
        <v>4.0161554427025861</v>
      </c>
      <c r="BH22" s="1005">
        <f t="shared" si="3"/>
        <v>3.4352130408902863</v>
      </c>
      <c r="BI22" s="1005">
        <f t="shared" si="3"/>
        <v>3.4400649849851108</v>
      </c>
      <c r="BJ22" s="1005">
        <f t="shared" si="3"/>
        <v>4.1839414896131695</v>
      </c>
      <c r="BK22" s="1005">
        <f t="shared" si="3"/>
        <v>3.7979720458609161</v>
      </c>
      <c r="BL22" s="1005">
        <f t="shared" si="3"/>
        <v>3.7303113415556348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29.70636477350234</v>
      </c>
      <c r="AZ23" s="1005">
        <f t="shared" ref="AZ23:BL23" si="4">Y39</f>
        <v>32.204462532246971</v>
      </c>
      <c r="BA23" s="1005">
        <f t="shared" si="4"/>
        <v>39.408155827775012</v>
      </c>
      <c r="BB23" s="1005">
        <f t="shared" si="4"/>
        <v>40.424121642131873</v>
      </c>
      <c r="BC23" s="1005">
        <f t="shared" si="4"/>
        <v>41.434233694833281</v>
      </c>
      <c r="BD23" s="1005">
        <f t="shared" si="4"/>
        <v>36.833500941326378</v>
      </c>
      <c r="BE23" s="1005">
        <f t="shared" si="4"/>
        <v>38.142015477702337</v>
      </c>
      <c r="BF23" s="1005">
        <f t="shared" si="4"/>
        <v>33.476666732725946</v>
      </c>
      <c r="BG23" s="1005">
        <f t="shared" si="4"/>
        <v>30.128372598297506</v>
      </c>
      <c r="BH23" s="1005">
        <f t="shared" si="4"/>
        <v>26.681266094854212</v>
      </c>
      <c r="BI23" s="1005">
        <f t="shared" si="4"/>
        <v>23.778167987142027</v>
      </c>
      <c r="BJ23" s="1005">
        <f t="shared" si="4"/>
        <v>21.889950497073663</v>
      </c>
      <c r="BK23" s="1005">
        <f t="shared" si="4"/>
        <v>22.067681903219171</v>
      </c>
      <c r="BL23" s="1005">
        <f t="shared" si="4"/>
        <v>25.331428884523699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24.25481302412183</v>
      </c>
      <c r="AZ24" s="1005">
        <f t="shared" ref="AZ24:BL24" si="5">Y40</f>
        <v>24.336226745244861</v>
      </c>
      <c r="BA24" s="1005">
        <f t="shared" si="5"/>
        <v>31.126184731308271</v>
      </c>
      <c r="BB24" s="1005">
        <f t="shared" si="5"/>
        <v>36.737266371955151</v>
      </c>
      <c r="BC24" s="1005">
        <f t="shared" si="5"/>
        <v>38.041841467696948</v>
      </c>
      <c r="BD24" s="1005">
        <f t="shared" si="5"/>
        <v>37.861553326103468</v>
      </c>
      <c r="BE24" s="1005">
        <f t="shared" si="5"/>
        <v>35.3120805893981</v>
      </c>
      <c r="BF24" s="1005">
        <f t="shared" si="5"/>
        <v>36.983428252255784</v>
      </c>
      <c r="BG24" s="1005">
        <f t="shared" si="5"/>
        <v>32.802964717491108</v>
      </c>
      <c r="BH24" s="1005">
        <f t="shared" si="5"/>
        <v>25.717448138873067</v>
      </c>
      <c r="BI24" s="1005">
        <f t="shared" si="5"/>
        <v>27.266108882441603</v>
      </c>
      <c r="BJ24" s="1005">
        <f t="shared" si="5"/>
        <v>25.028051393183514</v>
      </c>
      <c r="BK24" s="1005">
        <f t="shared" si="5"/>
        <v>25.184710965561585</v>
      </c>
      <c r="BL24" s="1005">
        <f t="shared" si="5"/>
        <v>27.186652971568623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27.311551291022067</v>
      </c>
      <c r="AZ25" s="1005">
        <f t="shared" ref="AZ25:BL25" si="6">Y41</f>
        <v>27.476515821783721</v>
      </c>
      <c r="BA25" s="1005">
        <f t="shared" si="6"/>
        <v>27.206584172108457</v>
      </c>
      <c r="BB25" s="1005">
        <f t="shared" si="6"/>
        <v>27.204338026293538</v>
      </c>
      <c r="BC25" s="1005">
        <f t="shared" si="6"/>
        <v>26.685620196218387</v>
      </c>
      <c r="BD25" s="1005">
        <f t="shared" si="6"/>
        <v>25.859073146108905</v>
      </c>
      <c r="BE25" s="1005">
        <f t="shared" si="6"/>
        <v>25.728526808530845</v>
      </c>
      <c r="BF25" s="1005">
        <f t="shared" si="6"/>
        <v>25.407689115012051</v>
      </c>
      <c r="BG25" s="1005">
        <f t="shared" si="6"/>
        <v>25.050704507158912</v>
      </c>
      <c r="BH25" s="1005">
        <f t="shared" si="6"/>
        <v>24.589580584957492</v>
      </c>
      <c r="BI25" s="1005">
        <f t="shared" si="6"/>
        <v>23.926050278170013</v>
      </c>
      <c r="BJ25" s="1005">
        <f t="shared" si="6"/>
        <v>21.550771623946787</v>
      </c>
      <c r="BK25" s="1005">
        <f t="shared" si="6"/>
        <v>21.38961035577864</v>
      </c>
      <c r="BL25" s="1005">
        <f t="shared" si="6"/>
        <v>22.098246481868578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3.912362136909203</v>
      </c>
      <c r="AZ26" s="1005">
        <f t="shared" si="7"/>
        <v>3.0474790532894049</v>
      </c>
      <c r="BA26" s="1005">
        <f t="shared" si="7"/>
        <v>3.2388344343204301</v>
      </c>
      <c r="BB26" s="1005">
        <f t="shared" si="7"/>
        <v>3.2422370734157551</v>
      </c>
      <c r="BC26" s="1005">
        <f t="shared" si="7"/>
        <v>3.6677864782643481</v>
      </c>
      <c r="BD26" s="1005">
        <f t="shared" si="7"/>
        <v>4.2401949443228606</v>
      </c>
      <c r="BE26" s="1005">
        <f t="shared" si="7"/>
        <v>4.2963341001893154</v>
      </c>
      <c r="BF26" s="1005">
        <f t="shared" si="7"/>
        <v>3.8302334572998133</v>
      </c>
      <c r="BG26" s="1005">
        <f t="shared" si="7"/>
        <v>4.116073419733576</v>
      </c>
      <c r="BH26" s="1005">
        <f t="shared" si="7"/>
        <v>4.1722083887001133</v>
      </c>
      <c r="BI26" s="1005">
        <f t="shared" si="7"/>
        <v>4.2685992189341588</v>
      </c>
      <c r="BJ26" s="1005">
        <f t="shared" si="7"/>
        <v>4.2510507345673023</v>
      </c>
      <c r="BK26" s="1005">
        <f t="shared" si="7"/>
        <v>4.788869579506434</v>
      </c>
      <c r="BL26" s="1005">
        <f t="shared" si="7"/>
        <v>4.6375945729466874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87.7363772855104</v>
      </c>
      <c r="AZ27" s="1005">
        <f t="shared" si="8"/>
        <v>89.68276910180704</v>
      </c>
      <c r="BA27" s="1005">
        <f t="shared" si="8"/>
        <v>105.87151535532878</v>
      </c>
      <c r="BB27" s="1005">
        <f t="shared" si="8"/>
        <v>112.7242507481965</v>
      </c>
      <c r="BC27" s="1005">
        <f t="shared" si="8"/>
        <v>114.50131754308823</v>
      </c>
      <c r="BD27" s="1005">
        <f t="shared" si="8"/>
        <v>109.41737970286195</v>
      </c>
      <c r="BE27" s="1005">
        <f t="shared" si="8"/>
        <v>108.87619717310254</v>
      </c>
      <c r="BF27" s="1005">
        <f t="shared" si="8"/>
        <v>105.38616998858838</v>
      </c>
      <c r="BG27" s="1005">
        <f t="shared" si="8"/>
        <v>96.114270685383687</v>
      </c>
      <c r="BH27" s="1005">
        <f t="shared" si="8"/>
        <v>84.595716248275167</v>
      </c>
      <c r="BI27" s="1005">
        <f t="shared" si="8"/>
        <v>82.678991351672906</v>
      </c>
      <c r="BJ27" s="1005">
        <f t="shared" si="8"/>
        <v>76.903765738384436</v>
      </c>
      <c r="BK27" s="1005">
        <f t="shared" si="8"/>
        <v>77.228844849926759</v>
      </c>
      <c r="BL27" s="1005">
        <f t="shared" si="8"/>
        <v>82.98423425246321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114.50131754308823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4.6718357060752549</v>
      </c>
      <c r="P31" s="453">
        <f t="shared" ref="P31:P43" si="9">O31/$O$30</f>
        <v>4.0801589067454937E-2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4.0275508527671722</v>
      </c>
      <c r="P32" s="454">
        <f t="shared" si="9"/>
        <v>3.5174711865228588E-2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0.64428485330808305</v>
      </c>
      <c r="P33" s="454">
        <f t="shared" si="9"/>
        <v>5.6268772022263483E-3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87.7363772855104</v>
      </c>
      <c r="Y34" s="894">
        <f t="shared" ref="Y34:AK34" si="10">Y35+Y39+Y40+Y41+Y47</f>
        <v>89.68276910180704</v>
      </c>
      <c r="Z34" s="894">
        <f t="shared" si="10"/>
        <v>105.87151535532878</v>
      </c>
      <c r="AA34" s="894">
        <f t="shared" si="10"/>
        <v>112.7242507481965</v>
      </c>
      <c r="AB34" s="894">
        <f t="shared" si="10"/>
        <v>114.50131754308823</v>
      </c>
      <c r="AC34" s="894">
        <f t="shared" si="10"/>
        <v>109.41737970286195</v>
      </c>
      <c r="AD34" s="894">
        <f t="shared" si="10"/>
        <v>108.87619717310254</v>
      </c>
      <c r="AE34" s="894">
        <f t="shared" si="10"/>
        <v>105.38616998858838</v>
      </c>
      <c r="AF34" s="894">
        <f t="shared" si="10"/>
        <v>96.114270685383687</v>
      </c>
      <c r="AG34" s="894">
        <f t="shared" si="10"/>
        <v>84.595716248275167</v>
      </c>
      <c r="AH34" s="894">
        <f t="shared" si="10"/>
        <v>82.678991351672906</v>
      </c>
      <c r="AI34" s="894">
        <f t="shared" si="10"/>
        <v>76.903765738384436</v>
      </c>
      <c r="AJ34" s="894">
        <f t="shared" si="10"/>
        <v>77.228844849926759</v>
      </c>
      <c r="AK34" s="895">
        <f t="shared" si="10"/>
        <v>82.98423425246321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41.434233694833281</v>
      </c>
      <c r="P35" s="453">
        <f t="shared" si="9"/>
        <v>0.36186687266057943</v>
      </c>
      <c r="Q35" s="328"/>
      <c r="R35" s="13"/>
      <c r="S35" s="323"/>
      <c r="T35" s="334"/>
      <c r="U35" s="246" t="s">
        <v>114</v>
      </c>
      <c r="V35" s="344"/>
      <c r="W35" s="344"/>
      <c r="X35" s="896">
        <f>SUM(X36:X38)</f>
        <v>2.5512860599549514</v>
      </c>
      <c r="Y35" s="897">
        <f t="shared" ref="Y35:AK35" si="11">SUM(Y36:Y38)</f>
        <v>2.6180849492420726</v>
      </c>
      <c r="Z35" s="897">
        <f t="shared" si="11"/>
        <v>4.8917561898166095</v>
      </c>
      <c r="AA35" s="897">
        <f t="shared" si="11"/>
        <v>5.116287634400182</v>
      </c>
      <c r="AB35" s="897">
        <f t="shared" si="11"/>
        <v>4.6718357060752549</v>
      </c>
      <c r="AC35" s="897">
        <f t="shared" si="11"/>
        <v>4.623057345000344</v>
      </c>
      <c r="AD35" s="897">
        <f t="shared" si="11"/>
        <v>5.3972401972819455</v>
      </c>
      <c r="AE35" s="897">
        <f t="shared" si="11"/>
        <v>5.6881524312947791</v>
      </c>
      <c r="AF35" s="897">
        <f t="shared" si="11"/>
        <v>4.0161554427025861</v>
      </c>
      <c r="AG35" s="897">
        <f t="shared" si="11"/>
        <v>3.4352130408902863</v>
      </c>
      <c r="AH35" s="897">
        <f t="shared" si="11"/>
        <v>3.4400649849851108</v>
      </c>
      <c r="AI35" s="897">
        <f t="shared" si="11"/>
        <v>4.1839414896131695</v>
      </c>
      <c r="AJ35" s="897">
        <f t="shared" si="11"/>
        <v>3.7979720458609161</v>
      </c>
      <c r="AK35" s="898">
        <f t="shared" si="11"/>
        <v>3.7303113415556348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38.041841467696948</v>
      </c>
      <c r="P36" s="453">
        <f t="shared" si="9"/>
        <v>0.33223933386951066</v>
      </c>
      <c r="Q36" s="328"/>
      <c r="R36" s="13"/>
      <c r="S36" s="356" t="s">
        <v>184</v>
      </c>
      <c r="T36" s="335"/>
      <c r="U36" s="346"/>
      <c r="V36" s="336" t="s">
        <v>184</v>
      </c>
      <c r="W36" s="357"/>
      <c r="X36" s="899">
        <f>VLOOKUP(年度マスタ!$K$4&amp;"_"&amp;X$33,データシート1!$A:$BT,MATCH("aa_"&amp;$S36,データシート1!$A$1:$BT$1,0),0)</f>
        <v>2.0482777644067238</v>
      </c>
      <c r="Y36" s="900">
        <f>VLOOKUP(年度マスタ!$K$4&amp;"_"&amp;Y$33,データシート1!$A:$BT,MATCH("aa_"&amp;$S36,データシート1!$A$1:$BT$1,0),0)</f>
        <v>2.0564978388696211</v>
      </c>
      <c r="Z36" s="900">
        <f>VLOOKUP(年度マスタ!$K$4&amp;"_"&amp;Z$33,データシート1!$A:$BT,MATCH("aa_"&amp;$S36,データシート1!$A$1:$BT$1,0),0)</f>
        <v>4.0890802994806243</v>
      </c>
      <c r="AA36" s="900">
        <f>VLOOKUP(年度マスタ!$K$4&amp;"_"&amp;AA$33,データシート1!$A:$BT,MATCH("aa_"&amp;$S36,データシート1!$A$1:$BT$1,0),0)</f>
        <v>4.3354064079654231</v>
      </c>
      <c r="AB36" s="900">
        <f>VLOOKUP(年度マスタ!$K$4&amp;"_"&amp;AB$33,データシート1!$A:$BT,MATCH("aa_"&amp;$S36,データシート1!$A$1:$BT$1,0),0)</f>
        <v>4.0275508527671722</v>
      </c>
      <c r="AC36" s="900">
        <f>VLOOKUP(年度マスタ!$K$4&amp;"_"&amp;AC$33,データシート1!$A:$BT,MATCH("aa_"&amp;$S36,データシート1!$A$1:$BT$1,0),0)</f>
        <v>3.9361879232744701</v>
      </c>
      <c r="AD36" s="900">
        <f>VLOOKUP(年度マスタ!$K$4&amp;"_"&amp;AD$33,データシート1!$A:$BT,MATCH("aa_"&amp;$S36,データシート1!$A$1:$BT$1,0),0)</f>
        <v>4.6800404152880972</v>
      </c>
      <c r="AE36" s="900">
        <f>VLOOKUP(年度マスタ!$K$4&amp;"_"&amp;AE$33,データシート1!$A:$BT,MATCH("aa_"&amp;$S36,データシート1!$A$1:$BT$1,0),0)</f>
        <v>4.9775979744723475</v>
      </c>
      <c r="AF36" s="900">
        <f>VLOOKUP(年度マスタ!$K$4&amp;"_"&amp;AF$33,データシート1!$A:$BT,MATCH("aa_"&amp;$S36,データシート1!$A$1:$BT$1,0),0)</f>
        <v>3.3157398315572157</v>
      </c>
      <c r="AG36" s="900">
        <f>VLOOKUP(年度マスタ!$K$4&amp;"_"&amp;AG$33,データシート1!$A:$BT,MATCH("aa_"&amp;$S36,データシート1!$A$1:$BT$1,0),0)</f>
        <v>2.8102447510852486</v>
      </c>
      <c r="AH36" s="900">
        <f>VLOOKUP(年度マスタ!$K$4&amp;"_"&amp;AH$33,データシート1!$A:$BT,MATCH("aa_"&amp;$S36,データシート1!$A$1:$BT$1,0),0)</f>
        <v>2.8600966496443694</v>
      </c>
      <c r="AI36" s="900">
        <f>VLOOKUP(年度マスタ!$K$4&amp;"_"&amp;AI$33,データシート1!$A:$BT,MATCH("aa_"&amp;$S36,データシート1!$A$1:$BT$1,0),0)</f>
        <v>3.4718296729787821</v>
      </c>
      <c r="AJ36" s="900">
        <f>VLOOKUP(年度マスタ!$K$4&amp;"_"&amp;AJ$33,データシート1!$A:$BT,MATCH("aa_"&amp;$S36,データシート1!$A$1:$BT$1,0),0)</f>
        <v>3.0508765199354015</v>
      </c>
      <c r="AK36" s="901">
        <f>VLOOKUP(年度マスタ!$K$4&amp;"_"&amp;AK$33,データシート1!$A:$BT,MATCH("aa_"&amp;$S36,データシート1!$A$1:$BT$1,0),0)</f>
        <v>3.0578795973610271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26.685620196218387</v>
      </c>
      <c r="P37" s="453">
        <f t="shared" si="9"/>
        <v>0.2330595033212283</v>
      </c>
      <c r="Q37" s="328"/>
      <c r="R37" s="13"/>
      <c r="S37" s="356" t="s">
        <v>187</v>
      </c>
      <c r="T37" s="335"/>
      <c r="U37" s="346"/>
      <c r="V37" s="336" t="s">
        <v>194</v>
      </c>
      <c r="W37" s="357"/>
      <c r="X37" s="899">
        <f>VLOOKUP(年度マスタ!$K$4&amp;"_"&amp;X$33,データシート1!$A:$BT,MATCH("aa_"&amp;$S37,データシート1!$A$1:$BT$1,0),0)</f>
        <v>0.50300829554822757</v>
      </c>
      <c r="Y37" s="900">
        <f>VLOOKUP(年度マスタ!$K$4&amp;"_"&amp;Y$33,データシート1!$A:$BT,MATCH("aa_"&amp;$S37,データシート1!$A$1:$BT$1,0),0)</f>
        <v>0.56158711037245157</v>
      </c>
      <c r="Z37" s="900">
        <f>VLOOKUP(年度マスタ!$K$4&amp;"_"&amp;Z$33,データシート1!$A:$BT,MATCH("aa_"&amp;$S37,データシート1!$A$1:$BT$1,0),0)</f>
        <v>0.80267589033598497</v>
      </c>
      <c r="AA37" s="900">
        <f>VLOOKUP(年度マスタ!$K$4&amp;"_"&amp;AA$33,データシート1!$A:$BT,MATCH("aa_"&amp;$S37,データシート1!$A$1:$BT$1,0),0)</f>
        <v>0.7808812264347591</v>
      </c>
      <c r="AB37" s="900">
        <f>VLOOKUP(年度マスタ!$K$4&amp;"_"&amp;AB$33,データシート1!$A:$BT,MATCH("aa_"&amp;$S37,データシート1!$A$1:$BT$1,0),0)</f>
        <v>0.64428485330808305</v>
      </c>
      <c r="AC37" s="900">
        <f>VLOOKUP(年度マスタ!$K$4&amp;"_"&amp;AC$33,データシート1!$A:$BT,MATCH("aa_"&amp;$S37,データシート1!$A$1:$BT$1,0),0)</f>
        <v>0.68686942172587362</v>
      </c>
      <c r="AD37" s="900">
        <f>VLOOKUP(年度マスタ!$K$4&amp;"_"&amp;AD$33,データシート1!$A:$BT,MATCH("aa_"&amp;$S37,データシート1!$A$1:$BT$1,0),0)</f>
        <v>0.7171997819938486</v>
      </c>
      <c r="AE37" s="900">
        <f>VLOOKUP(年度マスタ!$K$4&amp;"_"&amp;AE$33,データシート1!$A:$BT,MATCH("aa_"&amp;$S37,データシート1!$A$1:$BT$1,0),0)</f>
        <v>0.71055445682243124</v>
      </c>
      <c r="AF37" s="900">
        <f>VLOOKUP(年度マスタ!$K$4&amp;"_"&amp;AF$33,データシート1!$A:$BT,MATCH("aa_"&amp;$S37,データシート1!$A$1:$BT$1,0),0)</f>
        <v>0.70041561114536999</v>
      </c>
      <c r="AG37" s="900">
        <f>VLOOKUP(年度マスタ!$K$4&amp;"_"&amp;AG$33,データシート1!$A:$BT,MATCH("aa_"&amp;$S37,データシート1!$A$1:$BT$1,0),0)</f>
        <v>0.6249682898050376</v>
      </c>
      <c r="AH37" s="900">
        <f>VLOOKUP(年度マスタ!$K$4&amp;"_"&amp;AH$33,データシート1!$A:$BT,MATCH("aa_"&amp;$S37,データシート1!$A$1:$BT$1,0),0)</f>
        <v>0.57996833534074121</v>
      </c>
      <c r="AI37" s="900">
        <f>VLOOKUP(年度マスタ!$K$4&amp;"_"&amp;AI$33,データシート1!$A:$BT,MATCH("aa_"&amp;$S37,データシート1!$A$1:$BT$1,0),0)</f>
        <v>0.71211181663438772</v>
      </c>
      <c r="AJ37" s="900">
        <f>VLOOKUP(年度マスタ!$K$4&amp;"_"&amp;AJ$33,データシート1!$A:$BT,MATCH("aa_"&amp;$S37,データシート1!$A$1:$BT$1,0),0)</f>
        <v>0.74709552592551465</v>
      </c>
      <c r="AK37" s="901">
        <f>VLOOKUP(年度マスタ!$K$4&amp;"_"&amp;AK$33,データシート1!$A:$BT,MATCH("aa_"&amp;$S37,データシート1!$A$1:$BT$1,0),0)</f>
        <v>0.67243174419460772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24.896324147776816</v>
      </c>
      <c r="P38" s="454">
        <f t="shared" si="9"/>
        <v>0.21743264341397667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17.877837840335118</v>
      </c>
      <c r="P39" s="454">
        <f t="shared" si="9"/>
        <v>0.15613652509812798</v>
      </c>
      <c r="Q39" s="328"/>
      <c r="R39" s="13"/>
      <c r="S39" s="356" t="s">
        <v>189</v>
      </c>
      <c r="T39" s="335"/>
      <c r="U39" s="343" t="s">
        <v>199</v>
      </c>
      <c r="V39" s="344"/>
      <c r="W39" s="344"/>
      <c r="X39" s="896">
        <f>VLOOKUP(年度マスタ!$K$4&amp;"_"&amp;X$33,データシート1!$A:$BT,MATCH("aa_"&amp;$S39,データシート1!$A$1:$BT$1,0),0)</f>
        <v>29.70636477350234</v>
      </c>
      <c r="Y39" s="897">
        <f>VLOOKUP(年度マスタ!$K$4&amp;"_"&amp;Y$33,データシート1!$A:$BT,MATCH("aa_"&amp;$S39,データシート1!$A$1:$BT$1,0),0)</f>
        <v>32.204462532246971</v>
      </c>
      <c r="Z39" s="897">
        <f>VLOOKUP(年度マスタ!$K$4&amp;"_"&amp;Z$33,データシート1!$A:$BT,MATCH("aa_"&amp;$S39,データシート1!$A$1:$BT$1,0),0)</f>
        <v>39.408155827775012</v>
      </c>
      <c r="AA39" s="897">
        <f>VLOOKUP(年度マスタ!$K$4&amp;"_"&amp;AA$33,データシート1!$A:$BT,MATCH("aa_"&amp;$S39,データシート1!$A$1:$BT$1,0),0)</f>
        <v>40.424121642131873</v>
      </c>
      <c r="AB39" s="897">
        <f>VLOOKUP(年度マスタ!$K$4&amp;"_"&amp;AB$33,データシート1!$A:$BT,MATCH("aa_"&amp;$S39,データシート1!$A$1:$BT$1,0),0)</f>
        <v>41.434233694833281</v>
      </c>
      <c r="AC39" s="897">
        <f>VLOOKUP(年度マスタ!$K$4&amp;"_"&amp;AC$33,データシート1!$A:$BT,MATCH("aa_"&amp;$S39,データシート1!$A$1:$BT$1,0),0)</f>
        <v>36.833500941326378</v>
      </c>
      <c r="AD39" s="897">
        <f>VLOOKUP(年度マスタ!$K$4&amp;"_"&amp;AD$33,データシート1!$A:$BT,MATCH("aa_"&amp;$S39,データシート1!$A$1:$BT$1,0),0)</f>
        <v>38.142015477702337</v>
      </c>
      <c r="AE39" s="897">
        <f>VLOOKUP(年度マスタ!$K$4&amp;"_"&amp;AE$33,データシート1!$A:$BT,MATCH("aa_"&amp;$S39,データシート1!$A$1:$BT$1,0),0)</f>
        <v>33.476666732725946</v>
      </c>
      <c r="AF39" s="897">
        <f>VLOOKUP(年度マスタ!$K$4&amp;"_"&amp;AF$33,データシート1!$A:$BT,MATCH("aa_"&amp;$S39,データシート1!$A$1:$BT$1,0),0)</f>
        <v>30.128372598297506</v>
      </c>
      <c r="AG39" s="897">
        <f>VLOOKUP(年度マスタ!$K$4&amp;"_"&amp;AG$33,データシート1!$A:$BT,MATCH("aa_"&amp;$S39,データシート1!$A$1:$BT$1,0),0)</f>
        <v>26.681266094854212</v>
      </c>
      <c r="AH39" s="897">
        <f>VLOOKUP(年度マスタ!$K$4&amp;"_"&amp;AH$33,データシート1!$A:$BT,MATCH("aa_"&amp;$S39,データシート1!$A$1:$BT$1,0),0)</f>
        <v>23.778167987142027</v>
      </c>
      <c r="AI39" s="897">
        <f>VLOOKUP(年度マスタ!$K$4&amp;"_"&amp;AI$33,データシート1!$A:$BT,MATCH("aa_"&amp;$S39,データシート1!$A$1:$BT$1,0),0)</f>
        <v>21.889950497073663</v>
      </c>
      <c r="AJ39" s="897">
        <f>VLOOKUP(年度マスタ!$K$4&amp;"_"&amp;AJ$33,データシート1!$A:$BT,MATCH("aa_"&amp;$S39,データシート1!$A$1:$BT$1,0),0)</f>
        <v>22.067681903219171</v>
      </c>
      <c r="AK39" s="898">
        <f>VLOOKUP(年度マスタ!$K$4&amp;"_"&amp;AK$33,データシート1!$A:$BT,MATCH("aa_"&amp;$S39,データシート1!$A$1:$BT$1,0),0)</f>
        <v>25.331428884523699</v>
      </c>
      <c r="AL39" s="330"/>
      <c r="AW39" s="17" t="str">
        <f>年度マスタ!K4</f>
        <v>29425</v>
      </c>
      <c r="AX39" s="17" t="s">
        <v>200</v>
      </c>
      <c r="AY39" s="17">
        <f>VLOOKUP($AW39&amp;"_"&amp;$AY$34,データシート1!$A:$BT,MATCH($AY$31&amp;"_"&amp;AY$36,データシート1!$A$1:$BT$1,0),0)</f>
        <v>3.0578795973610271</v>
      </c>
      <c r="AZ39" s="17">
        <f>VLOOKUP($AW39&amp;"_"&amp;$AY$34,データシート1!$A:$BT,MATCH($AY$31&amp;"_"&amp;AZ$36,データシート1!$A$1:$BT$1,0),0)</f>
        <v>0.67243174419460772</v>
      </c>
      <c r="BA39" s="17">
        <f>VLOOKUP($AW39&amp;"_"&amp;$AY$34,データシート1!$A:$BT,MATCH($AY$31&amp;"_"&amp;BA$36,データシート1!$A$1:$BT$1,0),0)</f>
        <v>0</v>
      </c>
      <c r="BB39" s="17">
        <f>VLOOKUP($AW39&amp;"_"&amp;$AY$34,データシート1!$A:$BT,MATCH($AY$31&amp;"_"&amp;BB$36,データシート1!$A$1:$BT$1,0),0)</f>
        <v>25.331428884523699</v>
      </c>
      <c r="BC39" s="17">
        <f>VLOOKUP($AW39&amp;"_"&amp;$AY$34,データシート1!$A:$BT,MATCH($AY$31&amp;"_"&amp;BC$36,データシート1!$A$1:$BT$1,0),0)</f>
        <v>27.186652971568623</v>
      </c>
      <c r="BD39" s="17">
        <f>VLOOKUP($AW39&amp;"_"&amp;$AY$34,データシート1!$A:$BT,MATCH($AY$31&amp;"_"&amp;BD$36,データシート1!$A$1:$BT$1,0),0)</f>
        <v>14.83006301834345</v>
      </c>
      <c r="BE39" s="17">
        <f>VLOOKUP($AW39&amp;"_"&amp;$AY$34,データシート1!$A:$BT,MATCH($AY$31&amp;"_"&amp;BE$36,データシート1!$A$1:$BT$1,0),0)</f>
        <v>5.8537766274499239</v>
      </c>
      <c r="BF39" s="17">
        <f>VLOOKUP($AW39&amp;"_"&amp;$AY$34,データシート1!$A:$BT,MATCH($AY$31&amp;"_"&amp;BF$36,データシート1!$A$1:$BT$1,0),0)</f>
        <v>1.4144068360752065</v>
      </c>
      <c r="BG39" s="17">
        <f>VLOOKUP($AW39&amp;"_"&amp;$AY$34,データシート1!$A:$BT,MATCH($AY$31&amp;"_"&amp;BG$36,データシート1!$A$1:$BT$1,0),0)</f>
        <v>0</v>
      </c>
      <c r="BH39" s="17">
        <f>VLOOKUP($AW39&amp;"_"&amp;$AY$34,データシート1!$A:$BT,MATCH($AY$31&amp;"_"&amp;BH$36,データシート1!$A$1:$BT$1,0),0)</f>
        <v>4.6375945729466874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7.0184863074416999</v>
      </c>
      <c r="P40" s="454">
        <f t="shared" si="9"/>
        <v>6.1296118315848712E-2</v>
      </c>
      <c r="Q40" s="328"/>
      <c r="R40" s="13"/>
      <c r="S40" s="356" t="s">
        <v>165</v>
      </c>
      <c r="T40" s="335"/>
      <c r="U40" s="343" t="s">
        <v>165</v>
      </c>
      <c r="V40" s="344"/>
      <c r="W40" s="344"/>
      <c r="X40" s="896">
        <f>VLOOKUP(年度マスタ!$K$4&amp;"_"&amp;X$33,データシート1!$A:$BT,MATCH("aa_"&amp;$S40,データシート1!$A$1:$BT$1,0),0)</f>
        <v>24.25481302412183</v>
      </c>
      <c r="Y40" s="897">
        <f>VLOOKUP(年度マスタ!$K$4&amp;"_"&amp;Y$33,データシート1!$A:$BT,MATCH("aa_"&amp;$S40,データシート1!$A$1:$BT$1,0),0)</f>
        <v>24.336226745244861</v>
      </c>
      <c r="Z40" s="897">
        <f>VLOOKUP(年度マスタ!$K$4&amp;"_"&amp;Z$33,データシート1!$A:$BT,MATCH("aa_"&amp;$S40,データシート1!$A$1:$BT$1,0),0)</f>
        <v>31.126184731308271</v>
      </c>
      <c r="AA40" s="897">
        <f>VLOOKUP(年度マスタ!$K$4&amp;"_"&amp;AA$33,データシート1!$A:$BT,MATCH("aa_"&amp;$S40,データシート1!$A$1:$BT$1,0),0)</f>
        <v>36.737266371955151</v>
      </c>
      <c r="AB40" s="897">
        <f>VLOOKUP(年度マスタ!$K$4&amp;"_"&amp;AB$33,データシート1!$A:$BT,MATCH("aa_"&amp;$S40,データシート1!$A$1:$BT$1,0),0)</f>
        <v>38.041841467696948</v>
      </c>
      <c r="AC40" s="897">
        <f>VLOOKUP(年度マスタ!$K$4&amp;"_"&amp;AC$33,データシート1!$A:$BT,MATCH("aa_"&amp;$S40,データシート1!$A$1:$BT$1,0),0)</f>
        <v>37.861553326103468</v>
      </c>
      <c r="AD40" s="897">
        <f>VLOOKUP(年度マスタ!$K$4&amp;"_"&amp;AD$33,データシート1!$A:$BT,MATCH("aa_"&amp;$S40,データシート1!$A$1:$BT$1,0),0)</f>
        <v>35.3120805893981</v>
      </c>
      <c r="AE40" s="897">
        <f>VLOOKUP(年度マスタ!$K$4&amp;"_"&amp;AE$33,データシート1!$A:$BT,MATCH("aa_"&amp;$S40,データシート1!$A$1:$BT$1,0),0)</f>
        <v>36.983428252255784</v>
      </c>
      <c r="AF40" s="897">
        <f>VLOOKUP(年度マスタ!$K$4&amp;"_"&amp;AF$33,データシート1!$A:$BT,MATCH("aa_"&amp;$S40,データシート1!$A$1:$BT$1,0),0)</f>
        <v>32.802964717491108</v>
      </c>
      <c r="AG40" s="897">
        <f>VLOOKUP(年度マスタ!$K$4&amp;"_"&amp;AG$33,データシート1!$A:$BT,MATCH("aa_"&amp;$S40,データシート1!$A$1:$BT$1,0),0)</f>
        <v>25.717448138873067</v>
      </c>
      <c r="AH40" s="897">
        <f>VLOOKUP(年度マスタ!$K$4&amp;"_"&amp;AH$33,データシート1!$A:$BT,MATCH("aa_"&amp;$S40,データシート1!$A$1:$BT$1,0),0)</f>
        <v>27.266108882441603</v>
      </c>
      <c r="AI40" s="897">
        <f>VLOOKUP(年度マスタ!$K$4&amp;"_"&amp;AI$33,データシート1!$A:$BT,MATCH("aa_"&amp;$S40,データシート1!$A$1:$BT$1,0),0)</f>
        <v>25.028051393183514</v>
      </c>
      <c r="AJ40" s="897">
        <f>VLOOKUP(年度マスタ!$K$4&amp;"_"&amp;AJ$33,データシート1!$A:$BT,MATCH("aa_"&amp;$S40,データシート1!$A$1:$BT$1,0),0)</f>
        <v>25.184710965561585</v>
      </c>
      <c r="AK40" s="898">
        <f>VLOOKUP(年度マスタ!$K$4&amp;"_"&amp;AK$33,データシート1!$A:$BT,MATCH("aa_"&amp;$S40,データシート1!$A$1:$BT$1,0),0)</f>
        <v>27.186652971568623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1.7892960484415701</v>
      </c>
      <c r="P41" s="454">
        <f t="shared" si="9"/>
        <v>1.5626859907251604E-2</v>
      </c>
      <c r="Q41" s="328"/>
      <c r="R41" s="13"/>
      <c r="S41" s="356" t="s">
        <v>201</v>
      </c>
      <c r="T41" s="335"/>
      <c r="U41" s="246" t="s">
        <v>128</v>
      </c>
      <c r="V41" s="344"/>
      <c r="W41" s="344"/>
      <c r="X41" s="896">
        <f>X42+X45+X46</f>
        <v>27.311551291022067</v>
      </c>
      <c r="Y41" s="897">
        <f t="shared" ref="Y41:AH41" si="12">Y42+Y45+Y46</f>
        <v>27.476515821783721</v>
      </c>
      <c r="Z41" s="897">
        <f t="shared" si="12"/>
        <v>27.206584172108457</v>
      </c>
      <c r="AA41" s="897">
        <f t="shared" si="12"/>
        <v>27.204338026293538</v>
      </c>
      <c r="AB41" s="897">
        <f t="shared" si="12"/>
        <v>26.685620196218387</v>
      </c>
      <c r="AC41" s="897">
        <f t="shared" si="12"/>
        <v>25.859073146108905</v>
      </c>
      <c r="AD41" s="897">
        <f t="shared" si="12"/>
        <v>25.728526808530845</v>
      </c>
      <c r="AE41" s="897">
        <f t="shared" si="12"/>
        <v>25.407689115012051</v>
      </c>
      <c r="AF41" s="897">
        <f t="shared" si="12"/>
        <v>25.050704507158912</v>
      </c>
      <c r="AG41" s="897">
        <f t="shared" si="12"/>
        <v>24.589580584957492</v>
      </c>
      <c r="AH41" s="897">
        <f t="shared" si="12"/>
        <v>23.926050278170013</v>
      </c>
      <c r="AI41" s="897">
        <f>AI42+AI45+AI46</f>
        <v>21.550771623946787</v>
      </c>
      <c r="AJ41" s="897">
        <f>AJ42+AJ45+AJ46</f>
        <v>21.38961035577864</v>
      </c>
      <c r="AK41" s="898">
        <f>AK42+AK45+AK46</f>
        <v>22.098246481868578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26.005049192892436</v>
      </c>
      <c r="Y42" s="900">
        <f t="shared" ref="Y42:AK42" si="13">SUM(Y43:Y44)</f>
        <v>26.10569223534192</v>
      </c>
      <c r="Z42" s="900">
        <f t="shared" si="13"/>
        <v>25.626267367732176</v>
      </c>
      <c r="AA42" s="900">
        <f t="shared" si="13"/>
        <v>25.449156444837268</v>
      </c>
      <c r="AB42" s="900">
        <f t="shared" si="13"/>
        <v>24.896324147776816</v>
      </c>
      <c r="AC42" s="900">
        <f t="shared" si="13"/>
        <v>24.130920682399335</v>
      </c>
      <c r="AD42" s="900">
        <f t="shared" si="13"/>
        <v>24.021882840797346</v>
      </c>
      <c r="AE42" s="900">
        <f t="shared" si="13"/>
        <v>23.737100392272961</v>
      </c>
      <c r="AF42" s="900">
        <f t="shared" si="13"/>
        <v>23.408706562308332</v>
      </c>
      <c r="AG42" s="900">
        <f t="shared" si="13"/>
        <v>23.054306657988931</v>
      </c>
      <c r="AH42" s="900">
        <f t="shared" si="13"/>
        <v>22.432909806084012</v>
      </c>
      <c r="AI42" s="900">
        <f t="shared" si="13"/>
        <v>20.124334842756728</v>
      </c>
      <c r="AJ42" s="900">
        <f t="shared" si="13"/>
        <v>19.977634937586451</v>
      </c>
      <c r="AK42" s="901">
        <f t="shared" si="13"/>
        <v>20.683839645793373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3.6677864782643481</v>
      </c>
      <c r="P43" s="612">
        <f t="shared" si="9"/>
        <v>3.2032701081226557E-2</v>
      </c>
      <c r="Q43" s="328"/>
      <c r="R43" s="13"/>
      <c r="S43" s="356" t="s">
        <v>190</v>
      </c>
      <c r="T43" s="359"/>
      <c r="U43" s="346"/>
      <c r="V43" s="360"/>
      <c r="W43" s="347" t="s">
        <v>190</v>
      </c>
      <c r="X43" s="899">
        <f>VLOOKUP(年度マスタ!$K$4&amp;"_"&amp;X$33,データシート1!$A:$BT,MATCH("aa_"&amp;$S43,データシート1!$A$1:$BT$1,0),0)</f>
        <v>18.69148066791859</v>
      </c>
      <c r="Y43" s="900">
        <f>VLOOKUP(年度マスタ!$K$4&amp;"_"&amp;Y$33,データシート1!$A:$BT,MATCH("aa_"&amp;$S43,データシート1!$A$1:$BT$1,0),0)</f>
        <v>18.64046873472082</v>
      </c>
      <c r="Z43" s="900">
        <f>VLOOKUP(年度マスタ!$K$4&amp;"_"&amp;Z$33,データシート1!$A:$BT,MATCH("aa_"&amp;$S43,データシート1!$A$1:$BT$1,0),0)</f>
        <v>18.352034492588189</v>
      </c>
      <c r="AA43" s="900">
        <f>VLOOKUP(年度マスタ!$K$4&amp;"_"&amp;AA$33,データシート1!$A:$BT,MATCH("aa_"&amp;$S43,データシート1!$A$1:$BT$1,0),0)</f>
        <v>18.387344003010142</v>
      </c>
      <c r="AB43" s="900">
        <f>VLOOKUP(年度マスタ!$K$4&amp;"_"&amp;AB$33,データシート1!$A:$BT,MATCH("aa_"&amp;$S43,データシート1!$A$1:$BT$1,0),0)</f>
        <v>17.877837840335118</v>
      </c>
      <c r="AC43" s="900">
        <f>VLOOKUP(年度マスタ!$K$4&amp;"_"&amp;AC$33,データシート1!$A:$BT,MATCH("aa_"&amp;$S43,データシート1!$A$1:$BT$1,0),0)</f>
        <v>17.186422594347636</v>
      </c>
      <c r="AD43" s="900">
        <f>VLOOKUP(年度マスタ!$K$4&amp;"_"&amp;AD$33,データシート1!$A:$BT,MATCH("aa_"&amp;$S43,データシート1!$A$1:$BT$1,0),0)</f>
        <v>17.112100563062068</v>
      </c>
      <c r="AE43" s="900">
        <f>VLOOKUP(年度マスタ!$K$4&amp;"_"&amp;AE$33,データシート1!$A:$BT,MATCH("aa_"&amp;$S43,データシート1!$A$1:$BT$1,0),0)</f>
        <v>17.036922845203229</v>
      </c>
      <c r="AF43" s="900">
        <f>VLOOKUP(年度マスタ!$K$4&amp;"_"&amp;AF$33,データシート1!$A:$BT,MATCH("aa_"&amp;$S43,データシート1!$A$1:$BT$1,0),0)</f>
        <v>16.804079627773898</v>
      </c>
      <c r="AG43" s="900">
        <f>VLOOKUP(年度マスタ!$K$4&amp;"_"&amp;AG$33,データシート1!$A:$BT,MATCH("aa_"&amp;$S43,データシート1!$A$1:$BT$1,0),0)</f>
        <v>16.596681795477451</v>
      </c>
      <c r="AH43" s="900">
        <f>VLOOKUP(年度マスタ!$K$4&amp;"_"&amp;AH$33,データシート1!$A:$BT,MATCH("aa_"&amp;$S43,データシート1!$A$1:$BT$1,0),0)</f>
        <v>16.21072467674302</v>
      </c>
      <c r="AI43" s="900">
        <f>VLOOKUP(年度マスタ!$K$4&amp;"_"&amp;AI$33,データシート1!$A:$BT,MATCH("aa_"&amp;$S43,データシート1!$A$1:$BT$1,0),0)</f>
        <v>14.34283044364418</v>
      </c>
      <c r="AJ43" s="900">
        <f>VLOOKUP(年度マスタ!$K$4&amp;"_"&amp;AJ$33,データシート1!$A:$BT,MATCH("aa_"&amp;$S43,データシート1!$A$1:$BT$1,0),0)</f>
        <v>14.099673412027098</v>
      </c>
      <c r="AK43" s="901">
        <f>VLOOKUP(年度マスタ!$K$4&amp;"_"&amp;AK$33,データシート1!$A:$BT,MATCH("aa_"&amp;$S43,データシート1!$A$1:$BT$1,0),0)</f>
        <v>14.83006301834345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7.3135685249738476</v>
      </c>
      <c r="Y44" s="900">
        <f>VLOOKUP(年度マスタ!$K$4&amp;"_"&amp;Y$33,データシート1!$A:$BT,MATCH("aa_"&amp;$S44,データシート1!$A$1:$BT$1,0),0)</f>
        <v>7.4652235006210983</v>
      </c>
      <c r="Z44" s="900">
        <f>VLOOKUP(年度マスタ!$K$4&amp;"_"&amp;Z$33,データシート1!$A:$BT,MATCH("aa_"&amp;$S44,データシート1!$A$1:$BT$1,0),0)</f>
        <v>7.274232875143988</v>
      </c>
      <c r="AA44" s="900">
        <f>VLOOKUP(年度マスタ!$K$4&amp;"_"&amp;AA$33,データシート1!$A:$BT,MATCH("aa_"&amp;$S44,データシート1!$A$1:$BT$1,0),0)</f>
        <v>7.0618124418271266</v>
      </c>
      <c r="AB44" s="900">
        <f>VLOOKUP(年度マスタ!$K$4&amp;"_"&amp;AB$33,データシート1!$A:$BT,MATCH("aa_"&amp;$S44,データシート1!$A$1:$BT$1,0),0)</f>
        <v>7.0184863074416999</v>
      </c>
      <c r="AC44" s="900">
        <f>VLOOKUP(年度マスタ!$K$4&amp;"_"&amp;AC$33,データシート1!$A:$BT,MATCH("aa_"&amp;$S44,データシート1!$A$1:$BT$1,0),0)</f>
        <v>6.9444980880516978</v>
      </c>
      <c r="AD44" s="900">
        <f>VLOOKUP(年度マスタ!$K$4&amp;"_"&amp;AD$33,データシート1!$A:$BT,MATCH("aa_"&amp;$S44,データシート1!$A$1:$BT$1,0),0)</f>
        <v>6.9097822777352782</v>
      </c>
      <c r="AE44" s="900">
        <f>VLOOKUP(年度マスタ!$K$4&amp;"_"&amp;AE$33,データシート1!$A:$BT,MATCH("aa_"&amp;$S44,データシート1!$A$1:$BT$1,0),0)</f>
        <v>6.7001775470697309</v>
      </c>
      <c r="AF44" s="900">
        <f>VLOOKUP(年度マスタ!$K$4&amp;"_"&amp;AF$33,データシート1!$A:$BT,MATCH("aa_"&amp;$S44,データシート1!$A$1:$BT$1,0),0)</f>
        <v>6.6046269345344335</v>
      </c>
      <c r="AG44" s="900">
        <f>VLOOKUP(年度マスタ!$K$4&amp;"_"&amp;AG$33,データシート1!$A:$BT,MATCH("aa_"&amp;$S44,データシート1!$A$1:$BT$1,0),0)</f>
        <v>6.4576248625114818</v>
      </c>
      <c r="AH44" s="900">
        <f>VLOOKUP(年度マスタ!$K$4&amp;"_"&amp;AH$33,データシート1!$A:$BT,MATCH("aa_"&amp;$S44,データシート1!$A$1:$BT$1,0),0)</f>
        <v>6.2221851293409927</v>
      </c>
      <c r="AI44" s="900">
        <f>VLOOKUP(年度マスタ!$K$4&amp;"_"&amp;AI$33,データシート1!$A:$BT,MATCH("aa_"&amp;$S44,データシート1!$A$1:$BT$1,0),0)</f>
        <v>5.7815043991125474</v>
      </c>
      <c r="AJ44" s="900">
        <f>VLOOKUP(年度マスタ!$K$4&amp;"_"&amp;AJ$33,データシート1!$A:$BT,MATCH("aa_"&amp;$S44,データシート1!$A$1:$BT$1,0),0)</f>
        <v>5.8779615255593516</v>
      </c>
      <c r="AK44" s="901">
        <f>VLOOKUP(年度マスタ!$K$4&amp;"_"&amp;AK$33,データシート1!$A:$BT,MATCH("aa_"&amp;$S44,データシート1!$A$1:$BT$1,0),0)</f>
        <v>5.8537766274499239</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1.30650209812963</v>
      </c>
      <c r="Y45" s="900">
        <f>VLOOKUP(年度マスタ!$K$4&amp;"_"&amp;Y$33,データシート1!$A:$BT,MATCH("aa_"&amp;$S45,データシート1!$A$1:$BT$1,0),0)</f>
        <v>1.3708235864417999</v>
      </c>
      <c r="Z45" s="900">
        <f>VLOOKUP(年度マスタ!$K$4&amp;"_"&amp;Z$33,データシート1!$A:$BT,MATCH("aa_"&amp;$S45,データシート1!$A$1:$BT$1,0),0)</f>
        <v>1.5803168043762801</v>
      </c>
      <c r="AA45" s="900">
        <f>VLOOKUP(年度マスタ!$K$4&amp;"_"&amp;AA$33,データシート1!$A:$BT,MATCH("aa_"&amp;$S45,データシート1!$A$1:$BT$1,0),0)</f>
        <v>1.7551815814562699</v>
      </c>
      <c r="AB45" s="900">
        <f>VLOOKUP(年度マスタ!$K$4&amp;"_"&amp;AB$33,データシート1!$A:$BT,MATCH("aa_"&amp;$S45,データシート1!$A$1:$BT$1,0),0)</f>
        <v>1.7892960484415701</v>
      </c>
      <c r="AC45" s="900">
        <f>VLOOKUP(年度マスタ!$K$4&amp;"_"&amp;AC$33,データシート1!$A:$BT,MATCH("aa_"&amp;$S45,データシート1!$A$1:$BT$1,0),0)</f>
        <v>1.72815246370957</v>
      </c>
      <c r="AD45" s="900">
        <f>VLOOKUP(年度マスタ!$K$4&amp;"_"&amp;AD$33,データシート1!$A:$BT,MATCH("aa_"&amp;$S45,データシート1!$A$1:$BT$1,0),0)</f>
        <v>1.7066439677334999</v>
      </c>
      <c r="AE45" s="900">
        <f>VLOOKUP(年度マスタ!$K$4&amp;"_"&amp;AE$33,データシート1!$A:$BT,MATCH("aa_"&amp;$S45,データシート1!$A$1:$BT$1,0),0)</f>
        <v>1.6705887227390912</v>
      </c>
      <c r="AF45" s="900">
        <f>VLOOKUP(年度マスタ!$K$4&amp;"_"&amp;AF$33,データシート1!$A:$BT,MATCH("aa_"&amp;$S45,データシート1!$A$1:$BT$1,0),0)</f>
        <v>1.6419979448505799</v>
      </c>
      <c r="AG45" s="900">
        <f>VLOOKUP(年度マスタ!$K$4&amp;"_"&amp;AG$33,データシート1!$A:$BT,MATCH("aa_"&amp;$S45,データシート1!$A$1:$BT$1,0),0)</f>
        <v>1.53527392696856</v>
      </c>
      <c r="AH45" s="900">
        <f>VLOOKUP(年度マスタ!$K$4&amp;"_"&amp;AH$33,データシート1!$A:$BT,MATCH("aa_"&amp;$S45,データシート1!$A$1:$BT$1,0),0)</f>
        <v>1.493140472086</v>
      </c>
      <c r="AI45" s="900">
        <f>VLOOKUP(年度マスタ!$K$4&amp;"_"&amp;AI$33,データシート1!$A:$BT,MATCH("aa_"&amp;$S45,データシート1!$A$1:$BT$1,0),0)</f>
        <v>1.42643678119006</v>
      </c>
      <c r="AJ45" s="900">
        <f>VLOOKUP(年度マスタ!$K$4&amp;"_"&amp;AJ$33,データシート1!$A:$BT,MATCH("aa_"&amp;$S45,データシート1!$A$1:$BT$1,0),0)</f>
        <v>1.41197541819219</v>
      </c>
      <c r="AK45" s="901">
        <f>VLOOKUP(年度マスタ!$K$4&amp;"_"&amp;AK$33,データシート1!$A:$BT,MATCH("aa_"&amp;$S45,データシート1!$A$1:$BT$1,0),0)</f>
        <v>1.4144068360752065</v>
      </c>
      <c r="AL45" s="330"/>
      <c r="AW45" s="17" t="str">
        <f>AW48</f>
        <v>王寺町</v>
      </c>
      <c r="AX45" s="1010">
        <f t="shared" ref="AX45:BB45" si="15">AX48/$BC48</f>
        <v>4.4952048725386759E-2</v>
      </c>
      <c r="AY45" s="1010">
        <f t="shared" si="15"/>
        <v>0.30525592135317908</v>
      </c>
      <c r="AZ45" s="1010">
        <f t="shared" si="15"/>
        <v>0.32761226534739812</v>
      </c>
      <c r="BA45" s="1010">
        <f t="shared" si="15"/>
        <v>0.26629451583103136</v>
      </c>
      <c r="BB45" s="1010">
        <f t="shared" si="15"/>
        <v>5.5885248743004823E-2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3.912362136909203</v>
      </c>
      <c r="Y47" s="903">
        <f>VLOOKUP(年度マスタ!$K$4&amp;"_"&amp;Y$33,データシート1!$A:$BT,MATCH("aa_"&amp;$S47,データシート1!$A$1:$BT$1,0),0)</f>
        <v>3.0474790532894049</v>
      </c>
      <c r="Z47" s="903">
        <f>VLOOKUP(年度マスタ!$K$4&amp;"_"&amp;Z$33,データシート1!$A:$BT,MATCH("aa_"&amp;$S47,データシート1!$A$1:$BT$1,0),0)</f>
        <v>3.2388344343204301</v>
      </c>
      <c r="AA47" s="903">
        <f>VLOOKUP(年度マスタ!$K$4&amp;"_"&amp;AA$33,データシート1!$A:$BT,MATCH("aa_"&amp;$S47,データシート1!$A$1:$BT$1,0),0)</f>
        <v>3.2422370734157551</v>
      </c>
      <c r="AB47" s="903">
        <f>VLOOKUP(年度マスタ!$K$4&amp;"_"&amp;AB$33,データシート1!$A:$BT,MATCH("aa_"&amp;$S47,データシート1!$A$1:$BT$1,0),0)</f>
        <v>3.6677864782643481</v>
      </c>
      <c r="AC47" s="903">
        <f>VLOOKUP(年度マスタ!$K$4&amp;"_"&amp;AC$33,データシート1!$A:$BT,MATCH("aa_"&amp;$S47,データシート1!$A$1:$BT$1,0),0)</f>
        <v>4.2401949443228606</v>
      </c>
      <c r="AD47" s="903">
        <f>VLOOKUP(年度マスタ!$K$4&amp;"_"&amp;AD$33,データシート1!$A:$BT,MATCH("aa_"&amp;$S47,データシート1!$A$1:$BT$1,0),0)</f>
        <v>4.2963341001893154</v>
      </c>
      <c r="AE47" s="903">
        <f>VLOOKUP(年度マスタ!$K$4&amp;"_"&amp;AE$33,データシート1!$A:$BT,MATCH("aa_"&amp;$S47,データシート1!$A$1:$BT$1,0),0)</f>
        <v>3.8302334572998133</v>
      </c>
      <c r="AF47" s="903">
        <f>VLOOKUP(年度マスタ!$K$4&amp;"_"&amp;AF$33,データシート1!$A:$BT,MATCH("aa_"&amp;$S47,データシート1!$A$1:$BT$1,0),0)</f>
        <v>4.116073419733576</v>
      </c>
      <c r="AG47" s="903">
        <f>VLOOKUP(年度マスタ!$K$4&amp;"_"&amp;AG$33,データシート1!$A:$BT,MATCH("aa_"&amp;$S47,データシート1!$A$1:$BT$1,0),0)</f>
        <v>4.1722083887001133</v>
      </c>
      <c r="AH47" s="903">
        <f>VLOOKUP(年度マスタ!$K$4&amp;"_"&amp;AH$33,データシート1!$A:$BT,MATCH("aa_"&amp;$S47,データシート1!$A$1:$BT$1,0),0)</f>
        <v>4.2685992189341588</v>
      </c>
      <c r="AI47" s="903">
        <f>VLOOKUP(年度マスタ!$K$4&amp;"_"&amp;AI$33,データシート1!$A:$BT,MATCH("aa_"&amp;$S47,データシート1!$A$1:$BT$1,0),0)</f>
        <v>4.2510507345673023</v>
      </c>
      <c r="AJ47" s="903">
        <f>VLOOKUP(年度マスタ!$K$4&amp;"_"&amp;AJ$33,データシート1!$A:$BT,MATCH("aa_"&amp;$S47,データシート1!$A$1:$BT$1,0),0)</f>
        <v>4.788869579506434</v>
      </c>
      <c r="AK47" s="904">
        <f>VLOOKUP(年度マスタ!$K$4&amp;"_"&amp;AK$33,データシート1!$A:$BT,MATCH("aa_"&amp;$S47,データシート1!$A$1:$BT$1,0),0)</f>
        <v>4.6375945729466874</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王寺町</v>
      </c>
      <c r="AX48" s="1011">
        <f>SUM(AY39:BA39)</f>
        <v>3.7303113415556348</v>
      </c>
      <c r="AY48" s="1011">
        <f>BB39</f>
        <v>25.331428884523699</v>
      </c>
      <c r="AZ48" s="1011">
        <f>BC39</f>
        <v>27.186652971568623</v>
      </c>
      <c r="BA48" s="1011">
        <f>SUM(BD39:BG39)</f>
        <v>22.098246481868578</v>
      </c>
      <c r="BB48" s="1011">
        <f>BH39</f>
        <v>4.6375945729466874</v>
      </c>
      <c r="BC48" s="1011">
        <f>SUM(AX48:BB48)</f>
        <v>82.98423425246321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82.98423425246321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3.7303113415556348</v>
      </c>
      <c r="P52" s="453">
        <f t="shared" ref="P52:P64" si="18">O52/$O$51</f>
        <v>4.4952048725386759E-2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3.0578795973610271</v>
      </c>
      <c r="P53" s="454">
        <f t="shared" si="18"/>
        <v>3.6848922267066174E-2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0.67243174419460772</v>
      </c>
      <c r="P54" s="454">
        <f t="shared" si="18"/>
        <v>8.1031264583205816E-3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25.331428884523699</v>
      </c>
      <c r="P56" s="453">
        <f t="shared" si="18"/>
        <v>0.30525592135317908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27.186652971568623</v>
      </c>
      <c r="P57" s="453">
        <f t="shared" si="18"/>
        <v>0.32761226534739812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22.098246481868578</v>
      </c>
      <c r="P58" s="453">
        <f t="shared" si="18"/>
        <v>0.26629451583103136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20.683839645793373</v>
      </c>
      <c r="P59" s="454">
        <f t="shared" si="18"/>
        <v>0.249250232072599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14.83006301834345</v>
      </c>
      <c r="P60" s="454">
        <f t="shared" si="18"/>
        <v>0.17870940368294416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5.8537766274499239</v>
      </c>
      <c r="P61" s="454">
        <f t="shared" si="18"/>
        <v>7.0540828389654836E-2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1.4144068360752065</v>
      </c>
      <c r="P62" s="454">
        <f t="shared" si="18"/>
        <v>1.7044283758432376E-2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4.6375945729466874</v>
      </c>
      <c r="P64" s="612">
        <f t="shared" si="18"/>
        <v>5.5885248743004823E-2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王寺町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56.317</v>
      </c>
      <c r="AI7" s="78">
        <f>VLOOKUP(年度マスタ!$K$4&amp;"_"&amp;$AG7,データシート1!$A:$BT,MATCH("ab_"&amp;AI$2,データシート1!$A$1:$BT$1,0),0)</f>
        <v>360</v>
      </c>
      <c r="AJ7" s="78">
        <f>VLOOKUP(年度マスタ!$K$4&amp;"_"&amp;$AG7,データシート1!$A:$BT,MATCH("ab_"&amp;AJ$2,データシート1!$A$1:$BT$1,0),0)</f>
        <v>0</v>
      </c>
      <c r="AK7" s="78">
        <f>VLOOKUP(年度マスタ!$K$4&amp;"_"&amp;$AG7,データシート1!$A:$BT,MATCH("ab_"&amp;AK$2,データシート1!$A$1:$BT$1,0),0)</f>
        <v>8136</v>
      </c>
      <c r="AL7" s="78">
        <f>VLOOKUP(年度マスタ!$K$4&amp;"_"&amp;$AG7,データシート1!$A:$BT,MATCH("ab_"&amp;AL$2,データシート1!$A$1:$BT$1,0),0)</f>
        <v>8891</v>
      </c>
      <c r="AM7" s="78">
        <f>VLOOKUP(年度マスタ!$K$4&amp;"_"&amp;$AG7,データシート1!$A:$BT,MATCH("ab_"&amp;AM$2,データシート1!$A$1:$BT$1,0),0)</f>
        <v>9449</v>
      </c>
      <c r="AN7" s="78">
        <f>VLOOKUP(年度マスタ!$K$4&amp;"_"&amp;$AG7,データシート1!$A:$BT,MATCH("ab_"&amp;AN$2,データシート1!$A$1:$BT$1,0),0)</f>
        <v>1472</v>
      </c>
      <c r="AO7" s="78">
        <f>VLOOKUP(年度マスタ!$K$4&amp;"_"&amp;$AG7,データシート1!$A:$BT,MATCH("ab_"&amp;AO$2,データシート1!$A$1:$BT$1,0),0)</f>
        <v>22411</v>
      </c>
      <c r="AP7" s="78">
        <f>VLOOKUP(年度マスタ!$K$4&amp;"_"&amp;$AG7,データシート1!$A:$BT,MATCH("ab_"&amp;AP$2,データシート1!$A$1:$BT$1,0),0)</f>
        <v>0</v>
      </c>
      <c r="AQ7" s="954">
        <f>VLOOKUP(年度マスタ!$K$4&amp;"_"&amp;$AG7,データシート1!$A:$BT,MATCH("ab_"&amp;AQ$2,データシート1!$A$1:$BT$1,0),0)</f>
        <v>3.912362136909203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53.114600000000003</v>
      </c>
      <c r="AI8" s="78">
        <f>VLOOKUP(年度マスタ!$K$4&amp;"_"&amp;$AG8,データシート1!$A:$BT,MATCH("ab_"&amp;AI$2,データシート1!$A$1:$BT$1,0),0)</f>
        <v>360</v>
      </c>
      <c r="AJ8" s="78">
        <f>VLOOKUP(年度マスタ!$K$4&amp;"_"&amp;$AG8,データシート1!$A:$BT,MATCH("ab_"&amp;AJ$2,データシート1!$A$1:$BT$1,0),0)</f>
        <v>0</v>
      </c>
      <c r="AK8" s="78">
        <f>VLOOKUP(年度マスタ!$K$4&amp;"_"&amp;$AG8,データシート1!$A:$BT,MATCH("ab_"&amp;AK$2,データシート1!$A$1:$BT$1,0),0)</f>
        <v>8136</v>
      </c>
      <c r="AL8" s="78">
        <f>VLOOKUP(年度マスタ!$K$4&amp;"_"&amp;$AG8,データシート1!$A:$BT,MATCH("ab_"&amp;AL$2,データシート1!$A$1:$BT$1,0),0)</f>
        <v>9070</v>
      </c>
      <c r="AM8" s="78">
        <f>VLOOKUP(年度マスタ!$K$4&amp;"_"&amp;$AG8,データシート1!$A:$BT,MATCH("ab_"&amp;AM$2,データシート1!$A$1:$BT$1,0),0)</f>
        <v>9467</v>
      </c>
      <c r="AN8" s="78">
        <f>VLOOKUP(年度マスタ!$K$4&amp;"_"&amp;$AG8,データシート1!$A:$BT,MATCH("ab_"&amp;AN$2,データシート1!$A$1:$BT$1,0),0)</f>
        <v>1465</v>
      </c>
      <c r="AO8" s="78">
        <f>VLOOKUP(年度マスタ!$K$4&amp;"_"&amp;$AG8,データシート1!$A:$BT,MATCH("ab_"&amp;AO$2,データシート1!$A$1:$BT$1,0),0)</f>
        <v>22532</v>
      </c>
      <c r="AP8" s="78">
        <f>VLOOKUP(年度マスタ!$K$4&amp;"_"&amp;$AG8,データシート1!$A:$BT,MATCH("ab_"&amp;AP$2,データシート1!$A$1:$BT$1,0),0)</f>
        <v>0</v>
      </c>
      <c r="AQ8" s="954">
        <f>VLOOKUP(年度マスタ!$K$4&amp;"_"&amp;$AG8,データシート1!$A:$BT,MATCH("ab_"&amp;AQ$2,データシート1!$A$1:$BT$1,0),0)</f>
        <v>3.0474790532894049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85.296700000000001</v>
      </c>
      <c r="AI9" s="78">
        <f>VLOOKUP(年度マスタ!$K$4&amp;"_"&amp;$AG9,データシート1!$A:$BT,MATCH("ab_"&amp;AI$2,データシート1!$A$1:$BT$1,0),0)</f>
        <v>360</v>
      </c>
      <c r="AJ9" s="78">
        <f>VLOOKUP(年度マスタ!$K$4&amp;"_"&amp;$AG9,データシート1!$A:$BT,MATCH("ab_"&amp;AJ$2,データシート1!$A$1:$BT$1,0),0)</f>
        <v>0</v>
      </c>
      <c r="AK9" s="78">
        <f>VLOOKUP(年度マスタ!$K$4&amp;"_"&amp;$AG9,データシート1!$A:$BT,MATCH("ab_"&amp;AK$2,データシート1!$A$1:$BT$1,0),0)</f>
        <v>8136</v>
      </c>
      <c r="AL9" s="78">
        <f>VLOOKUP(年度マスタ!$K$4&amp;"_"&amp;$AG9,データシート1!$A:$BT,MATCH("ab_"&amp;AL$2,データシート1!$A$1:$BT$1,0),0)</f>
        <v>9167</v>
      </c>
      <c r="AM9" s="78">
        <f>VLOOKUP(年度マスタ!$K$4&amp;"_"&amp;$AG9,データシート1!$A:$BT,MATCH("ab_"&amp;AM$2,データシート1!$A$1:$BT$1,0),0)</f>
        <v>9523</v>
      </c>
      <c r="AN9" s="78">
        <f>VLOOKUP(年度マスタ!$K$4&amp;"_"&amp;$AG9,データシート1!$A:$BT,MATCH("ab_"&amp;AN$2,データシート1!$A$1:$BT$1,0),0)</f>
        <v>1470</v>
      </c>
      <c r="AO9" s="78">
        <f>VLOOKUP(年度マスタ!$K$4&amp;"_"&amp;$AG9,データシート1!$A:$BT,MATCH("ab_"&amp;AO$2,データシート1!$A$1:$BT$1,0),0)</f>
        <v>22519</v>
      </c>
      <c r="AP9" s="78">
        <f>VLOOKUP(年度マスタ!$K$4&amp;"_"&amp;$AG9,データシート1!$A:$BT,MATCH("ab_"&amp;AP$2,データシート1!$A$1:$BT$1,0),0)</f>
        <v>0</v>
      </c>
      <c r="AQ9" s="954">
        <f>VLOOKUP(年度マスタ!$K$4&amp;"_"&amp;$AG9,データシート1!$A:$BT,MATCH("ab_"&amp;AQ$2,データシート1!$A$1:$BT$1,0),0)</f>
        <v>3.2388344343204301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90.570700000000002</v>
      </c>
      <c r="AI10" s="78">
        <f>VLOOKUP(年度マスタ!$K$4&amp;"_"&amp;$AG10,データシート1!$A:$BT,MATCH("ab_"&amp;AI$2,データシート1!$A$1:$BT$1,0),0)</f>
        <v>360</v>
      </c>
      <c r="AJ10" s="78">
        <f>VLOOKUP(年度マスタ!$K$4&amp;"_"&amp;$AG10,データシート1!$A:$BT,MATCH("ab_"&amp;AJ$2,データシート1!$A$1:$BT$1,0),0)</f>
        <v>0</v>
      </c>
      <c r="AK10" s="78">
        <f>VLOOKUP(年度マスタ!$K$4&amp;"_"&amp;$AG10,データシート1!$A:$BT,MATCH("ab_"&amp;AK$2,データシート1!$A$1:$BT$1,0),0)</f>
        <v>8136</v>
      </c>
      <c r="AL10" s="78">
        <f>VLOOKUP(年度マスタ!$K$4&amp;"_"&amp;$AG10,データシート1!$A:$BT,MATCH("ab_"&amp;AL$2,データシート1!$A$1:$BT$1,0),0)</f>
        <v>9543</v>
      </c>
      <c r="AM10" s="78">
        <f>VLOOKUP(年度マスタ!$K$4&amp;"_"&amp;$AG10,データシート1!$A:$BT,MATCH("ab_"&amp;AM$2,データシート1!$A$1:$BT$1,0),0)</f>
        <v>9617</v>
      </c>
      <c r="AN10" s="78">
        <f>VLOOKUP(年度マスタ!$K$4&amp;"_"&amp;$AG10,データシート1!$A:$BT,MATCH("ab_"&amp;AN$2,データシート1!$A$1:$BT$1,0),0)</f>
        <v>1419</v>
      </c>
      <c r="AO10" s="78">
        <f>VLOOKUP(年度マスタ!$K$4&amp;"_"&amp;$AG10,データシート1!$A:$BT,MATCH("ab_"&amp;AO$2,データシート1!$A$1:$BT$1,0),0)</f>
        <v>23020</v>
      </c>
      <c r="AP10" s="78">
        <f>VLOOKUP(年度マスタ!$K$4&amp;"_"&amp;$AG10,データシート1!$A:$BT,MATCH("ab_"&amp;AP$2,データシート1!$A$1:$BT$1,0),0)</f>
        <v>0</v>
      </c>
      <c r="AQ10" s="954">
        <f>VLOOKUP(年度マスタ!$K$4&amp;"_"&amp;$AG10,データシート1!$A:$BT,MATCH("ab_"&amp;AQ$2,データシート1!$A$1:$BT$1,0),0)</f>
        <v>3.2422370734157551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83.714799999999997</v>
      </c>
      <c r="AI11" s="78">
        <f>VLOOKUP(年度マスタ!$K$4&amp;"_"&amp;$AG11,データシート1!$A:$BT,MATCH("ab_"&amp;AI$2,データシート1!$A$1:$BT$1,0),0)</f>
        <v>360</v>
      </c>
      <c r="AJ11" s="78">
        <f>VLOOKUP(年度マスタ!$K$4&amp;"_"&amp;$AG11,データシート1!$A:$BT,MATCH("ab_"&amp;AJ$2,データシート1!$A$1:$BT$1,0),0)</f>
        <v>0</v>
      </c>
      <c r="AK11" s="78">
        <f>VLOOKUP(年度マスタ!$K$4&amp;"_"&amp;$AG11,データシート1!$A:$BT,MATCH("ab_"&amp;AK$2,データシート1!$A$1:$BT$1,0),0)</f>
        <v>8136</v>
      </c>
      <c r="AL11" s="78">
        <f>VLOOKUP(年度マスタ!$K$4&amp;"_"&amp;$AG11,データシート1!$A:$BT,MATCH("ab_"&amp;AL$2,データシート1!$A$1:$BT$1,0),0)</f>
        <v>9603</v>
      </c>
      <c r="AM11" s="78">
        <f>VLOOKUP(年度マスタ!$K$4&amp;"_"&amp;$AG11,データシート1!$A:$BT,MATCH("ab_"&amp;AM$2,データシート1!$A$1:$BT$1,0),0)</f>
        <v>9768</v>
      </c>
      <c r="AN11" s="78">
        <f>VLOOKUP(年度マスタ!$K$4&amp;"_"&amp;$AG11,データシート1!$A:$BT,MATCH("ab_"&amp;AN$2,データシート1!$A$1:$BT$1,0),0)</f>
        <v>1405</v>
      </c>
      <c r="AO11" s="78">
        <f>VLOOKUP(年度マスタ!$K$4&amp;"_"&amp;$AG11,データシート1!$A:$BT,MATCH("ab_"&amp;AO$2,データシート1!$A$1:$BT$1,0),0)</f>
        <v>23131</v>
      </c>
      <c r="AP11" s="78">
        <f>VLOOKUP(年度マスタ!$K$4&amp;"_"&amp;$AG11,データシート1!$A:$BT,MATCH("ab_"&amp;AP$2,データシート1!$A$1:$BT$1,0),0)</f>
        <v>0</v>
      </c>
      <c r="AQ11" s="954">
        <f>VLOOKUP(年度マスタ!$K$4&amp;"_"&amp;$AG11,データシート1!$A:$BT,MATCH("ab_"&amp;AQ$2,データシート1!$A$1:$BT$1,0),0)</f>
        <v>3.6677864782643481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91.064499999999995</v>
      </c>
      <c r="AI12" s="78">
        <f>VLOOKUP(年度マスタ!$K$4&amp;"_"&amp;$AG12,データシート1!$A:$BT,MATCH("ab_"&amp;AI$2,データシート1!$A$1:$BT$1,0),0)</f>
        <v>323</v>
      </c>
      <c r="AJ12" s="78">
        <f>VLOOKUP(年度マスタ!$K$4&amp;"_"&amp;$AG12,データシート1!$A:$BT,MATCH("ab_"&amp;AJ$2,データシート1!$A$1:$BT$1,0),0)</f>
        <v>0</v>
      </c>
      <c r="AK12" s="78">
        <f>VLOOKUP(年度マスタ!$K$4&amp;"_"&amp;$AG12,データシート1!$A:$BT,MATCH("ab_"&amp;AK$2,データシート1!$A$1:$BT$1,0),0)</f>
        <v>7228</v>
      </c>
      <c r="AL12" s="78">
        <f>VLOOKUP(年度マスタ!$K$4&amp;"_"&amp;$AG12,データシート1!$A:$BT,MATCH("ab_"&amp;AL$2,データシート1!$A$1:$BT$1,0),0)</f>
        <v>9752</v>
      </c>
      <c r="AM12" s="78">
        <f>VLOOKUP(年度マスタ!$K$4&amp;"_"&amp;$AG12,データシート1!$A:$BT,MATCH("ab_"&amp;AM$2,データシート1!$A$1:$BT$1,0),0)</f>
        <v>9890</v>
      </c>
      <c r="AN12" s="78">
        <f>VLOOKUP(年度マスタ!$K$4&amp;"_"&amp;$AG12,データシート1!$A:$BT,MATCH("ab_"&amp;AN$2,データシート1!$A$1:$BT$1,0),0)</f>
        <v>1383</v>
      </c>
      <c r="AO12" s="78">
        <f>VLOOKUP(年度マスタ!$K$4&amp;"_"&amp;$AG12,データシート1!$A:$BT,MATCH("ab_"&amp;AO$2,データシート1!$A$1:$BT$1,0),0)</f>
        <v>23285</v>
      </c>
      <c r="AP12" s="78">
        <f>VLOOKUP(年度マスタ!$K$4&amp;"_"&amp;$AG12,データシート1!$A:$BT,MATCH("ab_"&amp;AP$2,データシート1!$A$1:$BT$1,0),0)</f>
        <v>0</v>
      </c>
      <c r="AQ12" s="954">
        <f>VLOOKUP(年度マスタ!$K$4&amp;"_"&amp;$AG12,データシート1!$A:$BT,MATCH("ab_"&amp;AQ$2,データシート1!$A$1:$BT$1,0),0)</f>
        <v>4.2401949443228606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100.04259999999999</v>
      </c>
      <c r="AI13" s="78">
        <f>VLOOKUP(年度マスタ!$K$4&amp;"_"&amp;$AG13,データシート1!$A:$BT,MATCH("ab_"&amp;AI$2,データシート1!$A$1:$BT$1,0),0)</f>
        <v>323</v>
      </c>
      <c r="AJ13" s="78">
        <f>VLOOKUP(年度マスタ!$K$4&amp;"_"&amp;$AG13,データシート1!$A:$BT,MATCH("ab_"&amp;AJ$2,データシート1!$A$1:$BT$1,0),0)</f>
        <v>0</v>
      </c>
      <c r="AK13" s="78">
        <f>VLOOKUP(年度マスタ!$K$4&amp;"_"&amp;$AG13,データシート1!$A:$BT,MATCH("ab_"&amp;AK$2,データシート1!$A$1:$BT$1,0),0)</f>
        <v>7228</v>
      </c>
      <c r="AL13" s="78">
        <f>VLOOKUP(年度マスタ!$K$4&amp;"_"&amp;$AG13,データシート1!$A:$BT,MATCH("ab_"&amp;AL$2,データシート1!$A$1:$BT$1,0),0)</f>
        <v>9901</v>
      </c>
      <c r="AM13" s="78">
        <f>VLOOKUP(年度マスタ!$K$4&amp;"_"&amp;$AG13,データシート1!$A:$BT,MATCH("ab_"&amp;AM$2,データシート1!$A$1:$BT$1,0),0)</f>
        <v>9942</v>
      </c>
      <c r="AN13" s="78">
        <f>VLOOKUP(年度マスタ!$K$4&amp;"_"&amp;$AG13,データシート1!$A:$BT,MATCH("ab_"&amp;AN$2,データシート1!$A$1:$BT$1,0),0)</f>
        <v>1375</v>
      </c>
      <c r="AO13" s="78">
        <f>VLOOKUP(年度マスタ!$K$4&amp;"_"&amp;$AG13,データシート1!$A:$BT,MATCH("ab_"&amp;AO$2,データシート1!$A$1:$BT$1,0),0)</f>
        <v>23490</v>
      </c>
      <c r="AP13" s="78">
        <f>VLOOKUP(年度マスタ!$K$4&amp;"_"&amp;$AG13,データシート1!$A:$BT,MATCH("ab_"&amp;AP$2,データシート1!$A$1:$BT$1,0),0)</f>
        <v>0</v>
      </c>
      <c r="AQ13" s="954">
        <f>VLOOKUP(年度マスタ!$K$4&amp;"_"&amp;$AG13,データシート1!$A:$BT,MATCH("ab_"&amp;AQ$2,データシート1!$A$1:$BT$1,0),0)</f>
        <v>4.2963341001893154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112.6751</v>
      </c>
      <c r="AI14" s="78">
        <f>VLOOKUP(年度マスタ!$K$4&amp;"_"&amp;$AG14,データシート1!$A:$BT,MATCH("ab_"&amp;AI$2,データシート1!$A$1:$BT$1,0),0)</f>
        <v>323</v>
      </c>
      <c r="AJ14" s="78">
        <f>VLOOKUP(年度マスタ!$K$4&amp;"_"&amp;$AG14,データシート1!$A:$BT,MATCH("ab_"&amp;AJ$2,データシート1!$A$1:$BT$1,0),0)</f>
        <v>0</v>
      </c>
      <c r="AK14" s="78">
        <f>VLOOKUP(年度マスタ!$K$4&amp;"_"&amp;$AG14,データシート1!$A:$BT,MATCH("ab_"&amp;AK$2,データシート1!$A$1:$BT$1,0),0)</f>
        <v>7228</v>
      </c>
      <c r="AL14" s="78">
        <f>VLOOKUP(年度マスタ!$K$4&amp;"_"&amp;$AG14,データシート1!$A:$BT,MATCH("ab_"&amp;AL$2,データシート1!$A$1:$BT$1,0),0)</f>
        <v>10068</v>
      </c>
      <c r="AM14" s="78">
        <f>VLOOKUP(年度マスタ!$K$4&amp;"_"&amp;$AG14,データシート1!$A:$BT,MATCH("ab_"&amp;AM$2,データシート1!$A$1:$BT$1,0),0)</f>
        <v>10020</v>
      </c>
      <c r="AN14" s="78">
        <f>VLOOKUP(年度マスタ!$K$4&amp;"_"&amp;$AG14,データシート1!$A:$BT,MATCH("ab_"&amp;AN$2,データシート1!$A$1:$BT$1,0),0)</f>
        <v>1379</v>
      </c>
      <c r="AO14" s="78">
        <f>VLOOKUP(年度マスタ!$K$4&amp;"_"&amp;$AG14,データシート1!$A:$BT,MATCH("ab_"&amp;AO$2,データシート1!$A$1:$BT$1,0),0)</f>
        <v>23652</v>
      </c>
      <c r="AP14" s="78">
        <f>VLOOKUP(年度マスタ!$K$4&amp;"_"&amp;$AG14,データシート1!$A:$BT,MATCH("ab_"&amp;AP$2,データシート1!$A$1:$BT$1,0),0)</f>
        <v>0</v>
      </c>
      <c r="AQ14" s="954">
        <f>VLOOKUP(年度マスタ!$K$4&amp;"_"&amp;$AG14,データシート1!$A:$BT,MATCH("ab_"&amp;AQ$2,データシート1!$A$1:$BT$1,0),0)</f>
        <v>3.8302334572998129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95.745000000000005</v>
      </c>
      <c r="AI15" s="78">
        <f>VLOOKUP(年度マスタ!$K$4&amp;"_"&amp;$AG15,データシート1!$A:$BT,MATCH("ab_"&amp;AI$2,データシート1!$A$1:$BT$1,0),0)</f>
        <v>323</v>
      </c>
      <c r="AJ15" s="78">
        <f>VLOOKUP(年度マスタ!$K$4&amp;"_"&amp;$AG15,データシート1!$A:$BT,MATCH("ab_"&amp;AJ$2,データシート1!$A$1:$BT$1,0),0)</f>
        <v>0</v>
      </c>
      <c r="AK15" s="78">
        <f>VLOOKUP(年度マスタ!$K$4&amp;"_"&amp;$AG15,データシート1!$A:$BT,MATCH("ab_"&amp;AK$2,データシート1!$A$1:$BT$1,0),0)</f>
        <v>7228</v>
      </c>
      <c r="AL15" s="78">
        <f>VLOOKUP(年度マスタ!$K$4&amp;"_"&amp;$AG15,データシート1!$A:$BT,MATCH("ab_"&amp;AL$2,データシート1!$A$1:$BT$1,0),0)</f>
        <v>10238</v>
      </c>
      <c r="AM15" s="78">
        <f>VLOOKUP(年度マスタ!$K$4&amp;"_"&amp;$AG15,データシート1!$A:$BT,MATCH("ab_"&amp;AM$2,データシート1!$A$1:$BT$1,0),0)</f>
        <v>10047</v>
      </c>
      <c r="AN15" s="78">
        <f>VLOOKUP(年度マスタ!$K$4&amp;"_"&amp;$AG15,データシート1!$A:$BT,MATCH("ab_"&amp;AN$2,データシート1!$A$1:$BT$1,0),0)</f>
        <v>1368</v>
      </c>
      <c r="AO15" s="78">
        <f>VLOOKUP(年度マスタ!$K$4&amp;"_"&amp;$AG15,データシート1!$A:$BT,MATCH("ab_"&amp;AO$2,データシート1!$A$1:$BT$1,0),0)</f>
        <v>24040</v>
      </c>
      <c r="AP15" s="78">
        <f>VLOOKUP(年度マスタ!$K$4&amp;"_"&amp;$AG15,データシート1!$A:$BT,MATCH("ab_"&amp;AP$2,データシート1!$A$1:$BT$1,0),0)</f>
        <v>0</v>
      </c>
      <c r="AQ15" s="954">
        <f>VLOOKUP(年度マスタ!$K$4&amp;"_"&amp;$AG15,データシート1!$A:$BT,MATCH("ab_"&amp;AQ$2,データシート1!$A$1:$BT$1,0),0)</f>
        <v>4.116073419733576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94.247000000000014</v>
      </c>
      <c r="AI16" s="78">
        <f>VLOOKUP(年度マスタ!$K$4&amp;"_"&amp;$AG16,データシート1!$A:$BT,MATCH("ab_"&amp;AI$2,データシート1!$A$1:$BT$1,0),0)</f>
        <v>323</v>
      </c>
      <c r="AJ16" s="78">
        <f>VLOOKUP(年度マスタ!$K$4&amp;"_"&amp;$AG16,データシート1!$A:$BT,MATCH("ab_"&amp;AJ$2,データシート1!$A$1:$BT$1,0),0)</f>
        <v>0</v>
      </c>
      <c r="AK16" s="78">
        <f>VLOOKUP(年度マスタ!$K$4&amp;"_"&amp;$AG16,データシート1!$A:$BT,MATCH("ab_"&amp;AK$2,データシート1!$A$1:$BT$1,0),0)</f>
        <v>7228</v>
      </c>
      <c r="AL16" s="78">
        <f>VLOOKUP(年度マスタ!$K$4&amp;"_"&amp;$AG16,データシート1!$A:$BT,MATCH("ab_"&amp;AL$2,データシート1!$A$1:$BT$1,0),0)</f>
        <v>10401</v>
      </c>
      <c r="AM16" s="78">
        <f>VLOOKUP(年度マスタ!$K$4&amp;"_"&amp;$AG16,データシート1!$A:$BT,MATCH("ab_"&amp;AM$2,データシート1!$A$1:$BT$1,0),0)</f>
        <v>10113</v>
      </c>
      <c r="AN16" s="78">
        <f>VLOOKUP(年度マスタ!$K$4&amp;"_"&amp;$AG16,データシート1!$A:$BT,MATCH("ab_"&amp;AN$2,データシート1!$A$1:$BT$1,0),0)</f>
        <v>1351</v>
      </c>
      <c r="AO16" s="78">
        <f>VLOOKUP(年度マスタ!$K$4&amp;"_"&amp;$AG16,データシート1!$A:$BT,MATCH("ab_"&amp;AO$2,データシート1!$A$1:$BT$1,0),0)</f>
        <v>24223</v>
      </c>
      <c r="AP16" s="78">
        <f>VLOOKUP(年度マスタ!$K$4&amp;"_"&amp;$AG16,データシート1!$A:$BT,MATCH("ab_"&amp;AP$2,データシート1!$A$1:$BT$1,0),0)</f>
        <v>0</v>
      </c>
      <c r="AQ16" s="954">
        <f>VLOOKUP(年度マスタ!$K$4&amp;"_"&amp;$AG16,データシート1!$A:$BT,MATCH("ab_"&amp;AQ$2,データシート1!$A$1:$BT$1,0),0)</f>
        <v>4.1722083887001133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100.85209999999999</v>
      </c>
      <c r="AI17" s="151">
        <f>VLOOKUP(年度マスタ!$K$4&amp;"_"&amp;$AG17,データシート1!$A:$BT,MATCH("ab_"&amp;AI$2,データシート1!$A$1:$BT$1,0),0)</f>
        <v>323</v>
      </c>
      <c r="AJ17" s="151">
        <f>VLOOKUP(年度マスタ!$K$4&amp;"_"&amp;$AG17,データシート1!$A:$BT,MATCH("ab_"&amp;AJ$2,データシート1!$A$1:$BT$1,0),0)</f>
        <v>0</v>
      </c>
      <c r="AK17" s="151">
        <f>VLOOKUP(年度マスタ!$K$4&amp;"_"&amp;$AG17,データシート1!$A:$BT,MATCH("ab_"&amp;AK$2,データシート1!$A$1:$BT$1,0),0)</f>
        <v>7228</v>
      </c>
      <c r="AL17" s="151">
        <f>VLOOKUP(年度マスタ!$K$4&amp;"_"&amp;$AG17,データシート1!$A:$BT,MATCH("ab_"&amp;AL$2,データシート1!$A$1:$BT$1,0),0)</f>
        <v>10463</v>
      </c>
      <c r="AM17" s="151">
        <f>VLOOKUP(年度マスタ!$K$4&amp;"_"&amp;$AG17,データシート1!$A:$BT,MATCH("ab_"&amp;AM$2,データシート1!$A$1:$BT$1,0),0)</f>
        <v>10149</v>
      </c>
      <c r="AN17" s="151">
        <f>VLOOKUP(年度マスタ!$K$4&amp;"_"&amp;$AG17,データシート1!$A:$BT,MATCH("ab_"&amp;AN$2,データシート1!$A$1:$BT$1,0),0)</f>
        <v>1292</v>
      </c>
      <c r="AO17" s="151">
        <f>VLOOKUP(年度マスタ!$K$4&amp;"_"&amp;$AG17,データシート1!$A:$BT,MATCH("ab_"&amp;AO$2,データシート1!$A$1:$BT$1,0),0)</f>
        <v>24196</v>
      </c>
      <c r="AP17" s="151">
        <f>VLOOKUP(年度マスタ!$K$4&amp;"_"&amp;$AG17,データシート1!$A:$BT,MATCH("ab_"&amp;AP$2,データシート1!$A$1:$BT$1,0),0)</f>
        <v>0</v>
      </c>
      <c r="AQ17" s="955">
        <f>VLOOKUP(年度マスタ!$K$4&amp;"_"&amp;$AG17,データシート1!$A:$BT,MATCH("ab_"&amp;AQ$2,データシート1!$A$1:$BT$1,0),0)</f>
        <v>4.2685992189341588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95.619</v>
      </c>
      <c r="AI18" s="78">
        <f>VLOOKUP(年度マスタ!$K$4&amp;"_"&amp;$AG18,データシート1!$A:$BT,MATCH("ab_"&amp;AI$2,データシート1!$A$1:$BT$1,0),0)</f>
        <v>341</v>
      </c>
      <c r="AJ18" s="78">
        <f>VLOOKUP(年度マスタ!$K$4&amp;"_"&amp;$AG18,データシート1!$A:$BT,MATCH("ab_"&amp;AJ$2,データシート1!$A$1:$BT$1,0),0)</f>
        <v>0</v>
      </c>
      <c r="AK18" s="78">
        <f>VLOOKUP(年度マスタ!$K$4&amp;"_"&amp;$AG18,データシート1!$A:$BT,MATCH("ab_"&amp;AK$2,データシート1!$A$1:$BT$1,0),0)</f>
        <v>7492</v>
      </c>
      <c r="AL18" s="78">
        <f>VLOOKUP(年度マスタ!$K$4&amp;"_"&amp;$AG18,データシート1!$A:$BT,MATCH("ab_"&amp;AL$2,データシート1!$A$1:$BT$1,0),0)</f>
        <v>10570</v>
      </c>
      <c r="AM18" s="78">
        <f>VLOOKUP(年度マスタ!$K$4&amp;"_"&amp;$AG18,データシート1!$A:$BT,MATCH("ab_"&amp;AM$2,データシート1!$A$1:$BT$1,0),0)</f>
        <v>10249</v>
      </c>
      <c r="AN18" s="78">
        <f>VLOOKUP(年度マスタ!$K$4&amp;"_"&amp;$AG18,データシート1!$A:$BT,MATCH("ab_"&amp;AN$2,データシート1!$A$1:$BT$1,0),0)</f>
        <v>1276</v>
      </c>
      <c r="AO18" s="78">
        <f>VLOOKUP(年度マスタ!$K$4&amp;"_"&amp;$AG18,データシート1!$A:$BT,MATCH("ab_"&amp;AO$2,データシート1!$A$1:$BT$1,0),0)</f>
        <v>24193</v>
      </c>
      <c r="AP18" s="78">
        <f>VLOOKUP(年度マスタ!$K$4&amp;"_"&amp;$AG18,データシート1!$A:$BT,MATCH("ab_"&amp;AP$2,データシート1!$A$1:$BT$1,0),0)</f>
        <v>0</v>
      </c>
      <c r="AQ18" s="954">
        <f>VLOOKUP(年度マスタ!$K$4&amp;"_"&amp;$AG18,データシート1!$A:$BT,MATCH("ab_"&amp;AQ$2,データシート1!$A$1:$BT$1,0),0)</f>
        <v>4.2510507345673023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110.4468</v>
      </c>
      <c r="AI19" s="78">
        <f>VLOOKUP(年度マスタ!$K$4&amp;"_"&amp;$AG19,データシート1!$A:$BT,MATCH("ab_"&amp;AI$2,データシート1!$A$1:$BT$1,0),0)</f>
        <v>341</v>
      </c>
      <c r="AJ19" s="78">
        <f>VLOOKUP(年度マスタ!$K$4&amp;"_"&amp;$AG19,データシート1!$A:$BT,MATCH("ab_"&amp;AJ$2,データシート1!$A$1:$BT$1,0),0)</f>
        <v>0</v>
      </c>
      <c r="AK19" s="78">
        <f>VLOOKUP(年度マスタ!$K$4&amp;"_"&amp;$AG19,データシート1!$A:$BT,MATCH("ab_"&amp;AK$2,データシート1!$A$1:$BT$1,0),0)</f>
        <v>7492</v>
      </c>
      <c r="AL19" s="78">
        <f>VLOOKUP(年度マスタ!$K$4&amp;"_"&amp;$AG19,データシート1!$A:$BT,MATCH("ab_"&amp;AL$2,データシート1!$A$1:$BT$1,0),0)</f>
        <v>10645</v>
      </c>
      <c r="AM19" s="78">
        <f>VLOOKUP(年度マスタ!$K$4&amp;"_"&amp;$AG19,データシート1!$A:$BT,MATCH("ab_"&amp;AM$2,データシート1!$A$1:$BT$1,0),0)</f>
        <v>10374</v>
      </c>
      <c r="AN19" s="78">
        <f>VLOOKUP(年度マスタ!$K$4&amp;"_"&amp;$AG19,データシート1!$A:$BT,MATCH("ab_"&amp;AN$2,データシート1!$A$1:$BT$1,0),0)</f>
        <v>1265</v>
      </c>
      <c r="AO19" s="78">
        <f>VLOOKUP(年度マスタ!$K$4&amp;"_"&amp;$AG19,データシート1!$A:$BT,MATCH("ab_"&amp;AO$2,データシート1!$A$1:$BT$1,0),0)</f>
        <v>24183</v>
      </c>
      <c r="AP19" s="78">
        <f>VLOOKUP(年度マスタ!$K$4&amp;"_"&amp;$AG19,データシート1!$A:$BT,MATCH("ab_"&amp;AP$2,データシート1!$A$1:$BT$1,0),0)</f>
        <v>0</v>
      </c>
      <c r="AQ19" s="954">
        <f>VLOOKUP(年度マスタ!$K$4&amp;"_"&amp;$AG19,データシート1!$A:$BT,MATCH("ab_"&amp;AQ$2,データシート1!$A$1:$BT$1,0),0)</f>
        <v>4.788869579506434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102.0789</v>
      </c>
      <c r="AI20" s="78">
        <f>VLOOKUP(年度マスタ!$K$4&amp;"_"&amp;$AG20,データシート1!$A:$BT,MATCH("ab_"&amp;AI$2,データシート1!$A$1:$BT$1,0),0)</f>
        <v>341</v>
      </c>
      <c r="AJ20" s="78">
        <f>VLOOKUP(年度マスタ!$K$4&amp;"_"&amp;$AG20,データシート1!$A:$BT,MATCH("ab_"&amp;AJ$2,データシート1!$A$1:$BT$1,0),0)</f>
        <v>0</v>
      </c>
      <c r="AK20" s="78">
        <f>VLOOKUP(年度マスタ!$K$4&amp;"_"&amp;$AG20,データシート1!$A:$BT,MATCH("ab_"&amp;AK$2,データシート1!$A$1:$BT$1,0),0)</f>
        <v>7492</v>
      </c>
      <c r="AL20" s="78">
        <f>VLOOKUP(年度マスタ!$K$4&amp;"_"&amp;$AG20,データシート1!$A:$BT,MATCH("ab_"&amp;AL$2,データシート1!$A$1:$BT$1,0),0)</f>
        <v>10686</v>
      </c>
      <c r="AM20" s="78">
        <f>VLOOKUP(年度マスタ!$K$4&amp;"_"&amp;$AG20,データシート1!$A:$BT,MATCH("ab_"&amp;AM$2,データシート1!$A$1:$BT$1,0),0)</f>
        <v>10367</v>
      </c>
      <c r="AN20" s="78">
        <f>VLOOKUP(年度マスタ!$K$4&amp;"_"&amp;$AG20,データシート1!$A:$BT,MATCH("ab_"&amp;AN$2,データシート1!$A$1:$BT$1,0),0)</f>
        <v>1279</v>
      </c>
      <c r="AO20" s="78">
        <f>VLOOKUP(年度マスタ!$K$4&amp;"_"&amp;$AG20,データシート1!$A:$BT,MATCH("ab_"&amp;AO$2,データシート1!$A$1:$BT$1,0),0)</f>
        <v>24026</v>
      </c>
      <c r="AP20" s="78">
        <f>VLOOKUP(年度マスタ!$K$4&amp;"_"&amp;$AG20,データシート1!$A:$BT,MATCH("ab_"&amp;AP$2,データシート1!$A$1:$BT$1,0),0)</f>
        <v>0</v>
      </c>
      <c r="AQ20" s="954">
        <f>VLOOKUP(年度マスタ!$K$4&amp;"_"&amp;$AG20,データシート1!$A:$BT,MATCH("ab_"&amp;AQ$2,データシート1!$A$1:$BT$1,0),0)</f>
        <v>4.6375945729466874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王寺町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4.585</v>
      </c>
      <c r="BE13" s="70" t="str">
        <f>年度マスタ!K4</f>
        <v>29425</v>
      </c>
      <c r="BF13" s="70" t="str">
        <f>年度マスタ!K4</f>
        <v>29425</v>
      </c>
      <c r="BG13" s="70" t="str">
        <f>年度マスタ!K4</f>
        <v>29425</v>
      </c>
      <c r="BH13" s="278" t="s">
        <v>195</v>
      </c>
      <c r="BI13" s="278" t="s">
        <v>195</v>
      </c>
      <c r="BJ13" s="278" t="s">
        <v>195</v>
      </c>
      <c r="BK13" s="278" t="str">
        <f>年度マスタ!K4</f>
        <v>29425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4.585</v>
      </c>
      <c r="AY14" s="70"/>
      <c r="BE14" s="70" t="str">
        <f>AP2</f>
        <v>王寺町</v>
      </c>
      <c r="BF14" s="70" t="str">
        <f>AP2</f>
        <v>王寺町</v>
      </c>
      <c r="BG14" s="70" t="str">
        <f>AP2</f>
        <v>王寺町</v>
      </c>
      <c r="BH14" s="70" t="s">
        <v>205</v>
      </c>
      <c r="BI14" s="70" t="s">
        <v>205</v>
      </c>
      <c r="BJ14" s="70" t="s">
        <v>205</v>
      </c>
      <c r="BK14" s="70" t="str">
        <f>AP2</f>
        <v>王寺町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4.585</v>
      </c>
      <c r="BG19" s="952">
        <f t="shared" si="2"/>
        <v>4.585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3.9857948088286035E-2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5.15</v>
      </c>
      <c r="G21" s="877">
        <f t="shared" ref="G21:O21" si="5">SUM(G22,G26,G27,G28)</f>
        <v>4.7350000000000003</v>
      </c>
      <c r="H21" s="877">
        <f t="shared" si="5"/>
        <v>5.37</v>
      </c>
      <c r="I21" s="877">
        <f t="shared" si="5"/>
        <v>5.2720000000000002</v>
      </c>
      <c r="J21" s="877">
        <f t="shared" si="5"/>
        <v>5.3140000000000001</v>
      </c>
      <c r="K21" s="877">
        <f t="shared" si="5"/>
        <v>5.484</v>
      </c>
      <c r="L21" s="877">
        <f t="shared" si="5"/>
        <v>5.23</v>
      </c>
      <c r="M21" s="877">
        <f t="shared" si="5"/>
        <v>4.9169999999999998</v>
      </c>
      <c r="N21" s="877">
        <f t="shared" si="5"/>
        <v>4.2380000000000004</v>
      </c>
      <c r="O21" s="877">
        <f t="shared" si="5"/>
        <v>3.9710000000000001</v>
      </c>
      <c r="P21" s="878">
        <f>SUM(P22,P26,P27,P28)</f>
        <v>4.585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5.15</v>
      </c>
      <c r="G22" s="879">
        <f t="shared" ref="G22:P22" si="6">SUM(G23:G25)</f>
        <v>4.7350000000000003</v>
      </c>
      <c r="H22" s="879">
        <f t="shared" si="6"/>
        <v>5.37</v>
      </c>
      <c r="I22" s="879">
        <f t="shared" si="6"/>
        <v>5.2720000000000002</v>
      </c>
      <c r="J22" s="879">
        <f t="shared" si="6"/>
        <v>5.3140000000000001</v>
      </c>
      <c r="K22" s="879">
        <f t="shared" si="6"/>
        <v>5.484</v>
      </c>
      <c r="L22" s="879">
        <f t="shared" si="6"/>
        <v>5.23</v>
      </c>
      <c r="M22" s="879">
        <f t="shared" si="6"/>
        <v>4.9169999999999998</v>
      </c>
      <c r="N22" s="879">
        <f t="shared" si="6"/>
        <v>4.2380000000000004</v>
      </c>
      <c r="O22" s="879">
        <f t="shared" si="6"/>
        <v>3.9710000000000001</v>
      </c>
      <c r="P22" s="880">
        <f t="shared" si="6"/>
        <v>4.585</v>
      </c>
      <c r="Z22" s="273"/>
      <c r="AB22" s="272"/>
      <c r="AC22" s="521" t="s">
        <v>286</v>
      </c>
      <c r="AP22" s="16" t="s">
        <v>287</v>
      </c>
      <c r="AQ22" s="273"/>
      <c r="AV22" s="70" t="str">
        <f>AW22</f>
        <v>エネルギー起源CO2</v>
      </c>
      <c r="AW22" s="70" t="str">
        <f>D56</f>
        <v>エネルギー起源CO2</v>
      </c>
      <c r="AX22" s="165">
        <f>P56</f>
        <v>4.585</v>
      </c>
      <c r="AY22" s="165">
        <f>AX22</f>
        <v>4.585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5.15</v>
      </c>
      <c r="G23" s="881">
        <f>IFERROR(VLOOKUP(年度マスタ!$K$4&amp;"_"&amp;G$20,データシート1!$A:$BU,MATCH("ba_"&amp;$E23,データシート1!$A$1:$BU$1,0),0),0)</f>
        <v>4.7350000000000003</v>
      </c>
      <c r="H23" s="881">
        <f>IFERROR(VLOOKUP(年度マスタ!$K$4&amp;"_"&amp;H$20,データシート1!$A:$BU,MATCH("ba_"&amp;$E23,データシート1!$A$1:$BU$1,0),0),0)</f>
        <v>5.37</v>
      </c>
      <c r="I23" s="881">
        <f>IFERROR(VLOOKUP(年度マスタ!$K$4&amp;"_"&amp;I$20,データシート1!$A:$BU,MATCH("ba_"&amp;$E23,データシート1!$A$1:$BU$1,0),0),0)</f>
        <v>5.2720000000000002</v>
      </c>
      <c r="J23" s="881">
        <f>IFERROR(VLOOKUP(年度マスタ!$K$4&amp;"_"&amp;J$20,データシート1!$A:$BU,MATCH("ba_"&amp;$E23,データシート1!$A$1:$BU$1,0),0),0)</f>
        <v>5.3140000000000001</v>
      </c>
      <c r="K23" s="881">
        <f>IFERROR(VLOOKUP(年度マスタ!$K$4&amp;"_"&amp;K$20,データシート1!$A:$BU,MATCH("ba_"&amp;$E23,データシート1!$A$1:$BU$1,0),0),0)</f>
        <v>5.484</v>
      </c>
      <c r="L23" s="881">
        <f>IFERROR(VLOOKUP(年度マスタ!$K$4&amp;"_"&amp;L$20,データシート1!$A:$BU,MATCH("ba_"&amp;$E23,データシート1!$A$1:$BU$1,0),0),0)</f>
        <v>5.23</v>
      </c>
      <c r="M23" s="881">
        <f>IFERROR(VLOOKUP(年度マスタ!$K$4&amp;"_"&amp;M$20,データシート1!$A:$BU,MATCH("ba_"&amp;$E23,データシート1!$A$1:$BU$1,0),0),0)</f>
        <v>4.9169999999999998</v>
      </c>
      <c r="N23" s="881">
        <f>IFERROR(VLOOKUP(年度マスタ!$K$4&amp;"_"&amp;N$20,データシート1!$A:$BU,MATCH("ba_"&amp;$E23,データシート1!$A$1:$BU$1,0),0),0)</f>
        <v>4.2380000000000004</v>
      </c>
      <c r="O23" s="881">
        <f>IFERROR(VLOOKUP(年度マスタ!$K$4&amp;"_"&amp;O$20,データシート1!$A:$BU,MATCH("ba_"&amp;$E23,データシート1!$A$1:$BU$1,0),0),0)</f>
        <v>3.9710000000000001</v>
      </c>
      <c r="P23" s="882">
        <f>IFERROR(VLOOKUP(年度マスタ!$K$4&amp;"_"&amp;P$20,データシート1!$A:$BU,MATCH("ba_"&amp;$E23,データシート1!$A$1:$BU$1,0),0),0)</f>
        <v>4.585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44.299912017591623</v>
      </c>
      <c r="AG24" s="877">
        <f t="shared" ref="AG24:AP24" si="11">AG25+AG29</f>
        <v>45.540409276532053</v>
      </c>
      <c r="AH24" s="877">
        <f t="shared" si="11"/>
        <v>46.106069400908538</v>
      </c>
      <c r="AI24" s="877">
        <f t="shared" si="11"/>
        <v>41.456558286326725</v>
      </c>
      <c r="AJ24" s="877">
        <f t="shared" si="11"/>
        <v>43.539255674984283</v>
      </c>
      <c r="AK24" s="877">
        <f t="shared" si="11"/>
        <v>39.164819164020727</v>
      </c>
      <c r="AL24" s="877">
        <f t="shared" si="11"/>
        <v>34.144528041000093</v>
      </c>
      <c r="AM24" s="877">
        <f t="shared" si="11"/>
        <v>30.116479135744498</v>
      </c>
      <c r="AN24" s="877">
        <f t="shared" si="11"/>
        <v>27.218232972127137</v>
      </c>
      <c r="AO24" s="877">
        <f t="shared" si="11"/>
        <v>26.073891986686832</v>
      </c>
      <c r="AP24" s="878">
        <f t="shared" si="11"/>
        <v>25.865653949080087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4.8917561898166095</v>
      </c>
      <c r="AG25" s="879">
        <f>①CO2排出量の現状把握!AA35</f>
        <v>5.116287634400182</v>
      </c>
      <c r="AH25" s="879">
        <f>①CO2排出量の現状把握!AB35</f>
        <v>4.6718357060752549</v>
      </c>
      <c r="AI25" s="879">
        <f>①CO2排出量の現状把握!AC35</f>
        <v>4.623057345000344</v>
      </c>
      <c r="AJ25" s="879">
        <f>①CO2排出量の現状把握!AD35</f>
        <v>5.3972401972819455</v>
      </c>
      <c r="AK25" s="879">
        <f>①CO2排出量の現状把握!AE35</f>
        <v>5.6881524312947791</v>
      </c>
      <c r="AL25" s="879">
        <f>①CO2排出量の現状把握!AF35</f>
        <v>4.0161554427025861</v>
      </c>
      <c r="AM25" s="879">
        <f>①CO2排出量の現状把握!AG35</f>
        <v>3.4352130408902863</v>
      </c>
      <c r="AN25" s="879">
        <f>①CO2排出量の現状把握!AH35</f>
        <v>3.4400649849851108</v>
      </c>
      <c r="AO25" s="879">
        <f>①CO2排出量の現状把握!AI35</f>
        <v>4.1839414896131695</v>
      </c>
      <c r="AP25" s="880">
        <f>①CO2排出量の現状把握!AJ35</f>
        <v>3.7979720458609161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4.0890802994806243</v>
      </c>
      <c r="AG26" s="881">
        <f>①CO2排出量の現状把握!AA36</f>
        <v>4.3354064079654231</v>
      </c>
      <c r="AH26" s="881">
        <f>①CO2排出量の現状把握!AB36</f>
        <v>4.0275508527671722</v>
      </c>
      <c r="AI26" s="881">
        <f>①CO2排出量の現状把握!AC36</f>
        <v>3.9361879232744701</v>
      </c>
      <c r="AJ26" s="881">
        <f>①CO2排出量の現状把握!AD36</f>
        <v>4.6800404152880972</v>
      </c>
      <c r="AK26" s="881">
        <f>①CO2排出量の現状把握!AE36</f>
        <v>4.9775979744723475</v>
      </c>
      <c r="AL26" s="881">
        <f>①CO2排出量の現状把握!AF36</f>
        <v>3.3157398315572157</v>
      </c>
      <c r="AM26" s="881">
        <f>①CO2排出量の現状把握!AG36</f>
        <v>2.8102447510852486</v>
      </c>
      <c r="AN26" s="881">
        <f>①CO2排出量の現状把握!AH36</f>
        <v>2.8600966496443694</v>
      </c>
      <c r="AO26" s="881">
        <f>①CO2排出量の現状把握!AI36</f>
        <v>3.4718296729787821</v>
      </c>
      <c r="AP26" s="882">
        <f>①CO2排出量の現状把握!AJ36</f>
        <v>3.0508765199354015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0.80267589033598497</v>
      </c>
      <c r="AG27" s="881">
        <f>①CO2排出量の現状把握!AA37</f>
        <v>0.7808812264347591</v>
      </c>
      <c r="AH27" s="881">
        <f>①CO2排出量の現状把握!AB37</f>
        <v>0.64428485330808305</v>
      </c>
      <c r="AI27" s="881">
        <f>①CO2排出量の現状把握!AC37</f>
        <v>0.68686942172587362</v>
      </c>
      <c r="AJ27" s="881">
        <f>①CO2排出量の現状把握!AD37</f>
        <v>0.7171997819938486</v>
      </c>
      <c r="AK27" s="881">
        <f>①CO2排出量の現状把握!AE37</f>
        <v>0.71055445682243124</v>
      </c>
      <c r="AL27" s="881">
        <f>①CO2排出量の現状把握!AF37</f>
        <v>0.70041561114536999</v>
      </c>
      <c r="AM27" s="881">
        <f>①CO2排出量の現状把握!AG37</f>
        <v>0.6249682898050376</v>
      </c>
      <c r="AN27" s="881">
        <f>①CO2排出量の現状把握!AH37</f>
        <v>0.57996833534074121</v>
      </c>
      <c r="AO27" s="881">
        <f>①CO2排出量の現状把握!AI37</f>
        <v>0.71211181663438772</v>
      </c>
      <c r="AP27" s="882">
        <f>①CO2排出量の現状把握!AJ37</f>
        <v>0.74709552592551465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39.408155827775012</v>
      </c>
      <c r="AG29" s="883">
        <f>①CO2排出量の現状把握!AA39</f>
        <v>40.424121642131873</v>
      </c>
      <c r="AH29" s="883">
        <f>①CO2排出量の現状把握!AB39</f>
        <v>41.434233694833281</v>
      </c>
      <c r="AI29" s="883">
        <f>①CO2排出量の現状把握!AC39</f>
        <v>36.833500941326378</v>
      </c>
      <c r="AJ29" s="883">
        <f>①CO2排出量の現状把握!AD39</f>
        <v>38.142015477702337</v>
      </c>
      <c r="AK29" s="883">
        <f>①CO2排出量の現状把握!AE39</f>
        <v>33.476666732725946</v>
      </c>
      <c r="AL29" s="883">
        <f>①CO2排出量の現状把握!AF39</f>
        <v>30.128372598297506</v>
      </c>
      <c r="AM29" s="883">
        <f>①CO2排出量の現状把握!AG39</f>
        <v>26.681266094854212</v>
      </c>
      <c r="AN29" s="883">
        <f>①CO2排出量の現状把握!AH39</f>
        <v>23.778167987142027</v>
      </c>
      <c r="AO29" s="883">
        <f>①CO2排出量の現状把握!AI39</f>
        <v>21.889950497073663</v>
      </c>
      <c r="AP29" s="884">
        <f>①CO2排出量の現状把握!AJ39</f>
        <v>22.067681903219171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0.11625305255583623</v>
      </c>
      <c r="AG32" s="461">
        <f t="shared" si="16"/>
        <v>0.10397359345736155</v>
      </c>
      <c r="AH32" s="461">
        <f t="shared" si="16"/>
        <v>0.11647056601823842</v>
      </c>
      <c r="AI32" s="461">
        <f t="shared" si="16"/>
        <v>0.12716926387347549</v>
      </c>
      <c r="AJ32" s="461">
        <f t="shared" si="16"/>
        <v>0.12205077734145069</v>
      </c>
      <c r="AK32" s="461">
        <f t="shared" si="16"/>
        <v>0.14002362623029671</v>
      </c>
      <c r="AL32" s="461">
        <f t="shared" si="16"/>
        <v>0.15317242029879333</v>
      </c>
      <c r="AM32" s="461">
        <f t="shared" si="16"/>
        <v>0.16326609687133498</v>
      </c>
      <c r="AN32" s="461">
        <f t="shared" si="16"/>
        <v>0.15570445018748752</v>
      </c>
      <c r="AO32" s="461">
        <f t="shared" si="16"/>
        <v>0.15229793856734422</v>
      </c>
      <c r="AP32" s="461">
        <f t="shared" si="16"/>
        <v>0.17726209470776075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0.92547572348424412</v>
      </c>
      <c r="AH33" s="458">
        <f t="shared" si="17"/>
        <v>1</v>
      </c>
      <c r="AI33" s="458">
        <f t="shared" si="17"/>
        <v>1</v>
      </c>
      <c r="AJ33" s="458">
        <f t="shared" si="17"/>
        <v>0.98457726648447752</v>
      </c>
      <c r="AK33" s="458">
        <f t="shared" si="17"/>
        <v>0.96410918417523694</v>
      </c>
      <c r="AL33" s="458">
        <f t="shared" si="17"/>
        <v>1</v>
      </c>
      <c r="AM33" s="458">
        <f t="shared" si="17"/>
        <v>1</v>
      </c>
      <c r="AN33" s="458">
        <f>IFERROR(IF(N22/AN25&gt;1,1,N22/AN25),0)</f>
        <v>1</v>
      </c>
      <c r="AO33" s="458">
        <f t="shared" si="17"/>
        <v>0.94910505078959484</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5.15</v>
      </c>
      <c r="G55" s="885">
        <f t="shared" ref="G55:P55" si="32">SUM(G56,G57,G60,G61,G62,G63,G64,G65,)</f>
        <v>4.7350000000000003</v>
      </c>
      <c r="H55" s="885">
        <f t="shared" si="32"/>
        <v>5.37</v>
      </c>
      <c r="I55" s="885">
        <f t="shared" si="32"/>
        <v>5.2720000000000002</v>
      </c>
      <c r="J55" s="885">
        <f t="shared" si="32"/>
        <v>5.3140000000000001</v>
      </c>
      <c r="K55" s="885">
        <f t="shared" si="32"/>
        <v>5.484</v>
      </c>
      <c r="L55" s="885">
        <f t="shared" si="32"/>
        <v>5.23</v>
      </c>
      <c r="M55" s="885">
        <f t="shared" si="32"/>
        <v>4.9169999999999998</v>
      </c>
      <c r="N55" s="885">
        <f t="shared" si="32"/>
        <v>4.2380000000000004</v>
      </c>
      <c r="O55" s="885">
        <f t="shared" si="32"/>
        <v>3.9710000000000001</v>
      </c>
      <c r="P55" s="886">
        <f t="shared" si="32"/>
        <v>4.585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5.15</v>
      </c>
      <c r="G56" s="887">
        <f>IFERROR(VLOOKUP(年度マスタ!$K$4&amp;"_"&amp;G$54,データシート1!$A:$CE,MATCH("bc_"&amp;$C56,データシート1!$A$1:$CE$1,0),0),0)</f>
        <v>4.7350000000000003</v>
      </c>
      <c r="H56" s="887">
        <f>IFERROR(VLOOKUP(年度マスタ!$K$4&amp;"_"&amp;H$54,データシート1!$A:$CE,MATCH("bc_"&amp;$C56,データシート1!$A$1:$CE$1,0),0),0)</f>
        <v>5.37</v>
      </c>
      <c r="I56" s="887">
        <f>IFERROR(VLOOKUP(年度マスタ!$K$4&amp;"_"&amp;I$54,データシート1!$A:$CE,MATCH("bc_"&amp;$C56,データシート1!$A$1:$CE$1,0),0),0)</f>
        <v>5.2720000000000002</v>
      </c>
      <c r="J56" s="887">
        <f>IFERROR(VLOOKUP(年度マスタ!$K$4&amp;"_"&amp;J$54,データシート1!$A:$CE,MATCH("bc_"&amp;$C56,データシート1!$A$1:$CE$1,0),0),0)</f>
        <v>5.3140000000000001</v>
      </c>
      <c r="K56" s="887">
        <f>IFERROR(VLOOKUP(年度マスタ!$K$4&amp;"_"&amp;K$54,データシート1!$A:$CE,MATCH("bc_"&amp;$C56,データシート1!$A$1:$CE$1,0),0),0)</f>
        <v>5.484</v>
      </c>
      <c r="L56" s="887">
        <f>IFERROR(VLOOKUP(年度マスタ!$K$4&amp;"_"&amp;L$54,データシート1!$A:$CE,MATCH("bc_"&amp;$C56,データシート1!$A$1:$CE$1,0),0),0)</f>
        <v>5.23</v>
      </c>
      <c r="M56" s="887">
        <f>IFERROR(VLOOKUP(年度マスタ!$K$4&amp;"_"&amp;M$54,データシート1!$A:$CE,MATCH("bc_"&amp;$C56,データシート1!$A$1:$CE$1,0),0),0)</f>
        <v>4.9169999999999998</v>
      </c>
      <c r="N56" s="887">
        <f>IFERROR(VLOOKUP(年度マスタ!$K$4&amp;"_"&amp;N$54,データシート1!$A:$CE,MATCH("bc_"&amp;$C56,データシート1!$A$1:$CE$1,0),0),0)</f>
        <v>4.2380000000000004</v>
      </c>
      <c r="O56" s="887">
        <f>IFERROR(VLOOKUP(年度マスタ!$K$4&amp;"_"&amp;O$54,データシート1!$A:$CE,MATCH("bc_"&amp;$C56,データシート1!$A$1:$CE$1,0),0),0)</f>
        <v>3.9710000000000001</v>
      </c>
      <c r="P56" s="888">
        <f>IFERROR(VLOOKUP(年度マスタ!$K$4&amp;"_"&amp;P$54,データシート1!$A:$CE,MATCH("bc_"&amp;$C56,データシート1!$A$1:$CE$1,0),0),0)</f>
        <v>4.585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王寺町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2596.6999999999998</v>
      </c>
      <c r="K6" s="619">
        <f>VLOOKUP(年度マスタ!$K$4&amp;"_"&amp;K$5,データシート1!$A:$BT,MATCH("cb_"&amp;$G6,データシート1!$A$1:$BT$1,0),0)</f>
        <v>2851</v>
      </c>
      <c r="L6" s="619">
        <f>VLOOKUP(年度マスタ!$K$4&amp;"_"&amp;L$5,データシート1!$A:$BT,MATCH("cb_"&amp;$G6,データシート1!$A$1:$BT$1,0),0)</f>
        <v>3013.7</v>
      </c>
      <c r="M6" s="619">
        <f>VLOOKUP(年度マスタ!$K$4&amp;"_"&amp;M$5,データシート1!$A:$BT,MATCH("cb_"&amp;$G6,データシート1!$A$1:$BT$1,0),0)</f>
        <v>3119.4</v>
      </c>
      <c r="N6" s="619">
        <f>VLOOKUP(年度マスタ!$K$4&amp;"_"&amp;N$5,データシート1!$A:$BT,MATCH("cb_"&amp;$G6,データシート1!$A$1:$BT$1,0),0)</f>
        <v>3269.6</v>
      </c>
      <c r="O6" s="619">
        <f>VLOOKUP(年度マスタ!$K$4&amp;"_"&amp;O$5,データシート1!$A:$BT,MATCH("cb_"&amp;$G6,データシート1!$A$1:$BT$1,0),0)</f>
        <v>3415.900000000001</v>
      </c>
      <c r="P6" s="619">
        <f>VLOOKUP(年度マスタ!$K$4&amp;"_"&amp;P$5,データシート1!$A:$BT,MATCH("cb_"&amp;$G6,データシート1!$A$1:$BT$1,0),0)</f>
        <v>3655.0999999999981</v>
      </c>
      <c r="Q6" s="619">
        <f>VLOOKUP(年度マスタ!$K$4&amp;"_"&amp;Q$5,データシート1!$A:$BT,MATCH("cb_"&amp;$G6,データシート1!$A$1:$BT$1,0),0)</f>
        <v>3917.4999999999973</v>
      </c>
      <c r="R6" s="633">
        <f>VLOOKUP(年度マスタ!$K$4&amp;"_"&amp;R$5,データシート1!$A:$BT,MATCH("cb_"&amp;$G6,データシート1!$A$1:$BT$1,0),0)</f>
        <v>4128.8999999999996</v>
      </c>
      <c r="S6" s="568"/>
      <c r="T6" s="190"/>
      <c r="U6" s="581"/>
      <c r="V6" s="195"/>
      <c r="W6" s="195"/>
      <c r="X6" s="195"/>
      <c r="Y6" s="196" t="s">
        <v>372</v>
      </c>
      <c r="Z6" s="663" t="s">
        <v>373</v>
      </c>
      <c r="AA6" s="663"/>
      <c r="AB6" s="663"/>
      <c r="AC6" s="664">
        <f>SUM(AC7:AC8)</f>
        <v>64725</v>
      </c>
      <c r="AD6" s="664">
        <f>SUM(AD7:AD8)</f>
        <v>85522.615999999995</v>
      </c>
      <c r="AE6" s="665">
        <f>$AD6*3600/100000000</f>
        <v>3.0788141759999998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1582.8</v>
      </c>
      <c r="K7" s="617">
        <f>VLOOKUP(年度マスタ!$K$4&amp;"_"&amp;K$5,データシート1!$A:$BT,MATCH("cb_"&amp;$G7,データシート1!$A$1:$BT$1,0),0)</f>
        <v>1661.9</v>
      </c>
      <c r="L7" s="617">
        <f>VLOOKUP(年度マスタ!$K$4&amp;"_"&amp;L$5,データシート1!$A:$BT,MATCH("cb_"&amp;$G7,データシート1!$A$1:$BT$1,0),0)</f>
        <v>1780.3</v>
      </c>
      <c r="M7" s="617">
        <f>VLOOKUP(年度マスタ!$K$4&amp;"_"&amp;M$5,データシート1!$A:$BT,MATCH("cb_"&amp;$G7,データシート1!$A$1:$BT$1,0),0)</f>
        <v>1908</v>
      </c>
      <c r="N7" s="617">
        <f>VLOOKUP(年度マスタ!$K$4&amp;"_"&amp;N$5,データシート1!$A:$BT,MATCH("cb_"&amp;$G7,データシート1!$A$1:$BT$1,0),0)</f>
        <v>1939.5</v>
      </c>
      <c r="O7" s="617">
        <f>VLOOKUP(年度マスタ!$K$4&amp;"_"&amp;O$5,データシート1!$A:$BT,MATCH("cb_"&amp;$G7,データシート1!$A$1:$BT$1,0),0)</f>
        <v>1950.4</v>
      </c>
      <c r="P7" s="617">
        <f>VLOOKUP(年度マスタ!$K$4&amp;"_"&amp;P$5,データシート1!$A:$BT,MATCH("cb_"&amp;$G7,データシート1!$A$1:$BT$1,0),0)</f>
        <v>1950.4</v>
      </c>
      <c r="Q7" s="617">
        <f>VLOOKUP(年度マスタ!$K$4&amp;"_"&amp;Q$5,データシート1!$A:$BT,MATCH("cb_"&amp;$G7,データシート1!$A$1:$BT$1,0),0)</f>
        <v>1950.3999999999999</v>
      </c>
      <c r="R7" s="634">
        <f>VLOOKUP(年度マスタ!$K$4&amp;"_"&amp;R$5,データシート1!$A:$BT,MATCH("cb_"&amp;$G7,データシート1!$A$1:$BT$1,0),0)</f>
        <v>1963.8</v>
      </c>
      <c r="S7" s="568"/>
      <c r="T7" s="190"/>
      <c r="U7" s="581"/>
      <c r="V7" s="195"/>
      <c r="W7" s="195"/>
      <c r="X7" s="195"/>
      <c r="Y7" s="196" t="s">
        <v>375</v>
      </c>
      <c r="Z7" s="212" t="s">
        <v>376</v>
      </c>
      <c r="AA7" s="212"/>
      <c r="AB7" s="212"/>
      <c r="AC7" s="1022">
        <f>VLOOKUP(年度マスタ!$K$4&amp;"_"&amp;年度マスタ!$K$9,データシート3!A:AB,MATCH("ea_"&amp;$Y7&amp;"_設備",データシート3!$A$1:$AB$1,0),0)</f>
        <v>58345</v>
      </c>
      <c r="AD7" s="1022">
        <f>VLOOKUP(年度マスタ!$K$4&amp;"_"&amp;年度マスタ!$K$9,データシート3!A:AB,MATCH("ea_"&amp;$Y7&amp;"_年間発電",データシート3!$A$1:$AB$1,0),0)/10^3</f>
        <v>77155.64</v>
      </c>
      <c r="AE7" s="554">
        <f t="shared" ref="AE7:AE16" si="0">$AD7*3600/100000000</f>
        <v>2.7776030399999998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6380</v>
      </c>
      <c r="AD8" s="1022">
        <f>VLOOKUP(年度マスタ!$K$4&amp;"_"&amp;年度マスタ!$K$9,データシート3!A:AB,MATCH("ea_"&amp;$Y8&amp;"_年間発電",データシート3!$A$1:$AB$1,0),0)/10^3</f>
        <v>8366.9760000000006</v>
      </c>
      <c r="AE8" s="554">
        <f t="shared" si="0"/>
        <v>0.30121113599999999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4179.5</v>
      </c>
      <c r="K12" s="651">
        <f t="shared" ref="K12:Q12" si="1">SUM(K6:K11)</f>
        <v>4512.8999999999996</v>
      </c>
      <c r="L12" s="651">
        <f t="shared" si="1"/>
        <v>4794</v>
      </c>
      <c r="M12" s="651">
        <f t="shared" si="1"/>
        <v>5027.3999999999996</v>
      </c>
      <c r="N12" s="651">
        <f t="shared" si="1"/>
        <v>5209.1000000000004</v>
      </c>
      <c r="O12" s="651">
        <f t="shared" si="1"/>
        <v>5366.3000000000011</v>
      </c>
      <c r="P12" s="651">
        <f t="shared" si="1"/>
        <v>5605.4999999999982</v>
      </c>
      <c r="Q12" s="651">
        <f t="shared" si="1"/>
        <v>5867.8999999999969</v>
      </c>
      <c r="R12" s="652">
        <f t="shared" ref="R12" si="2">SUM(R6:R11)</f>
        <v>6092.7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1.36547766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12.995548230000001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3116.351604</v>
      </c>
      <c r="K19" s="615">
        <f>K6*別紙!$C5/100*別紙!$E5/10^3</f>
        <v>3421.5421200000001</v>
      </c>
      <c r="L19" s="615">
        <f>L6*別紙!$C5/100*別紙!$E5/10^3</f>
        <v>3616.8016439999997</v>
      </c>
      <c r="M19" s="615">
        <f>M6*別紙!$C5/100*別紙!$E5/10^3</f>
        <v>3743.6543279999996</v>
      </c>
      <c r="N19" s="615">
        <f>N6*別紙!$C5/100*別紙!$E5/10^3</f>
        <v>3923.9123519999994</v>
      </c>
      <c r="O19" s="615">
        <f>O6*別紙!$C5/100*別紙!$E5/10^3</f>
        <v>4099.4899080000005</v>
      </c>
      <c r="P19" s="615">
        <f>P6*別紙!$C5/100*別紙!$E5/10^3</f>
        <v>4386.558611999998</v>
      </c>
      <c r="Q19" s="615">
        <f>Q6*別紙!$C5/100*別紙!$E5/10^3</f>
        <v>4701.4700999999959</v>
      </c>
      <c r="R19" s="639">
        <f>R6*別紙!$C5/100*別紙!$E5/10^3</f>
        <v>4955.1754679999995</v>
      </c>
      <c r="S19" s="572"/>
      <c r="T19" s="191"/>
      <c r="U19" s="588"/>
      <c r="W19" s="201"/>
      <c r="X19" s="201"/>
      <c r="Y19" s="173"/>
      <c r="Z19" s="628" t="s">
        <v>389</v>
      </c>
      <c r="AA19" s="671"/>
      <c r="AB19" s="672"/>
      <c r="AC19" s="673">
        <f>SUM($AC$6,$AC$9,$AC$10,$AC$13)</f>
        <v>64725</v>
      </c>
      <c r="AD19" s="673">
        <f>SUM($AD$6,$AD$9,$AD$10,$AD$13)</f>
        <v>85522.615999999995</v>
      </c>
      <c r="AE19" s="674">
        <f>SUM($AE$6,$AE$9,$AE$10,$AE$13,$AE$17,$AE$18)</f>
        <v>17.439840066000002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2093.6645279999998</v>
      </c>
      <c r="K20" s="617">
        <f>K7*別紙!$C6/100*別紙!$E6/10^3</f>
        <v>2198.294844</v>
      </c>
      <c r="L20" s="617">
        <f>L7*別紙!$C6/100*別紙!$E6/10^3</f>
        <v>2354.9096279999994</v>
      </c>
      <c r="M20" s="617">
        <f>M7*別紙!$C6/100*別紙!$E6/10^3</f>
        <v>2523.8260800000003</v>
      </c>
      <c r="N20" s="617">
        <f>N7*別紙!$C6/100*別紙!$E6/10^3</f>
        <v>2565.4930199999999</v>
      </c>
      <c r="O20" s="617">
        <f>O7*別紙!$C6/100*別紙!$E6/10^3</f>
        <v>2579.9111039999998</v>
      </c>
      <c r="P20" s="617">
        <f>P7*別紙!$C6/100*別紙!$E6/10^3</f>
        <v>2579.9111039999998</v>
      </c>
      <c r="Q20" s="617">
        <f>Q7*別紙!$C6/100*別紙!$E6/10^3</f>
        <v>2579.9111039999993</v>
      </c>
      <c r="R20" s="634">
        <f>R7*別紙!$C6/100*別紙!$E6/10^3</f>
        <v>2597.6360880000002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5210.0161319999997</v>
      </c>
      <c r="K25" s="657">
        <f t="shared" si="3"/>
        <v>5619.8369640000001</v>
      </c>
      <c r="L25" s="657">
        <f t="shared" si="3"/>
        <v>5971.7112719999986</v>
      </c>
      <c r="M25" s="657">
        <f t="shared" si="3"/>
        <v>6267.4804079999994</v>
      </c>
      <c r="N25" s="657">
        <f t="shared" si="3"/>
        <v>6489.4053719999993</v>
      </c>
      <c r="O25" s="657">
        <f t="shared" si="3"/>
        <v>6679.4010120000003</v>
      </c>
      <c r="P25" s="657">
        <f t="shared" si="3"/>
        <v>6966.4697159999978</v>
      </c>
      <c r="Q25" s="657">
        <f t="shared" si="3"/>
        <v>7281.3812039999957</v>
      </c>
      <c r="R25" s="658">
        <f t="shared" ref="R25" si="4">SUM(R19:R24)</f>
        <v>7552.8115559999997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111855.92990522707</v>
      </c>
      <c r="K26" s="654">
        <f>(VLOOKUP(年度マスタ!$K$4&amp;"_"&amp;K$18,データシート1!$A:$BT,MATCH("da_合計",データシート1!$A$1:$BT$1,0),0))/10^3</f>
        <v>114539.91343442861</v>
      </c>
      <c r="L26" s="654">
        <f>(VLOOKUP(年度マスタ!$K$4&amp;"_"&amp;L$18,データシート1!$A:$BT,MATCH("da_合計",データシート1!$A$1:$BT$1,0),0))/10^3</f>
        <v>116361.55479628824</v>
      </c>
      <c r="M26" s="654">
        <f>(VLOOKUP(年度マスタ!$K$4&amp;"_"&amp;M$18,データシート1!$A:$BT,MATCH("da_合計",データシート1!$A$1:$BT$1,0),0))/10^3</f>
        <v>108411.56821153185</v>
      </c>
      <c r="N26" s="654">
        <f>(VLOOKUP(年度マスタ!$K$4&amp;"_"&amp;N$18,データシート1!$A:$BT,MATCH("da_合計",データシート1!$A$1:$BT$1,0),0))/10^3</f>
        <v>110428.85461839761</v>
      </c>
      <c r="O26" s="654">
        <f>(VLOOKUP(年度マスタ!$K$4&amp;"_"&amp;O$18,データシート1!$A:$BT,MATCH("da_合計",データシート1!$A$1:$BT$1,0),0))/10^3</f>
        <v>99655.30721313339</v>
      </c>
      <c r="P26" s="654">
        <f>(VLOOKUP(年度マスタ!$K$4&amp;"_"&amp;P$18,データシート1!$A:$BT,MATCH("da_合計",データシート1!$A$1:$BT$1,0),0))/10^3</f>
        <v>110282.74408132325</v>
      </c>
      <c r="Q26" s="654">
        <f>(VLOOKUP(年度マスタ!$K$4&amp;"_"&amp;Q$18,データシート1!$A:$BT,MATCH("da_合計",データシート1!$A$1:$BT$1,0),0))/10^3</f>
        <v>110108.32212215288</v>
      </c>
      <c r="R26" s="655">
        <f>Q26</f>
        <v>110108.32212215288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4.6577916221467432E-2</v>
      </c>
      <c r="K27" s="839">
        <f t="shared" ref="K27:P27" si="5">K25/K26</f>
        <v>4.9064442214872314E-2</v>
      </c>
      <c r="L27" s="839">
        <f t="shared" si="5"/>
        <v>5.1320311785576854E-2</v>
      </c>
      <c r="M27" s="839">
        <f t="shared" si="5"/>
        <v>5.7811915383153008E-2</v>
      </c>
      <c r="N27" s="839">
        <f t="shared" si="5"/>
        <v>5.8765486560782045E-2</v>
      </c>
      <c r="O27" s="839">
        <f t="shared" si="5"/>
        <v>6.702504060034381E-2</v>
      </c>
      <c r="P27" s="839">
        <f t="shared" si="5"/>
        <v>6.316917278430137E-2</v>
      </c>
      <c r="Q27" s="839">
        <f>Q25/Q26</f>
        <v>6.6129254026068229E-2</v>
      </c>
      <c r="R27" s="840">
        <f>R25/R26</f>
        <v>6.8594375161043677E-2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6.8594375161043677E-2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0.7767134613596437</v>
      </c>
      <c r="AA52" s="173"/>
      <c r="AB52" s="678" t="s">
        <v>413</v>
      </c>
      <c r="AC52" s="679">
        <f>$AD6</f>
        <v>85522.615999999995</v>
      </c>
      <c r="AD52" s="680">
        <f>R19+R20</f>
        <v>7552.8115559999997</v>
      </c>
      <c r="AE52" s="681">
        <f t="shared" ref="AE52:AE54" si="6">IFERROR(AD52/AC52,"-")</f>
        <v>8.8313617020321269E-2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24585.706122152886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709</v>
      </c>
      <c r="AK54" s="443">
        <f>VLOOKUP(年度マスタ!$K$4&amp;"_"&amp;AK$53,データシート1!$A$1:$BT$2000,MATCH("ca_太陽光発電（10kW未満）",データシート1!$A$1:$BT$1,0),0)</f>
        <v>769</v>
      </c>
      <c r="AL54" s="443">
        <f>VLOOKUP(年度マスタ!$K$4&amp;"_"&amp;AL$53,データシート1!$A$1:$BT$2000,MATCH("ca_太陽光発電（10kW未満）",データシート1!$A$1:$BT$1,0),0)</f>
        <v>805</v>
      </c>
      <c r="AM54" s="443">
        <f>VLOOKUP(年度マスタ!$K$4&amp;"_"&amp;AM$53,データシート1!$A$1:$BT$2000,MATCH("ca_太陽光発電（10kW未満）",データシート1!$A$1:$BT$1,0),0)</f>
        <v>829</v>
      </c>
      <c r="AN54" s="443">
        <f>VLOOKUP(年度マスタ!$K$4&amp;"_"&amp;AN$53,データシート1!$A$1:$BT$2000,MATCH("ca_太陽光発電（10kW未満）",データシート1!$A$1:$BT$1,0),0)</f>
        <v>854</v>
      </c>
      <c r="AO54" s="443">
        <f>VLOOKUP(年度マスタ!$K$4&amp;"_"&amp;AO$53,データシート1!$A$1:$BT$2000,MATCH("ca_太陽光発電（10kW未満）",データシート1!$A$1:$BT$1,0),0)</f>
        <v>878</v>
      </c>
      <c r="AP54" s="443">
        <f>VLOOKUP(年度マスタ!$K$4&amp;"_"&amp;AP$53,データシート1!$A$1:$BT$2000,MATCH("ca_太陽光発電（10kW未満）",データシート1!$A$1:$BT$1,0),0)</f>
        <v>916</v>
      </c>
      <c r="AQ54" s="443">
        <f>VLOOKUP(年度マスタ!$K$4&amp;"_"&amp;AQ$53,データシート1!$A$1:$BT$2000,MATCH("ca_太陽光発電（10kW未満）",データシート1!$A$1:$BT$1,0),0)</f>
        <v>957</v>
      </c>
      <c r="AR54" s="443">
        <f>VLOOKUP(年度マスタ!$K$4&amp;"_"&amp;AR$53,データシート1!$A$1:$BT$2000,MATCH("ca_太陽光発電（10kW未満）",データシート1!$A$1:$BT$1,0),0)</f>
        <v>986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王寺町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王寺町</v>
      </c>
      <c r="AZ12" s="1023" t="str">
        <f>年度マスタ!$K4</f>
        <v>29425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王寺町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王寺町</v>
      </c>
      <c r="AZ4" s="1038" t="str">
        <f>年度マスタ!$K4</f>
        <v>29425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王寺町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5.15</v>
      </c>
      <c r="S7" s="910">
        <f t="shared" si="0"/>
        <v>4.7350000000000003</v>
      </c>
      <c r="T7" s="910">
        <f t="shared" si="0"/>
        <v>5.37</v>
      </c>
      <c r="U7" s="910">
        <f t="shared" si="0"/>
        <v>5.2720000000000002</v>
      </c>
      <c r="V7" s="910">
        <f t="shared" si="0"/>
        <v>5.3140000000000001</v>
      </c>
      <c r="W7" s="910">
        <f t="shared" si="0"/>
        <v>5.484</v>
      </c>
      <c r="X7" s="910">
        <f t="shared" si="0"/>
        <v>5.23</v>
      </c>
      <c r="Y7" s="910">
        <f t="shared" si="0"/>
        <v>4.9169999999999998</v>
      </c>
      <c r="Z7" s="910">
        <f>SUM(Z8:Z13)</f>
        <v>4.2380000000000004</v>
      </c>
      <c r="AA7" s="910">
        <f>SUM(AA8:AA13)</f>
        <v>3.9710000000000001</v>
      </c>
      <c r="AB7" s="911">
        <f t="shared" si="0"/>
        <v>4.585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5.15</v>
      </c>
      <c r="S10" s="916">
        <f>VLOOKUP($D$3&amp;"_"&amp;S$3,データシート1!$A:$BU,MATCH($R$2&amp;"_"&amp;$C10,データシート1!$A$1:$BU$1,0),0)</f>
        <v>4.7350000000000003</v>
      </c>
      <c r="T10" s="916">
        <f>VLOOKUP($D$3&amp;"_"&amp;T$3,データシート1!$A:$BU,MATCH($R$2&amp;"_"&amp;$C10,データシート1!$A$1:$BU$1,0),0)</f>
        <v>5.37</v>
      </c>
      <c r="U10" s="916">
        <f>VLOOKUP($D$3&amp;"_"&amp;U$3,データシート1!$A:$BU,MATCH($R$2&amp;"_"&amp;$C10,データシート1!$A$1:$BU$1,0),0)</f>
        <v>5.2720000000000002</v>
      </c>
      <c r="V10" s="916">
        <f>VLOOKUP($D$3&amp;"_"&amp;V$3,データシート1!$A:$BU,MATCH($R$2&amp;"_"&amp;$C10,データシート1!$A$1:$BU$1,0),0)</f>
        <v>5.3140000000000001</v>
      </c>
      <c r="W10" s="916">
        <f>VLOOKUP($D$3&amp;"_"&amp;W$3,データシート1!$A:$BU,MATCH($R$2&amp;"_"&amp;$C10,データシート1!$A$1:$BU$1,0),0)</f>
        <v>5.484</v>
      </c>
      <c r="X10" s="916">
        <f>VLOOKUP($D$3&amp;"_"&amp;X$3,データシート1!$A:$BU,MATCH($R$2&amp;"_"&amp;$C10,データシート1!$A$1:$BU$1,0),0)</f>
        <v>5.23</v>
      </c>
      <c r="Y10" s="916">
        <f>VLOOKUP($D$3&amp;"_"&amp;Y$3,データシート1!$A:$BU,MATCH($R$2&amp;"_"&amp;$C10,データシート1!$A$1:$BU$1,0),0)</f>
        <v>4.9169999999999998</v>
      </c>
      <c r="Z10" s="916">
        <f>VLOOKUP($D$3&amp;"_"&amp;Z$3,データシート1!$A:$BU,MATCH($R$2&amp;"_"&amp;$C10,データシート1!$A$1:$BU$1,0),0)</f>
        <v>4.2380000000000004</v>
      </c>
      <c r="AA10" s="916">
        <f>VLOOKUP($D$3&amp;"_"&amp;AA$3,データシート1!$A:$BU,MATCH($R$2&amp;"_"&amp;$C10,データシート1!$A$1:$BU$1,0),0)</f>
        <v>3.9710000000000001</v>
      </c>
      <c r="AB10" s="917">
        <f>VLOOKUP($D$3&amp;"_"&amp;AB$3,データシート1!$A:$BU,MATCH($R$2&amp;"_"&amp;$C10,データシート1!$A$1:$BU$1,0),0)</f>
        <v>4.585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5.15</v>
      </c>
      <c r="S26" s="925">
        <f>VLOOKUP($D$3&amp;"_"&amp;S$3,データシート2!$A:$SI,MATCH($R$2&amp;"_"&amp;$B26,データシート2!$A$1:$SI$1,0),0)</f>
        <v>4.7350000000000003</v>
      </c>
      <c r="T26" s="925">
        <f>VLOOKUP($D$3&amp;"_"&amp;T$3,データシート2!$A:$SI,MATCH($R$2&amp;"_"&amp;$B26,データシート2!$A$1:$SI$1,0),0)</f>
        <v>5.37</v>
      </c>
      <c r="U26" s="925">
        <f>VLOOKUP($D$3&amp;"_"&amp;U$3,データシート2!$A:$SI,MATCH($R$2&amp;"_"&amp;$B26,データシート2!$A$1:$SI$1,0),0)</f>
        <v>5.2720000000000002</v>
      </c>
      <c r="V26" s="925">
        <f>VLOOKUP($D$3&amp;"_"&amp;V$3,データシート2!$A:$SI,MATCH($R$2&amp;"_"&amp;$B26,データシート2!$A$1:$SI$1,0),0)</f>
        <v>5.3140000000000001</v>
      </c>
      <c r="W26" s="925">
        <f>VLOOKUP($D$3&amp;"_"&amp;W$3,データシート2!$A:$SI,MATCH($R$2&amp;"_"&amp;$B26,データシート2!$A$1:$SI$1,0),0)</f>
        <v>5.484</v>
      </c>
      <c r="X26" s="925">
        <f>VLOOKUP($D$3&amp;"_"&amp;X$3,データシート2!$A:$SI,MATCH($R$2&amp;"_"&amp;$B26,データシート2!$A$1:$SI$1,0),0)</f>
        <v>5.23</v>
      </c>
      <c r="Y26" s="925">
        <f>VLOOKUP($D$3&amp;"_"&amp;Y$3,データシート2!$A:$SI,MATCH($R$2&amp;"_"&amp;$B26,データシート2!$A$1:$SI$1,0),0)</f>
        <v>4.9169999999999998</v>
      </c>
      <c r="Z26" s="925">
        <f>VLOOKUP($D$3&amp;"_"&amp;Z$3,データシート2!$A:$SI,MATCH($R$2&amp;"_"&amp;$B26,データシート2!$A$1:$SI$1,0),0)</f>
        <v>4.2380000000000004</v>
      </c>
      <c r="AA26" s="925">
        <f>VLOOKUP($D$3&amp;"_"&amp;AA$3,データシート2!$A:$SI,MATCH($R$2&amp;"_"&amp;$B26,データシート2!$A$1:$SI$1,0),0)</f>
        <v>3.9710000000000001</v>
      </c>
      <c r="AB26" s="926">
        <f>VLOOKUP($D$3&amp;"_"&amp;AB$3,データシート2!$A:$SI,MATCH($R$2&amp;"_"&amp;$B26,データシート2!$A$1:$SI$1,0),0)</f>
        <v>4.585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5.15</v>
      </c>
      <c r="S41" s="938">
        <f>VLOOKUP($D$3&amp;"_"&amp;S$3,データシート2!$A:$SI,MATCH($R$2&amp;"_"&amp;$C41,データシート2!$A$1:$SI$1,0),0)</f>
        <v>4.7350000000000003</v>
      </c>
      <c r="T41" s="938">
        <f>VLOOKUP($D$3&amp;"_"&amp;T$3,データシート2!$A:$SI,MATCH($R$2&amp;"_"&amp;$C41,データシート2!$A$1:$SI$1,0),0)</f>
        <v>5.37</v>
      </c>
      <c r="U41" s="938">
        <f>VLOOKUP($D$3&amp;"_"&amp;U$3,データシート2!$A:$SI,MATCH($R$2&amp;"_"&amp;$C41,データシート2!$A$1:$SI$1,0),0)</f>
        <v>5.2720000000000002</v>
      </c>
      <c r="V41" s="938">
        <f>VLOOKUP($D$3&amp;"_"&amp;V$3,データシート2!$A:$SI,MATCH($R$2&amp;"_"&amp;$C41,データシート2!$A$1:$SI$1,0),0)</f>
        <v>5.3140000000000001</v>
      </c>
      <c r="W41" s="938">
        <f>VLOOKUP($D$3&amp;"_"&amp;W$3,データシート2!$A:$SI,MATCH($R$2&amp;"_"&amp;$C41,データシート2!$A$1:$SI$1,0),0)</f>
        <v>5.484</v>
      </c>
      <c r="X41" s="938">
        <f>VLOOKUP($D$3&amp;"_"&amp;X$3,データシート2!$A:$SI,MATCH($R$2&amp;"_"&amp;$C41,データシート2!$A$1:$SI$1,0),0)</f>
        <v>5.23</v>
      </c>
      <c r="Y41" s="938">
        <f>VLOOKUP($D$3&amp;"_"&amp;Y$3,データシート2!$A:$SI,MATCH($R$2&amp;"_"&amp;$C41,データシート2!$A$1:$SI$1,0),0)</f>
        <v>4.9169999999999998</v>
      </c>
      <c r="Z41" s="938">
        <f>VLOOKUP($D$3&amp;"_"&amp;Z$3,データシート2!$A:$SI,MATCH($R$2&amp;"_"&amp;$C41,データシート2!$A$1:$SI$1,0),0)</f>
        <v>4.2380000000000004</v>
      </c>
      <c r="AA41" s="938">
        <f>VLOOKUP($D$3&amp;"_"&amp;AA$3,データシート2!$A:$SI,MATCH($R$2&amp;"_"&amp;$C41,データシート2!$A$1:$SI$1,0),0)</f>
        <v>3.9710000000000001</v>
      </c>
      <c r="AB41" s="939">
        <f>VLOOKUP($D$3&amp;"_"&amp;AB$3,データシート2!$A:$SI,MATCH($R$2&amp;"_"&amp;$C41,データシート2!$A$1:$SI$1,0),0)</f>
        <v>4.585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2025-03-04T09:52:56Z</dcterms:created>
  <dcterms:modified xsi:type="dcterms:W3CDTF">2025-03-04T09:52:56Z</dcterms:modified>
  <cp:category/>
  <cp:contentStatus/>
</cp:coreProperties>
</file>