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54F1972-9CCC-4094-9437-2B8FC416162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<sst xmlns="http://schemas.openxmlformats.org/spreadsheetml/2006/main" count="16750" uniqueCount="2476">
  <si>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</si>
  <si>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</si>
  <si>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</si>
  <si>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</si>
  <si>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</si>
  <si>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</si>
  <si>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</si>
  <si>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</si>
  <si>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</si>
  <si>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</si>
  <si>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</si>
  <si>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</si>
  <si>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</si>
  <si>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</si>
  <si>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</si>
  <si>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</si>
  <si>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</si>
  <si>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</si>
  <si>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</si>
  <si>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</si>
  <si>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</si>
  <si>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</si>
  <si>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</si>
  <si>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</si>
  <si>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</si>
  <si>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</si>
  <si>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</si>
  <si>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</si>
  <si>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</si>
  <si>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</si>
  <si>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</si>
  <si>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</si>
  <si>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</si>
  <si>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</si>
  <si>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</si>
  <si>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</si>
  <si>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</si>
  <si>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</si>
  <si>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</si>
  <si>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</si>
  <si>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</si>
  <si>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</si>
  <si>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</si>
  <si>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</si>
  <si>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</si>
  <si>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</si>
  <si>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</si>
  <si>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</si>
  <si>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</si>
  <si>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</si>
  <si>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</si>
  <si>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</si>
  <si>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</si>
  <si>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</si>
  <si>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</si>
  <si>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</si>
  <si>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</si>
  <si>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</si>
  <si>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</si>
  <si>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</si>
  <si>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</si>
  <si>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</si>
  <si>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</si>
  <si>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</si>
  <si>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</si>
  <si>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</si>
  <si>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</si>
  <si>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</si>
  <si>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</si>
  <si>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</si>
  <si>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</si>
  <si>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</si>
  <si>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</si>
  <si>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</si>
  <si>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</si>
  <si>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</si>
  <si>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</si>
  <si>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</si>
  <si>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</si>
  <si>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</si>
  <si>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</si>
  <si>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</si>
  <si>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</si>
  <si>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</si>
  <si>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</si>
  <si>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</si>
  <si>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</si>
  <si>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</si>
  <si>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</si>
  <si>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</si>
  <si>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</si>
  <si>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</si>
  <si>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</si>
  <si>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</si>
  <si>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</si>
  <si>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</si>
  <si>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</si>
  <si>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</si>
  <si>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</si>
  <si>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</si>
  <si>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</si>
  <si>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</si>
  <si>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</si>
  <si>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</si>
  <si>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</si>
  <si>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</si>
  <si>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</si>
  <si>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</si>
  <si>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</si>
  <si>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</si>
  <si>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</si>
  <si>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</si>
  <si>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</si>
  <si>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</si>
  <si>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</si>
  <si>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</si>
  <si>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</si>
  <si>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</si>
  <si>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</si>
  <si>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</si>
  <si>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</si>
  <si>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</si>
  <si>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</si>
  <si>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</si>
  <si>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</si>
  <si>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</si>
  <si>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</si>
  <si>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</si>
  <si>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</si>
  <si>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</si>
  <si>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</si>
  <si>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</si>
  <si>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</si>
  <si>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</si>
  <si>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</si>
  <si>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</si>
  <si>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</si>
  <si>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</si>
  <si>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</si>
  <si>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</si>
  <si>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</si>
  <si>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</si>
  <si>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</si>
  <si>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</si>
  <si>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</si>
  <si>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</si>
  <si>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</si>
  <si>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</si>
  <si>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</si>
  <si>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</si>
  <si>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</si>
  <si>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</si>
  <si>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</si>
  <si>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</si>
  <si>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</si>
  <si>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</si>
  <si>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</si>
  <si>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</si>
  <si>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</si>
  <si>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</si>
  <si>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</si>
  <si>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</si>
  <si>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</si>
  <si>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</si>
  <si>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</si>
  <si>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</si>
  <si>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</si>
  <si>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</si>
  <si>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</si>
  <si>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</si>
  <si>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</si>
  <si>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</si>
  <si>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</si>
  <si>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</si>
  <si>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</si>
  <si>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</si>
  <si>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</si>
  <si>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</si>
  <si>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</si>
  <si>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</si>
  <si>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</si>
  <si>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</si>
  <si>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</si>
  <si>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</si>
  <si>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</si>
  <si>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</si>
  <si>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</si>
  <si>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</si>
  <si>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</si>
  <si>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</si>
  <si>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</si>
  <si>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</si>
  <si>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</si>
  <si>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</si>
  <si>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</si>
  <si>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</si>
  <si>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</si>
  <si>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</si>
  <si>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</si>
  <si>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</si>
  <si>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</si>
  <si>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</si>
  <si>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</si>
  <si>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</si>
  <si>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</si>
  <si>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</si>
  <si>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</si>
  <si>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</si>
  <si>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</si>
  <si>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</si>
  <si>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</si>
  <si>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</si>
  <si>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</si>
  <si>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</si>
  <si>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</si>
  <si>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</si>
  <si>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</si>
  <si>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</si>
  <si>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</si>
  <si>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</si>
  <si>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</si>
  <si>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</si>
  <si>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</si>
  <si>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</si>
  <si>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</si>
  <si>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</si>
  <si>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</si>
  <si>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</si>
  <si>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</si>
  <si>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</si>
  <si>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</si>
  <si>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</si>
  <si>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</si>
  <si>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</si>
  <si>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</si>
  <si>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</si>
  <si>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</si>
  <si>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</si>
  <si>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</si>
  <si>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</si>
  <si>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</si>
  <si>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</si>
  <si>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</si>
  <si>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</si>
  <si>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</si>
  <si>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</si>
  <si>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</si>
  <si>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</si>
  <si>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</si>
  <si>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</si>
  <si>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</si>
  <si>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</si>
  <si>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</si>
  <si>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</si>
  <si>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</si>
  <si>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</si>
  <si>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</si>
  <si>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</si>
  <si>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</si>
  <si>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</si>
  <si>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</si>
  <si>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</si>
  <si>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</si>
  <si>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</si>
  <si>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</si>
  <si>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</si>
  <si>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</si>
  <si>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</si>
  <si>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</si>
  <si>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</si>
  <si>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</si>
  <si>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</si>
  <si>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</si>
  <si>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</si>
  <si>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</si>
  <si>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</si>
  <si>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</si>
  <si>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</si>
  <si>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</si>
  <si>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</si>
  <si>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</si>
  <si>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</si>
  <si>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</si>
  <si>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</si>
  <si>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</si>
  <si>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</si>
  <si>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</si>
  <si>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</si>
  <si>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</si>
  <si>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</si>
  <si>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</si>
  <si>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</si>
  <si>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</si>
  <si>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</si>
  <si>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</si>
  <si>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</si>
  <si>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</si>
  <si>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</si>
  <si>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</si>
  <si>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</si>
  <si>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</si>
  <si>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</si>
  <si>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</si>
  <si>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</si>
  <si>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</si>
  <si>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</si>
  <si>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</si>
  <si>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</si>
  <si>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</si>
  <si>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</si>
  <si>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</si>
  <si>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</si>
  <si>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</si>
  <si>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</si>
  <si>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</si>
  <si>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</si>
  <si>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</si>
  <si>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</si>
  <si>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</si>
  <si>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</si>
  <si>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</si>
  <si>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</si>
  <si>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</si>
  <si>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</si>
  <si>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</si>
  <si>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</si>
  <si>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</si>
  <si>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</si>
  <si>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</si>
  <si>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</si>
  <si>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</si>
  <si>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</si>
  <si>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</si>
  <si>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</si>
  <si>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</si>
  <si>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</si>
  <si>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</si>
  <si>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</si>
  <si>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</si>
  <si>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</si>
  <si>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</si>
  <si>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</si>
  <si>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</si>
  <si>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</si>
  <si>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</si>
  <si>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</si>
  <si>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</si>
  <si>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</si>
  <si>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</si>
  <si>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</si>
  <si>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</si>
  <si>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</si>
  <si>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</si>
  <si>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</si>
  <si>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</si>
  <si>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</si>
  <si>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</si>
  <si>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</si>
  <si>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</si>
  <si>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</si>
  <si>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</si>
  <si>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</si>
  <si>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</si>
  <si>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</si>
  <si>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</si>
  <si>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</si>
  <si>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</si>
  <si>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</si>
  <si>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</si>
  <si>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</si>
  <si>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</si>
  <si>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</si>
  <si>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</si>
  <si>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</si>
  <si>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</si>
  <si>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</si>
  <si>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</si>
  <si>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</si>
  <si>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</si>
  <si>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</si>
  <si>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</si>
  <si>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</si>
  <si>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</si>
  <si>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</si>
  <si>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</si>
  <si>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</si>
  <si>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</si>
  <si>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</si>
  <si>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</si>
  <si>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</si>
  <si>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</si>
  <si>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</si>
  <si>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</si>
  <si>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</si>
  <si>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</si>
  <si>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</si>
  <si>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</si>
  <si>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</si>
  <si>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</si>
  <si>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</si>
  <si>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</si>
  <si>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</si>
  <si>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</si>
  <si>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</si>
  <si>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</si>
  <si>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</si>
  <si>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</si>
  <si>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</si>
  <si>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</si>
  <si>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</si>
  <si>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</si>
  <si>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</si>
  <si>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</si>
  <si>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</si>
  <si>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</si>
  <si>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</si>
  <si>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</si>
  <si>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</si>
  <si>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</si>
  <si>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</si>
  <si>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</si>
  <si>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</si>
  <si>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</si>
  <si>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</si>
  <si>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</si>
  <si>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</si>
  <si>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</si>
  <si>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</si>
  <si>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</si>
  <si>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</si>
  <si>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</si>
  <si>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</si>
  <si>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</si>
  <si>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</si>
  <si>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</si>
  <si>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</si>
  <si>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</si>
  <si>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</si>
  <si>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</si>
  <si>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</si>
  <si>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</si>
  <si>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</si>
  <si>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</si>
  <si>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</si>
  <si>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</si>
  <si>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</si>
  <si>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</si>
  <si>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</si>
  <si>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</si>
  <si>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</si>
  <si>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</si>
  <si>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</si>
  <si>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</si>
  <si>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</si>
  <si>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</si>
  <si>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</si>
  <si>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</si>
  <si>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</si>
  <si>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</si>
  <si>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</si>
  <si>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</si>
  <si>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</si>
  <si>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</si>
  <si>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</si>
  <si>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</si>
  <si>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</si>
  <si>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</si>
  <si>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</si>
  <si>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</si>
  <si>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</si>
  <si>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</si>
  <si>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</si>
  <si>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</si>
  <si>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</si>
  <si>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</si>
  <si>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</si>
  <si>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</si>
  <si>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</si>
  <si>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</si>
  <si>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</si>
  <si>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</si>
  <si>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</si>
  <si>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</si>
  <si>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</si>
  <si>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</si>
  <si>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</si>
  <si>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</si>
  <si>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</si>
  <si>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</si>
  <si>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</si>
  <si>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</si>
  <si>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</si>
  <si>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</si>
  <si>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</si>
  <si>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</si>
  <si>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</si>
  <si>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</si>
  <si>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</si>
  <si>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</si>
  <si>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</si>
  <si>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</si>
  <si>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</si>
  <si>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</si>
  <si>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</si>
  <si>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</si>
  <si>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</si>
  <si>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</si>
  <si>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</si>
  <si>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</si>
  <si>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</si>
  <si>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</si>
  <si>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</si>
  <si>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</si>
  <si>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</si>
  <si>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</si>
  <si>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</si>
  <si>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</si>
  <si>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</si>
  <si>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</si>
  <si>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</si>
  <si>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</si>
  <si>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</si>
  <si>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</si>
  <si>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</si>
  <si>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</si>
  <si>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</si>
  <si>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</si>
  <si>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</si>
  <si>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</si>
  <si>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</si>
  <si>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</si>
  <si>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</si>
  <si>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</si>
  <si>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</si>
  <si>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</si>
  <si>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</si>
  <si>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</si>
  <si>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</si>
  <si>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</si>
  <si>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</si>
  <si>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</si>
  <si>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</si>
  <si>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</si>
  <si>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</si>
  <si>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</si>
  <si>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</si>
  <si>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</si>
  <si>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</si>
  <si>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</si>
  <si>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</si>
  <si>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</si>
  <si>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</si>
  <si>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</si>
  <si>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</si>
  <si>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</si>
  <si>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</si>
  <si>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</si>
  <si>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</si>
  <si>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</si>
  <si>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</si>
  <si>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</si>
  <si>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</si>
  <si>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</si>
  <si>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</si>
  <si>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</si>
  <si>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</si>
  <si>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</si>
  <si>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</si>
  <si>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</si>
  <si>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</si>
  <si>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</si>
  <si>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</si>
  <si>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</si>
  <si>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</si>
  <si>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</si>
  <si>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</si>
  <si>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</si>
  <si>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</si>
  <si>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</si>
  <si>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</si>
  <si>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</si>
  <si>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</si>
  <si>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</si>
  <si>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</si>
  <si>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</si>
  <si>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</si>
  <si>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</si>
  <si>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</si>
  <si>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</si>
  <si>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</si>
  <si>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</si>
  <si>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</si>
  <si>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</si>
  <si>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</si>
  <si>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</si>
  <si>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</si>
  <si>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</si>
  <si>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</si>
  <si>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</si>
  <si>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</si>
  <si>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</si>
  <si>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</si>
  <si>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</si>
  <si>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</si>
  <si>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</si>
  <si>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</si>
  <si>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</si>
  <si>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</si>
  <si>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</si>
  <si>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</si>
  <si>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</si>
  <si>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</si>
  <si>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</si>
  <si>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</si>
  <si>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</si>
  <si>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</si>
  <si>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</si>
  <si>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</si>
  <si>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</si>
  <si>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</si>
  <si>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</si>
  <si>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</si>
  <si>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</si>
  <si>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</si>
  <si>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</si>
  <si>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</si>
  <si>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</si>
  <si>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</si>
  <si>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</si>
  <si>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</si>
  <si>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</si>
  <si>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</si>
  <si>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</si>
  <si>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</si>
  <si>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</si>
  <si>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</si>
  <si>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</si>
  <si>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</si>
  <si>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</si>
  <si>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</si>
  <si>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</si>
  <si>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</si>
  <si>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</si>
  <si>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</si>
  <si>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</si>
  <si>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</si>
  <si>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</si>
  <si>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</si>
  <si>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</si>
  <si>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</si>
  <si>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</si>
  <si>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</si>
  <si>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</si>
  <si>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</si>
  <si>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</si>
  <si>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</si>
  <si>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</si>
  <si>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</si>
  <si>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</si>
  <si>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</si>
  <si>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</si>
  <si>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</si>
  <si>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</si>
  <si>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</si>
  <si>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</si>
  <si>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</si>
  <si>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</si>
  <si>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</si>
  <si>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</si>
  <si>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</si>
  <si>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</si>
  <si>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</si>
  <si>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</si>
  <si>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</si>
  <si>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</si>
  <si>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</si>
  <si>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</si>
  <si>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</si>
  <si>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</si>
  <si>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</si>
  <si>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</si>
  <si>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</si>
  <si>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</si>
  <si>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</si>
  <si>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</si>
  <si>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</si>
  <si>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</si>
  <si>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</si>
  <si>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</si>
  <si>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</si>
  <si>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</si>
  <si>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</si>
  <si>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</si>
  <si>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</si>
  <si>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</si>
  <si>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</si>
  <si>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</si>
  <si>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</si>
  <si>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</si>
  <si>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</si>
  <si>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</si>
  <si>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</si>
  <si>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</si>
  <si>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</si>
  <si>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</si>
  <si>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</si>
  <si>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</si>
  <si>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</si>
  <si>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</si>
  <si>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</si>
  <si>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</si>
  <si>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</si>
  <si>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</si>
  <si>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</si>
  <si>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</si>
  <si>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</si>
  <si>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</si>
  <si>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</si>
  <si>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</si>
  <si>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</si>
  <si>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</si>
  <si>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</si>
  <si>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</si>
  <si>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</si>
  <si>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</si>
  <si>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</si>
  <si>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</si>
  <si>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</si>
  <si>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</si>
  <si>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</si>
  <si>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</si>
  <si>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</si>
  <si>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</si>
  <si>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</si>
  <si>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</si>
  <si>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</si>
  <si>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</si>
  <si>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</si>
  <si>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</si>
  <si>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</si>
  <si>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</si>
  <si>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</si>
  <si>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</si>
  <si>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</si>
  <si>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</si>
  <si>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</si>
  <si>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</si>
  <si>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</si>
  <si>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</si>
  <si>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</si>
  <si>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</si>
  <si>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</si>
  <si>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</si>
  <si>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</si>
  <si>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</si>
  <si>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</si>
  <si>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</si>
  <si>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</si>
  <si>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</si>
  <si>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</si>
  <si>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</si>
  <si>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</si>
  <si>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</si>
  <si>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</si>
  <si>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</si>
  <si>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</si>
  <si>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</si>
  <si>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</si>
  <si>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</si>
  <si>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</si>
  <si>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</si>
  <si>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</si>
  <si>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</si>
  <si>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</si>
  <si>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</si>
  <si>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</si>
  <si>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</si>
  <si>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</si>
  <si>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</si>
  <si>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</si>
  <si>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</si>
  <si>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</si>
  <si>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</si>
  <si>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</si>
  <si>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</si>
  <si>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</si>
  <si>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</si>
  <si>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</si>
  <si>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</si>
  <si>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</si>
  <si>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</si>
  <si>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</si>
  <si>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</si>
  <si>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</si>
  <si>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</si>
  <si>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</si>
  <si>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</si>
  <si>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</si>
  <si>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</si>
  <si>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</si>
  <si>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</si>
  <si>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</si>
  <si>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</si>
  <si>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</si>
  <si>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</si>
  <si>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</si>
  <si>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</si>
  <si>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</si>
  <si>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</si>
  <si>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</si>
  <si>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</si>
  <si>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</si>
  <si>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</si>
  <si>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</si>
  <si>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</si>
  <si>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</si>
  <si>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</si>
  <si>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</si>
  <si>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</si>
  <si>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</si>
  <si>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</si>
  <si>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</si>
  <si>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</si>
  <si>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</si>
  <si>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</si>
  <si>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</si>
  <si>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</si>
  <si>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</si>
  <si>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</si>
  <si>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</si>
  <si>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</si>
  <si>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</si>
  <si>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</si>
  <si>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</si>
  <si>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</si>
  <si>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</si>
  <si>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</si>
  <si>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</si>
  <si>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</si>
  <si>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</si>
  <si>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</si>
  <si>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</si>
  <si>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</si>
  <si>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</si>
  <si>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</si>
  <si>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</si>
  <si>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</si>
  <si>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</si>
  <si>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</si>
  <si>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</si>
  <si>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</si>
  <si>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</si>
  <si>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</si>
  <si>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</si>
  <si>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</si>
  <si>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</si>
  <si>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</si>
  <si>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</si>
  <si>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</si>
  <si>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</si>
  <si>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</si>
  <si>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</si>
  <si>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</si>
  <si>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</si>
  <si>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</si>
  <si>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</si>
  <si>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</si>
  <si>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</si>
  <si>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</si>
  <si>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</si>
  <si>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</si>
  <si>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</si>
  <si>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</si>
  <si>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</si>
  <si>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</si>
  <si>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</si>
  <si>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</si>
  <si>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</si>
  <si>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</si>
  <si>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</si>
  <si>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</si>
  <si>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</si>
  <si>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</si>
  <si>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</si>
  <si>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</si>
  <si>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</si>
  <si>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</si>
  <si>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</si>
  <si>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</si>
  <si>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</si>
  <si>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</si>
  <si>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</si>
  <si>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</si>
  <si>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</si>
  <si>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</si>
  <si>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</si>
  <si>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</si>
  <si>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</si>
  <si>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</si>
  <si>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</si>
  <si>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</si>
  <si>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</si>
  <si>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</si>
  <si>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</si>
  <si>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</si>
  <si>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</si>
  <si>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</si>
  <si>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</si>
  <si>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</si>
  <si>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</si>
  <si>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</si>
  <si>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</si>
  <si>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</si>
  <si>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</si>
  <si>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</si>
  <si>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</si>
  <si>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</si>
  <si>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</si>
  <si>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</si>
  <si>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</si>
  <si>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</si>
  <si>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</si>
  <si>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</si>
  <si>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</si>
  <si>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</si>
  <si>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</si>
  <si>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</si>
  <si>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</si>
  <si>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</si>
  <si>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</si>
  <si>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</si>
  <si>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</si>
  <si>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</si>
  <si>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</si>
  <si>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</si>
  <si>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</si>
  <si>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</si>
  <si>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</si>
  <si>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</si>
  <si>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</si>
  <si>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</si>
  <si>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</si>
  <si>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</si>
  <si>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</si>
  <si>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</si>
  <si>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</si>
  <si>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</si>
  <si>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</si>
  <si>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</si>
  <si>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</si>
  <si>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</si>
  <si>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</si>
  <si>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</si>
  <si>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</si>
  <si>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</si>
  <si>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</si>
  <si>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</si>
  <si>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</si>
  <si>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</si>
  <si>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</si>
  <si>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</si>
  <si>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</si>
  <si>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</si>
  <si>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</si>
  <si>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</si>
  <si>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</si>
  <si>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</si>
  <si>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</si>
  <si>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</si>
  <si>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</si>
  <si>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</si>
  <si>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</si>
  <si>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</si>
  <si>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</si>
  <si>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</si>
  <si>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</si>
  <si>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</si>
  <si>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</si>
  <si>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</si>
  <si>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</si>
  <si>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</si>
  <si>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</si>
  <si>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</si>
  <si>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</si>
  <si>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</si>
  <si>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</si>
  <si>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</si>
  <si>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</si>
  <si>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</si>
  <si>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</si>
  <si>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</si>
  <si>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</si>
  <si>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</si>
  <si>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</si>
  <si>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</si>
  <si>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</si>
  <si>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</si>
  <si>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</si>
  <si>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</si>
  <si>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</si>
  <si>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</si>
  <si>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</si>
  <si>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</si>
  <si>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</si>
  <si>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</si>
  <si>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</si>
  <si>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</si>
  <si>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</si>
  <si>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</si>
  <si>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</si>
  <si>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</si>
  <si>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</si>
  <si>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</si>
  <si>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</si>
  <si>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</si>
  <si>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</si>
  <si>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</si>
  <si>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</si>
  <si>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</si>
  <si>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</si>
  <si>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</si>
  <si>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</si>
  <si>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</si>
  <si>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</si>
  <si>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</si>
  <si>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</si>
  <si>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</si>
  <si>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</si>
  <si>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</si>
  <si>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</si>
  <si>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</si>
  <si>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</si>
  <si>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</si>
  <si>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</si>
  <si>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</si>
  <si>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</si>
  <si>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</si>
  <si>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</si>
  <si>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</si>
  <si>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</si>
  <si>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</si>
  <si>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</si>
  <si>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</si>
  <si>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</si>
  <si>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</si>
  <si>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</si>
  <si>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</si>
  <si>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</si>
  <si>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</si>
  <si>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</si>
  <si>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</si>
  <si>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</si>
  <si>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</si>
  <si>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</si>
  <si>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</si>
  <si>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</si>
  <si>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</si>
  <si>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</si>
  <si>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</si>
  <si>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</si>
  <si>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</si>
  <si>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</si>
  <si>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</si>
  <si>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</si>
  <si>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</si>
  <si>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</si>
  <si>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</si>
  <si>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</si>
  <si>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</si>
  <si>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</si>
  <si>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</si>
  <si>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</si>
  <si>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</si>
  <si>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</si>
  <si>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</si>
  <si>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</si>
  <si>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</si>
  <si>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</si>
  <si>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</si>
  <si>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</si>
  <si>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</si>
  <si>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</si>
  <si>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</si>
  <si>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</si>
  <si>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</si>
  <si>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</si>
  <si>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</si>
  <si>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</si>
  <si>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</si>
  <si>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</si>
  <si>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</si>
  <si>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</si>
  <si>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</si>
  <si>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</si>
  <si>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</si>
  <si>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</si>
  <si>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</si>
  <si>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</si>
  <si>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</si>
  <si>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</si>
  <si>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</si>
  <si>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</si>
  <si>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</si>
  <si>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</si>
  <si>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</si>
  <si>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</si>
  <si>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</si>
  <si>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</si>
  <si>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</si>
  <si>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</si>
  <si>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</si>
  <si>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</si>
  <si>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</si>
  <si>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</si>
  <si>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</si>
  <si>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</si>
  <si>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</si>
  <si>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</si>
  <si>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</si>
  <si>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</si>
  <si>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</si>
  <si>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</si>
  <si>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</si>
  <si>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</si>
  <si>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</si>
  <si>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</si>
  <si>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</si>
  <si>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</si>
  <si>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</si>
  <si>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</si>
  <si>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</si>
  <si>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</si>
  <si>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</si>
  <si>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</si>
  <si>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</si>
  <si>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</si>
  <si>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</si>
  <si>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</si>
  <si>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</si>
  <si>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</si>
  <si>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</si>
  <si>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</si>
  <si>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</si>
  <si>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</si>
  <si>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</si>
  <si>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</si>
  <si>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</si>
  <si>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</si>
  <si>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</si>
  <si>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</si>
  <si>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</si>
  <si>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</si>
  <si>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</si>
  <si>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</si>
  <si>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</si>
  <si>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</si>
  <si>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</si>
  <si>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</si>
  <si>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</si>
  <si>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</si>
  <si>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</si>
  <si>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</si>
  <si>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</si>
  <si>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</si>
  <si>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</si>
  <si>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</si>
  <si>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</si>
  <si>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</si>
  <si>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</si>
  <si>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</si>
  <si>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</si>
  <si>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</si>
  <si>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</si>
  <si>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</si>
  <si>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</si>
  <si>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</si>
  <si>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</si>
  <si>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</si>
  <si>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</si>
  <si>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</si>
  <si>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</si>
  <si>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</si>
  <si>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</si>
  <si>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</si>
  <si>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</si>
  <si>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</si>
  <si>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</si>
  <si>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</si>
  <si>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</si>
  <si>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</si>
  <si>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</si>
  <si>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</si>
  <si>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</si>
  <si>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</si>
  <si>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</si>
  <si>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</si>
  <si>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</si>
  <si>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</si>
  <si>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</si>
  <si>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</si>
  <si>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</si>
  <si>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</si>
  <si>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</si>
  <si>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</si>
  <si>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</si>
  <si>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</si>
  <si>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</si>
  <si>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</si>
  <si>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</si>
  <si>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</si>
  <si>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</si>
  <si>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</si>
  <si>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</si>
  <si>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</si>
  <si>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</si>
  <si>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</si>
  <si>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</si>
  <si>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</si>
  <si>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</si>
  <si>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</si>
  <si>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</si>
  <si>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</si>
  <si>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</si>
  <si>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</si>
  <si>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</si>
  <si>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</si>
  <si>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</si>
  <si>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</si>
  <si>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</si>
  <si>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</si>
  <si>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</si>
  <si>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</si>
  <si>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</si>
  <si>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</si>
  <si>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</si>
  <si>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</si>
  <si>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</si>
  <si>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</si>
  <si>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</si>
  <si>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</si>
  <si>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</si>
  <si>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</si>
  <si>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</si>
  <si>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</si>
  <si>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</si>
  <si>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</si>
  <si>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</si>
  <si>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</si>
  <si>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</si>
  <si>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</si>
  <si>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</si>
  <si>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</si>
  <si>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</si>
  <si>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</si>
  <si>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</si>
  <si>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</si>
  <si>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</si>
  <si>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</si>
  <si>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</si>
  <si>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</si>
  <si>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</si>
  <si>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</si>
  <si>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</si>
  <si>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</si>
  <si>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</si>
  <si>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</si>
  <si>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</si>
  <si>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</si>
  <si>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</si>
  <si>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</si>
  <si>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</si>
  <si>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</si>
  <si>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</si>
  <si>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</si>
  <si>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</si>
  <si>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</si>
  <si>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</si>
  <si>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</si>
  <si>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</si>
  <si>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</si>
  <si>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</si>
  <si>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</si>
  <si>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</si>
  <si>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</si>
  <si>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</si>
  <si>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</si>
  <si>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</si>
  <si>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</si>
  <si>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</si>
  <si>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</si>
  <si>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</si>
  <si>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</si>
  <si>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</si>
  <si>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</si>
  <si>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</si>
  <si>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</si>
  <si>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</si>
  <si>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</si>
  <si>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</si>
  <si>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</si>
  <si>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</si>
  <si>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</si>
  <si>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</si>
  <si>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</si>
  <si>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</si>
  <si>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</si>
  <si>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</si>
  <si>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</si>
  <si>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</si>
  <si>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</si>
  <si>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</si>
  <si>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</si>
  <si>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</si>
  <si>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</si>
  <si>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</si>
  <si>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</si>
  <si>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</si>
  <si>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</si>
  <si>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</si>
  <si>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</si>
  <si>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</si>
  <si>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</si>
  <si>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</si>
  <si>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</si>
  <si>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</si>
  <si>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</si>
  <si>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</si>
  <si>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</si>
  <si>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</si>
  <si>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</si>
  <si>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</si>
  <si>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</si>
  <si>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</si>
  <si>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</si>
  <si>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</si>
  <si>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</si>
  <si>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</si>
  <si>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</si>
  <si>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</si>
  <si>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</si>
  <si>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</si>
  <si>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</si>
  <si>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</si>
  <si>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</si>
  <si>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</si>
  <si>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</si>
  <si>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</si>
  <si>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</si>
  <si>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</si>
  <si>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</si>
  <si>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</si>
  <si>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</si>
  <si>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</si>
  <si>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</si>
  <si>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</si>
  <si>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</si>
  <si>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</si>
  <si>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</si>
  <si>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</si>
  <si>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</si>
  <si>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</si>
  <si>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</si>
  <si>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</si>
  <si>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</si>
  <si>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</si>
  <si>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</si>
  <si>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</si>
  <si>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</si>
  <si>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</si>
  <si>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</si>
  <si>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</si>
  <si>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</si>
  <si>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</si>
  <si>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</si>
  <si>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</si>
  <si>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</si>
  <si>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</si>
  <si>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</si>
  <si>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</si>
  <si>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</si>
  <si>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</si>
  <si>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</si>
  <si>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</si>
  <si>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</si>
  <si>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</si>
  <si>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</si>
  <si>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</si>
  <si>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</si>
  <si>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</si>
  <si>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</si>
  <si>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</si>
  <si>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</si>
  <si>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</si>
  <si>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</si>
  <si>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</si>
  <si>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</si>
  <si>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</si>
  <si>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</si>
  <si>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</si>
  <si>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</si>
  <si>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</si>
  <si>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</si>
  <si>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</si>
  <si>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</si>
  <si>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</si>
  <si>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</si>
  <si>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</si>
  <si>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</si>
  <si>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</si>
  <si>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</si>
  <si>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</si>
  <si>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</si>
  <si>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</si>
  <si>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</si>
  <si>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</si>
  <si>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</si>
  <si>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</si>
  <si>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</si>
  <si>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</si>
  <si>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</si>
  <si>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</si>
  <si>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</si>
  <si>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</si>
  <si>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</si>
  <si>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</si>
  <si>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</si>
  <si>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</si>
  <si>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</si>
  <si>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</si>
  <si>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</si>
  <si>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</si>
  <si>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</si>
  <si>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</si>
  <si>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</si>
  <si>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</si>
  <si>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</si>
  <si>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</si>
  <si>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</si>
  <si>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</si>
  <si>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</si>
  <si>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</si>
  <si>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</si>
  <si>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</si>
  <si>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</si>
  <si>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</si>
  <si>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</si>
  <si>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</si>
  <si>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</si>
  <si>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</si>
  <si>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</si>
  <si>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</si>
  <si>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</si>
  <si>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</si>
  <si>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</si>
  <si>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</si>
  <si>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</si>
  <si>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</si>
  <si>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</si>
  <si>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</si>
  <si>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</si>
  <si>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</si>
  <si>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</si>
  <si>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</si>
  <si>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</si>
  <si>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</si>
  <si>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</si>
  <si>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</si>
  <si>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</si>
  <si>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</si>
  <si>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</si>
  <si>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</si>
  <si>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</si>
  <si>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</si>
  <si>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</si>
  <si>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</si>
  <si>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</si>
  <si>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</si>
  <si>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</si>
  <si>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</si>
  <si>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</si>
  <si>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</si>
  <si>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</si>
  <si>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</si>
  <si>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</si>
  <si>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</si>
  <si>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</si>
  <si>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</si>
  <si>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</si>
  <si>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</si>
  <si>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</si>
  <si>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</si>
  <si>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</si>
  <si>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</si>
  <si>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</si>
  <si>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</si>
  <si>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</si>
  <si>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</si>
  <si>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</si>
  <si>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</si>
  <si>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</si>
  <si>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</si>
  <si>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</si>
  <si>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</si>
  <si>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</si>
  <si>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</si>
  <si>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</si>
  <si>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</si>
  <si>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</si>
  <si>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</si>
  <si>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</si>
  <si>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</si>
  <si>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</si>
  <si>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</si>
  <si>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</si>
  <si>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</si>
  <si>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</si>
  <si>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</si>
  <si>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</si>
  <si>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</si>
  <si>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</si>
  <si>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</si>
  <si>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</si>
  <si>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</si>
  <si>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</si>
  <si>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</si>
  <si>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</si>
  <si>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</si>
  <si>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</si>
  <si>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</si>
  <si>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</si>
  <si>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</si>
  <si>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</si>
  <si>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</si>
  <si>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</si>
  <si>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</si>
  <si>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</si>
  <si>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</si>
  <si>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</si>
  <si>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</si>
  <si>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</si>
  <si>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</si>
  <si>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</si>
  <si>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</si>
  <si>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</si>
  <si>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</si>
  <si>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</si>
  <si>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</si>
  <si>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</si>
  <si>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</si>
  <si>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</si>
  <si>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</si>
  <si>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</si>
  <si>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</si>
  <si>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</si>
  <si>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</si>
  <si>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</si>
  <si>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</si>
  <si>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</si>
  <si>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</si>
  <si>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</si>
  <si>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</si>
  <si>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</si>
  <si>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</si>
  <si>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</si>
  <si>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</si>
  <si>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</si>
  <si>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</si>
  <si>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</si>
  <si>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</si>
  <si>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</si>
  <si>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</si>
  <si>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</si>
  <si>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</si>
  <si>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</si>
  <si>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</si>
  <si>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</si>
  <si>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</si>
  <si>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</si>
  <si>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</si>
  <si>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</si>
  <si>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</si>
  <si>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</si>
  <si>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</si>
  <si>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</si>
  <si>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</si>
  <si>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</si>
  <si>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</si>
  <si>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</si>
  <si>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</si>
  <si>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</si>
  <si>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</si>
  <si>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</si>
  <si>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</si>
  <si>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</si>
  <si>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</si>
  <si>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</si>
  <si>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</si>
  <si>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</si>
  <si>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</si>
  <si>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</si>
  <si>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</si>
  <si>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</si>
  <si>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</si>
  <si>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</si>
  <si>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</si>
  <si>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</si>
  <si>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</si>
  <si>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</si>
  <si>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</si>
  <si>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</si>
  <si>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</si>
  <si>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</si>
  <si>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</si>
  <si>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</si>
  <si>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</si>
  <si>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</si>
  <si>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</si>
  <si>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</si>
  <si>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</si>
  <si>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</si>
  <si>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</si>
  <si>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</si>
  <si>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</si>
  <si>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</si>
  <si>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</si>
  <si>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</si>
  <si>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</si>
  <si>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</si>
  <si>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</si>
  <si>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</si>
  <si>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</si>
  <si>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</si>
  <si>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</si>
  <si>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</si>
  <si>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</si>
  <si>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</si>
  <si>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</si>
  <si>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29201</t>
  </si>
  <si>
    <t>奈良市</t>
  </si>
  <si>
    <t>29201_令和4年度</t>
  </si>
  <si>
    <t>29201_令和6年度</t>
  </si>
  <si>
    <t>29362</t>
  </si>
  <si>
    <t>三宅町</t>
  </si>
  <si>
    <t>29362_令和4年度</t>
  </si>
  <si>
    <t>29362_令和6年度</t>
  </si>
  <si>
    <t>29342</t>
  </si>
  <si>
    <t>平群町</t>
  </si>
  <si>
    <t>29342_令和4年度</t>
  </si>
  <si>
    <t>29342_令和6年度</t>
  </si>
  <si>
    <t>29363</t>
  </si>
  <si>
    <t>田原本町</t>
  </si>
  <si>
    <t>29363_令和4年度</t>
  </si>
  <si>
    <t>29363_令和6年度</t>
  </si>
  <si>
    <t>29205</t>
  </si>
  <si>
    <t>橿原市</t>
  </si>
  <si>
    <t>29205_令和4年度</t>
  </si>
  <si>
    <t>29205_令和6年度</t>
  </si>
  <si>
    <t>29209</t>
  </si>
  <si>
    <t>生駒市</t>
  </si>
  <si>
    <t>29209_令和4年度</t>
  </si>
  <si>
    <t>29209_令和6年度</t>
  </si>
  <si>
    <t>29361</t>
  </si>
  <si>
    <t>川西町</t>
  </si>
  <si>
    <t>29361_令和4年度</t>
  </si>
  <si>
    <t>29361_令和6年度</t>
  </si>
  <si>
    <t>29425</t>
  </si>
  <si>
    <t>王寺町</t>
  </si>
  <si>
    <t>29425_令和4年度</t>
  </si>
  <si>
    <t>29425_令和6年度</t>
  </si>
  <si>
    <t>29208</t>
  </si>
  <si>
    <t>御所市</t>
  </si>
  <si>
    <t>29208_令和4年度</t>
  </si>
  <si>
    <t>29208_令和6年度</t>
  </si>
  <si>
    <t>29211</t>
  </si>
  <si>
    <t>葛城市</t>
  </si>
  <si>
    <t>29211_令和4年度</t>
  </si>
  <si>
    <t>29211_令和6年度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</si>
  <si>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</si>
  <si>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</si>
  <si>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</si>
  <si>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</si>
  <si>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</si>
  <si>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</si>
  <si>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</si>
  <si>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</si>
  <si>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</si>
  <si>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</si>
  <si>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</si>
  <si>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</si>
  <si>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</si>
  <si>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</si>
  <si>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</si>
  <si>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</si>
  <si>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</si>
  <si>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</si>
  <si>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</si>
  <si>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</si>
  <si>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</si>
  <si>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</si>
  <si>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</si>
  <si>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</si>
  <si>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</si>
  <si>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</si>
  <si>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</si>
  <si>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</si>
  <si>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</si>
  <si>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</si>
  <si>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</si>
  <si>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</si>
  <si>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</si>
  <si>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</si>
  <si>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</si>
  <si>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</si>
  <si>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</si>
  <si>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</si>
  <si>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</si>
  <si>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</si>
  <si>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</si>
  <si>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</si>
  <si>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</si>
  <si>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</si>
  <si>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</si>
  <si>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</si>
  <si>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</si>
  <si>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</si>
  <si>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</si>
  <si>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</si>
  <si>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</si>
  <si>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</si>
  <si>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</si>
  <si>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</si>
  <si>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</si>
  <si>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</si>
  <si>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</si>
  <si>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</si>
  <si>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</si>
  <si>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</si>
  <si>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</si>
  <si>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</si>
  <si>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</si>
  <si>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</si>
  <si>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</si>
  <si>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</si>
  <si>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</si>
  <si>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</si>
  <si>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</si>
  <si>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</si>
  <si>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</si>
  <si>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</si>
  <si>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</si>
  <si>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</si>
  <si>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</si>
  <si>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</si>
  <si>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</si>
  <si>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</si>
  <si>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</si>
  <si>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</si>
  <si>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</si>
  <si>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</si>
  <si>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</si>
  <si>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</si>
  <si>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</si>
  <si>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</si>
  <si>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</si>
  <si>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</si>
  <si>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</si>
  <si>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</si>
  <si>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</si>
  <si>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</si>
  <si>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</si>
  <si>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</si>
  <si>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</si>
  <si>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</si>
  <si>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</si>
  <si>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</si>
  <si>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</si>
  <si>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</si>
  <si>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</si>
  <si>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</si>
  <si>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</si>
  <si>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</si>
  <si>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</si>
  <si>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</si>
  <si>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</si>
  <si>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</si>
  <si>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</si>
  <si>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</si>
  <si>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</si>
  <si>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</si>
  <si>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</si>
  <si>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</si>
  <si>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</si>
  <si>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</si>
  <si>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</si>
  <si>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</si>
  <si>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</si>
  <si>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</si>
  <si>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</si>
  <si>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</si>
  <si>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</si>
  <si>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</si>
  <si>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</si>
  <si>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</si>
  <si>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</si>
  <si>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</si>
  <si>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</si>
  <si>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</si>
  <si>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</si>
  <si>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</si>
  <si>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</si>
  <si>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</si>
  <si>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</si>
  <si>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</si>
  <si>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</si>
  <si>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</si>
  <si>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</si>
  <si>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</si>
  <si>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</si>
  <si>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</si>
  <si>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</si>
  <si>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</si>
  <si>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</si>
  <si>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</si>
  <si>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</si>
  <si>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</si>
  <si>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</si>
  <si>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</si>
  <si>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</si>
  <si>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</si>
  <si>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</si>
  <si>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</si>
  <si>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</si>
  <si>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</si>
  <si>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</si>
  <si>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</si>
  <si>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</si>
  <si>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</si>
  <si>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</si>
  <si>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</si>
  <si>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</si>
  <si>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</si>
  <si>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</si>
  <si>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</si>
  <si>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</si>
  <si>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</si>
  <si>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</si>
  <si>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</si>
  <si>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</si>
  <si>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</si>
  <si>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</si>
  <si>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</si>
  <si>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</si>
  <si>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</si>
  <si>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</si>
  <si>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</si>
  <si>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</si>
  <si>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</si>
  <si>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</si>
  <si>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</si>
  <si>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</si>
  <si>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</si>
  <si>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</si>
  <si>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</si>
  <si>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</si>
  <si>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</si>
  <si>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</si>
  <si>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</si>
  <si>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</si>
  <si>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</si>
  <si>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</si>
  <si>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</si>
  <si>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</si>
  <si>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</si>
  <si>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</si>
  <si>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</si>
  <si>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</si>
  <si>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</si>
  <si>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</si>
  <si>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</si>
  <si>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</si>
  <si>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</si>
  <si>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</si>
  <si>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</si>
  <si>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</si>
  <si>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</si>
  <si>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</si>
  <si>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</si>
  <si>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</si>
  <si>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</si>
  <si>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</si>
  <si>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</si>
  <si>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</si>
  <si>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</si>
  <si>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</si>
  <si>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</si>
  <si>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</si>
  <si>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</si>
  <si>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</si>
  <si>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</si>
  <si>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</si>
  <si>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</si>
  <si>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</si>
  <si>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</si>
  <si>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</si>
  <si>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</si>
  <si>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</si>
  <si>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</si>
  <si>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</si>
  <si>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</si>
  <si>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</si>
  <si>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</si>
  <si>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</si>
  <si>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</si>
  <si>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</si>
  <si>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</si>
  <si>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</si>
  <si>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</si>
  <si>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</si>
  <si>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</si>
  <si>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</si>
  <si>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</si>
  <si>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</si>
  <si>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</si>
  <si>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</si>
  <si>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</si>
  <si>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</si>
  <si>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</si>
  <si>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</si>
  <si>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</si>
  <si>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</si>
  <si>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</si>
  <si>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</si>
  <si>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</si>
  <si>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</si>
  <si>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</si>
  <si>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</si>
  <si>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</si>
  <si>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</si>
  <si>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</si>
  <si>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</si>
  <si>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</si>
  <si>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</si>
  <si>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</si>
  <si>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</si>
  <si>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</si>
  <si>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</si>
  <si>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</si>
  <si>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</si>
  <si>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</si>
  <si>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</si>
  <si>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</si>
  <si>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</si>
  <si>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</si>
  <si>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</si>
  <si>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</si>
  <si>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</si>
  <si>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</si>
  <si>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</si>
  <si>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</si>
  <si>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</si>
  <si>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</si>
  <si>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</si>
  <si>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</si>
  <si>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</si>
  <si>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</si>
  <si>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</si>
  <si>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</si>
  <si>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</si>
  <si>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</si>
  <si>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</si>
  <si>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</si>
  <si>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</si>
  <si>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</si>
  <si>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</si>
  <si>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</si>
  <si>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</si>
  <si>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</si>
  <si>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</si>
  <si>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</si>
  <si>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</si>
  <si>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</si>
  <si>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</si>
  <si>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</si>
  <si>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</si>
  <si>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</si>
  <si>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</si>
  <si>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</si>
  <si>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</si>
  <si>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</si>
  <si>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</si>
  <si>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</si>
  <si>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</si>
  <si>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</si>
  <si>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</si>
  <si>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</si>
  <si>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</si>
  <si>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</si>
  <si>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</si>
  <si>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</si>
  <si>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</si>
  <si>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</si>
  <si>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</si>
  <si>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</si>
  <si>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</si>
  <si>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</si>
  <si>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</si>
  <si>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</si>
  <si>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</si>
  <si>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</si>
  <si>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</si>
  <si>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</si>
  <si>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</si>
  <si>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</si>
  <si>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</si>
  <si>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</si>
  <si>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</si>
  <si>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</si>
  <si>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</si>
  <si>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</si>
  <si>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</si>
  <si>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</si>
  <si>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</si>
  <si>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</si>
  <si>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</si>
  <si>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</si>
  <si>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</si>
  <si>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</si>
  <si>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</si>
  <si>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</si>
  <si>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</si>
  <si>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</si>
  <si>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</si>
  <si>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</si>
  <si>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</si>
  <si>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</si>
  <si>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</si>
  <si>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</si>
  <si>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</si>
  <si>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</si>
  <si>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</si>
  <si>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</si>
  <si>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</si>
  <si>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</si>
  <si>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</si>
  <si>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</si>
  <si>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</si>
  <si>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</si>
  <si>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</si>
  <si>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</si>
  <si>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</si>
  <si>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</si>
  <si>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</si>
  <si>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</si>
  <si>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</si>
  <si>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</si>
  <si>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</si>
  <si>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</si>
  <si>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</si>
  <si>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</si>
  <si>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</si>
  <si>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</si>
  <si>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</si>
  <si>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</si>
  <si>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</si>
  <si>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</si>
  <si>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</si>
  <si>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</si>
  <si>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</si>
  <si>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</si>
  <si>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</si>
  <si>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</si>
  <si>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</si>
  <si>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</si>
  <si>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</si>
  <si>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</si>
  <si>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</si>
  <si>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</si>
  <si>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</si>
  <si>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</si>
  <si>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</si>
  <si>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</si>
  <si>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</si>
  <si>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</si>
  <si>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</si>
  <si>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</si>
  <si>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</si>
  <si>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</si>
  <si>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</si>
  <si>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</si>
  <si>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</si>
  <si>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</si>
  <si>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</si>
  <si>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</si>
  <si>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</si>
  <si>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</si>
  <si>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</si>
  <si>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</si>
  <si>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</si>
  <si>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</si>
  <si>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</si>
  <si>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</si>
  <si>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</si>
  <si>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</si>
  <si>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</si>
  <si>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</si>
  <si>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</si>
  <si>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</si>
  <si>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</si>
  <si>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</si>
  <si>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</si>
  <si>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</si>
  <si>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</si>
  <si>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</si>
  <si>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</si>
  <si>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</si>
  <si>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</si>
  <si>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</si>
  <si>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</si>
  <si>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</si>
  <si>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</si>
  <si>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</si>
  <si>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</si>
  <si>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</si>
  <si>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</si>
  <si>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</si>
  <si>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</si>
  <si>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</si>
  <si>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</si>
  <si>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</si>
  <si>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</si>
  <si>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</si>
  <si>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</si>
  <si>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</si>
  <si>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</si>
  <si>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</si>
  <si>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</si>
  <si>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</si>
  <si>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</si>
  <si>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</si>
  <si>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</si>
  <si>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</si>
  <si>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</si>
  <si>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</si>
  <si>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</si>
  <si>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</si>
  <si>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</si>
  <si>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</si>
  <si>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</si>
  <si>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</si>
  <si>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</si>
  <si>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</si>
  <si>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</si>
  <si>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</si>
  <si>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</si>
  <si>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</si>
  <si>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</si>
  <si>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</si>
  <si>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</si>
  <si>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</si>
  <si>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</si>
  <si>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</si>
  <si>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</si>
  <si>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</si>
  <si>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</si>
  <si>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</si>
  <si>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</si>
  <si>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</si>
  <si>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</si>
  <si>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</si>
  <si>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</si>
  <si>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</si>
  <si>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</si>
  <si>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</si>
  <si>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</si>
  <si>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</si>
  <si>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</si>
  <si>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</si>
  <si>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</si>
  <si>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</si>
  <si>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</si>
  <si>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</si>
  <si>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</si>
  <si>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</si>
  <si>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</si>
  <si>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</si>
  <si>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</si>
  <si>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</si>
  <si>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</si>
  <si>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</si>
  <si>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</si>
  <si>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</si>
  <si>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</si>
  <si>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</si>
  <si>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</si>
  <si>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</si>
  <si>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</si>
  <si>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</si>
  <si>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</si>
  <si>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</si>
  <si>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</si>
  <si>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</si>
  <si>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</si>
  <si>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</si>
  <si>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</si>
  <si>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</si>
  <si>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</si>
  <si>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</si>
  <si>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</si>
  <si>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</si>
  <si>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</si>
  <si>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</si>
  <si>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</si>
  <si>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</si>
  <si>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</si>
  <si>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</si>
  <si>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</si>
  <si>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</si>
  <si>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</si>
  <si>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</si>
  <si>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</si>
  <si>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</si>
  <si>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</si>
  <si>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</si>
  <si>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</si>
  <si>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</si>
  <si>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</si>
  <si>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</si>
  <si>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</si>
  <si>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</si>
  <si>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</si>
  <si>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</si>
  <si>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</si>
  <si>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</si>
  <si>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</si>
  <si>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</si>
  <si>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</si>
  <si>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</si>
  <si>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</si>
  <si>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</si>
  <si>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</si>
  <si>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</si>
  <si>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</si>
  <si>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</si>
  <si>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</si>
  <si>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</si>
  <si>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</si>
  <si>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</si>
  <si>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</si>
  <si>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</si>
  <si>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</si>
  <si>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</si>
  <si>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</si>
  <si>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</si>
  <si>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</si>
  <si>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</si>
  <si>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</si>
  <si>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</si>
  <si>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</si>
  <si>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</si>
  <si>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</si>
  <si>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</si>
  <si>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</si>
  <si>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</si>
  <si>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</si>
  <si>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</si>
  <si>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</si>
  <si>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</si>
  <si>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</si>
  <si>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</si>
  <si>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</si>
  <si>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</si>
  <si>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</si>
  <si>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</si>
  <si>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</si>
  <si>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</si>
  <si>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</si>
  <si>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</si>
  <si>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</si>
  <si>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</si>
  <si>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</si>
  <si>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</si>
  <si>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</si>
  <si>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</si>
  <si>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</si>
  <si>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</si>
  <si>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</si>
  <si>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</si>
  <si>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</si>
  <si>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</si>
  <si>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</si>
  <si>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</si>
  <si>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</si>
  <si>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</si>
  <si>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</si>
  <si>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</si>
  <si>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</si>
  <si>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</si>
  <si>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</si>
  <si>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</si>
  <si>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</si>
  <si>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</si>
  <si>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</si>
  <si>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</si>
  <si>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</si>
  <si>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</si>
  <si>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</si>
  <si>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</si>
  <si>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</si>
  <si>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</si>
  <si>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</si>
  <si>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</si>
  <si>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</si>
  <si>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</si>
  <si>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</si>
  <si>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</si>
  <si>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</si>
  <si>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</si>
  <si>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</si>
  <si>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</si>
  <si>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</si>
  <si>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</si>
  <si>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</si>
  <si>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</si>
  <si>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</si>
  <si>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</si>
  <si>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</si>
  <si>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</si>
  <si>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</si>
  <si>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</si>
  <si>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</si>
  <si>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</si>
  <si>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</si>
  <si>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</si>
  <si>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</si>
  <si>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</si>
  <si>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29449</t>
  </si>
  <si>
    <t>十津川村</t>
  </si>
  <si>
    <t>29449_令和4年度</t>
  </si>
  <si>
    <t>29449_令和6年度</t>
  </si>
  <si>
    <t>29401</t>
  </si>
  <si>
    <t>高取町</t>
  </si>
  <si>
    <t>29401_令和4年度</t>
  </si>
  <si>
    <t>29401_令和6年度</t>
  </si>
  <si>
    <t>29441</t>
  </si>
  <si>
    <t>吉野町</t>
  </si>
  <si>
    <t>29441_令和4年度</t>
  </si>
  <si>
    <t>29441_令和6年度</t>
  </si>
  <si>
    <t>29322</t>
  </si>
  <si>
    <t>山添村</t>
  </si>
  <si>
    <t>29322_令和4年度</t>
  </si>
  <si>
    <t>29322_令和6年度</t>
  </si>
  <si>
    <t>川上村</t>
  </si>
  <si>
    <t>29207</t>
  </si>
  <si>
    <t>五條市</t>
  </si>
  <si>
    <t>29207_令和4年度</t>
  </si>
  <si>
    <t>29207_令和6年度</t>
  </si>
  <si>
    <t>29212</t>
  </si>
  <si>
    <t>宇陀市</t>
  </si>
  <si>
    <t>29212_令和4年度</t>
  </si>
  <si>
    <t>29212_令和6年度</t>
  </si>
  <si>
    <t>29443</t>
  </si>
  <si>
    <t>下市町</t>
  </si>
  <si>
    <t>29443_令和4年度</t>
  </si>
  <si>
    <t>29443_令和6年度</t>
  </si>
  <si>
    <t>29345</t>
  </si>
  <si>
    <t>安堵町</t>
  </si>
  <si>
    <t>29345_令和4年度</t>
  </si>
  <si>
    <t>29345_令和6年度</t>
  </si>
  <si>
    <t>29385</t>
  </si>
  <si>
    <t>曽爾村</t>
  </si>
  <si>
    <t>29385_令和4年度</t>
  </si>
  <si>
    <t>29385_令和6年度</t>
  </si>
  <si>
    <t>29452</t>
  </si>
  <si>
    <t>29452_令和4年度</t>
  </si>
  <si>
    <t>29452_令和6年度</t>
  </si>
  <si>
    <t>29446</t>
  </si>
  <si>
    <t>天川村</t>
  </si>
  <si>
    <t>29446_令和4年度</t>
  </si>
  <si>
    <t>29446_令和6年度</t>
  </si>
  <si>
    <t>29427</t>
  </si>
  <si>
    <t>河合町</t>
  </si>
  <si>
    <t>29427_令和4年度</t>
  </si>
  <si>
    <t>29427_令和6年度</t>
  </si>
  <si>
    <t>29442</t>
  </si>
  <si>
    <t>大淀町</t>
  </si>
  <si>
    <t>29442_令和4年度</t>
  </si>
  <si>
    <t>29442_令和6年度</t>
  </si>
  <si>
    <t>29402</t>
  </si>
  <si>
    <t>明日香村</t>
  </si>
  <si>
    <t>29402_令和4年度</t>
  </si>
  <si>
    <t>29402_令和6年度</t>
  </si>
  <si>
    <t>29453</t>
  </si>
  <si>
    <t>東吉野村</t>
  </si>
  <si>
    <t>29453_令和4年度</t>
  </si>
  <si>
    <t>29453_令和6年度</t>
  </si>
  <si>
    <t>29386</t>
  </si>
  <si>
    <t>御杖村</t>
  </si>
  <si>
    <t>29386_令和4年度</t>
  </si>
  <si>
    <t>29386_令和6年度</t>
  </si>
  <si>
    <t>29450</t>
  </si>
  <si>
    <t>下北山村</t>
  </si>
  <si>
    <t>29450_令和4年度</t>
  </si>
  <si>
    <t>29450_令和6年度</t>
  </si>
  <si>
    <t>29444</t>
  </si>
  <si>
    <t>黒滝村</t>
  </si>
  <si>
    <t>29444_令和4年度</t>
  </si>
  <si>
    <t>29444_令和6年度</t>
  </si>
  <si>
    <t>29451</t>
  </si>
  <si>
    <t>上北山村</t>
  </si>
  <si>
    <t>29451_令和4年度</t>
  </si>
  <si>
    <t>29451_令和6年度</t>
  </si>
  <si>
    <t>29447</t>
  </si>
  <si>
    <t>野迫川村</t>
  </si>
  <si>
    <t>29447_令和4年度</t>
  </si>
  <si>
    <t>29447_令和6年度</t>
  </si>
  <si>
    <t>29343</t>
  </si>
  <si>
    <t>三郷町</t>
  </si>
  <si>
    <t>29343_令和4年度</t>
  </si>
  <si>
    <t>29343_令和6年度</t>
  </si>
  <si>
    <t>29424</t>
  </si>
  <si>
    <t>上牧町</t>
  </si>
  <si>
    <t>29424_令和4年度</t>
  </si>
  <si>
    <t>29424_令和6年度</t>
  </si>
  <si>
    <t>29204</t>
  </si>
  <si>
    <t>天理市</t>
  </si>
  <si>
    <t>29204_令和4年度</t>
  </si>
  <si>
    <t>29204_令和6年度</t>
  </si>
  <si>
    <t>29344</t>
  </si>
  <si>
    <t>斑鳩町</t>
  </si>
  <si>
    <t>29344_令和4年度</t>
  </si>
  <si>
    <t>29344_令和6年度</t>
  </si>
  <si>
    <t>29203</t>
  </si>
  <si>
    <t>大和郡山市</t>
  </si>
  <si>
    <t>29203_令和4年度</t>
  </si>
  <si>
    <t>29203_令和6年度</t>
  </si>
  <si>
    <t>29210</t>
  </si>
  <si>
    <t>香芝市</t>
  </si>
  <si>
    <t>29210_令和4年度</t>
  </si>
  <si>
    <t>29210_令和6年度</t>
  </si>
  <si>
    <t>29202</t>
  </si>
  <si>
    <t>大和高田市</t>
  </si>
  <si>
    <t>29202_令和4年度</t>
  </si>
  <si>
    <t>29202_令和6年度</t>
  </si>
  <si>
    <t>29426</t>
  </si>
  <si>
    <t>広陵町</t>
  </si>
  <si>
    <t>29426_令和4年度</t>
  </si>
  <si>
    <t>29426_令和6年度</t>
  </si>
  <si>
    <t>29_平成2年度</t>
  </si>
  <si>
    <t>29</t>
  </si>
  <si>
    <t>奈良県</t>
  </si>
  <si>
    <t>29_平成17年度</t>
  </si>
  <si>
    <t>29_平成18年度</t>
  </si>
  <si>
    <t>29_平成19年度</t>
  </si>
  <si>
    <t>29_平成20年度</t>
  </si>
  <si>
    <t>29_平成21年度</t>
  </si>
  <si>
    <t>29_平成22年度</t>
  </si>
  <si>
    <t>29_平成23年度</t>
  </si>
  <si>
    <t>29_平成24年度</t>
  </si>
  <si>
    <t>29_平成25年度</t>
  </si>
  <si>
    <t>29_平成26年度</t>
  </si>
  <si>
    <t>29_平成27年度</t>
  </si>
  <si>
    <t>29_平成28年度</t>
  </si>
  <si>
    <t>29_平成29年度</t>
  </si>
  <si>
    <t>29_平成30年度</t>
  </si>
  <si>
    <t>29_令和元年度</t>
  </si>
  <si>
    <t>29_令和2年度</t>
  </si>
  <si>
    <t>29_令和3年度</t>
  </si>
  <si>
    <t>29_令和4年度</t>
  </si>
  <si>
    <t>29_令和5年度</t>
  </si>
  <si>
    <t>29_令和6年度</t>
  </si>
  <si>
    <t>29206_令和7年度</t>
  </si>
  <si>
    <t>29206_令和8年度</t>
  </si>
  <si>
    <t>29206_令和9年度</t>
  </si>
  <si>
    <t>29206_令和10年度</t>
  </si>
  <si>
    <t>29206_令和11年度</t>
  </si>
  <si>
    <t>29206_令和12年度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</si>
</sst>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7.6000474711700008</c:v>
                </c:pt>
                <c:pt idx="1">
                  <c:v>9.1259056659999995</c:v>
                </c:pt>
                <c:pt idx="2">
                  <c:v>9.4869306058999996</c:v>
                </c:pt>
                <c:pt idx="3">
                  <c:v>6.5711724289799998</c:v>
                </c:pt>
                <c:pt idx="4">
                  <c:v>7.5101221761999986</c:v>
                </c:pt>
                <c:pt idx="5">
                  <c:v>9.0140882831999996</c:v>
                </c:pt>
                <c:pt idx="6">
                  <c:v>6.6748879293600014</c:v>
                </c:pt>
                <c:pt idx="7">
                  <c:v>7.1133545505000004</c:v>
                </c:pt>
                <c:pt idx="8">
                  <c:v>9.1379816189200014</c:v>
                </c:pt>
                <c:pt idx="9">
                  <c:v>8.4848182047500007</c:v>
                </c:pt>
                <c:pt idx="10">
                  <c:v>8.8243711724000011</c:v>
                </c:pt>
                <c:pt idx="11">
                  <c:v>9.1459795209999992</c:v>
                </c:pt>
                <c:pt idx="12">
                  <c:v>9.5862014850000001</c:v>
                </c:pt>
                <c:pt idx="13">
                  <c:v>7.9948448424811991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104.0205700738957</c:v>
                </c:pt>
                <c:pt idx="1">
                  <c:v>104.31845555880706</c:v>
                </c:pt>
                <c:pt idx="2">
                  <c:v>102.58496817438537</c:v>
                </c:pt>
                <c:pt idx="3">
                  <c:v>102.2987606059453</c:v>
                </c:pt>
                <c:pt idx="4">
                  <c:v>100.08665488011729</c:v>
                </c:pt>
                <c:pt idx="5">
                  <c:v>97.36746427313598</c:v>
                </c:pt>
                <c:pt idx="6">
                  <c:v>96.947208651252311</c:v>
                </c:pt>
                <c:pt idx="7">
                  <c:v>95.334503187583181</c:v>
                </c:pt>
                <c:pt idx="8">
                  <c:v>94.40463895172779</c:v>
                </c:pt>
                <c:pt idx="9">
                  <c:v>93.01648676170602</c:v>
                </c:pt>
                <c:pt idx="10">
                  <c:v>91.635943071113147</c:v>
                </c:pt>
                <c:pt idx="11">
                  <c:v>83.703834627052473</c:v>
                </c:pt>
                <c:pt idx="12">
                  <c:v>83.10163020837301</c:v>
                </c:pt>
                <c:pt idx="13">
                  <c:v>85.442160353943592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63.118165441357192</c:v>
                </c:pt>
                <c:pt idx="1">
                  <c:v>62.740241453589917</c:v>
                </c:pt>
                <c:pt idx="2">
                  <c:v>79.966485939461251</c:v>
                </c:pt>
                <c:pt idx="3">
                  <c:v>92.27240256411956</c:v>
                </c:pt>
                <c:pt idx="4">
                  <c:v>95.399731982201175</c:v>
                </c:pt>
                <c:pt idx="5">
                  <c:v>94.125871496929093</c:v>
                </c:pt>
                <c:pt idx="6">
                  <c:v>86.980206182632159</c:v>
                </c:pt>
                <c:pt idx="7">
                  <c:v>90.331692903379221</c:v>
                </c:pt>
                <c:pt idx="8">
                  <c:v>78.880268448907373</c:v>
                </c:pt>
                <c:pt idx="9">
                  <c:v>61.006306886877724</c:v>
                </c:pt>
                <c:pt idx="10">
                  <c:v>64.572963012331115</c:v>
                </c:pt>
                <c:pt idx="11">
                  <c:v>59.0562563668297</c:v>
                </c:pt>
                <c:pt idx="12">
                  <c:v>59.37156615131687</c:v>
                </c:pt>
                <c:pt idx="13">
                  <c:v>64.702504058855808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59.211912184351959</c:v>
                </c:pt>
                <c:pt idx="1">
                  <c:v>64.191220364484892</c:v>
                </c:pt>
                <c:pt idx="2">
                  <c:v>78.549909422200997</c:v>
                </c:pt>
                <c:pt idx="3">
                  <c:v>80.574973042091003</c:v>
                </c:pt>
                <c:pt idx="4">
                  <c:v>82.588368710559408</c:v>
                </c:pt>
                <c:pt idx="5">
                  <c:v>78.844483475954874</c:v>
                </c:pt>
                <c:pt idx="6">
                  <c:v>81.645443202962184</c:v>
                </c:pt>
                <c:pt idx="7">
                  <c:v>71.658963432309875</c:v>
                </c:pt>
                <c:pt idx="8">
                  <c:v>64.491723968021446</c:v>
                </c:pt>
                <c:pt idx="9">
                  <c:v>57.112970257275094</c:v>
                </c:pt>
                <c:pt idx="10">
                  <c:v>50.898701590628313</c:v>
                </c:pt>
                <c:pt idx="11">
                  <c:v>43.899693835895853</c:v>
                </c:pt>
                <c:pt idx="12">
                  <c:v>44.256129284018691</c:v>
                </c:pt>
                <c:pt idx="13">
                  <c:v>50.801484115051871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20.590146201022808</c:v>
                </c:pt>
                <c:pt idx="1">
                  <c:v>20.873469185434974</c:v>
                </c:pt>
                <c:pt idx="2">
                  <c:v>23.326154697698698</c:v>
                </c:pt>
                <c:pt idx="3">
                  <c:v>26.437461621455835</c:v>
                </c:pt>
                <c:pt idx="4">
                  <c:v>25.631373237174532</c:v>
                </c:pt>
                <c:pt idx="5">
                  <c:v>24.225273612688305</c:v>
                </c:pt>
                <c:pt idx="6">
                  <c:v>21.582873615833918</c:v>
                </c:pt>
                <c:pt idx="7">
                  <c:v>21.226447316276676</c:v>
                </c:pt>
                <c:pt idx="8">
                  <c:v>21.106449025490768</c:v>
                </c:pt>
                <c:pt idx="9">
                  <c:v>18.650171773108614</c:v>
                </c:pt>
                <c:pt idx="10">
                  <c:v>17.817411801199217</c:v>
                </c:pt>
                <c:pt idx="11">
                  <c:v>20.850465895202397</c:v>
                </c:pt>
                <c:pt idx="12">
                  <c:v>17.003249033814132</c:v>
                </c:pt>
                <c:pt idx="13">
                  <c:v>19.348310477198755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29856</c:v>
                </c:pt>
                <c:pt idx="1">
                  <c:v>29890</c:v>
                </c:pt>
                <c:pt idx="2">
                  <c:v>30108</c:v>
                </c:pt>
                <c:pt idx="3">
                  <c:v>30296</c:v>
                </c:pt>
                <c:pt idx="4">
                  <c:v>30551</c:v>
                </c:pt>
                <c:pt idx="5">
                  <c:v>30801</c:v>
                </c:pt>
                <c:pt idx="6">
                  <c:v>31019</c:v>
                </c:pt>
                <c:pt idx="7">
                  <c:v>31245</c:v>
                </c:pt>
                <c:pt idx="8">
                  <c:v>31435</c:v>
                </c:pt>
                <c:pt idx="9">
                  <c:v>31524</c:v>
                </c:pt>
                <c:pt idx="10">
                  <c:v>31728</c:v>
                </c:pt>
                <c:pt idx="11">
                  <c:v>31916</c:v>
                </c:pt>
                <c:pt idx="12">
                  <c:v>31975</c:v>
                </c:pt>
                <c:pt idx="13">
                  <c:v>32127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8339</c:v>
                </c:pt>
                <c:pt idx="1">
                  <c:v>8203</c:v>
                </c:pt>
                <c:pt idx="2">
                  <c:v>8156</c:v>
                </c:pt>
                <c:pt idx="3">
                  <c:v>7997</c:v>
                </c:pt>
                <c:pt idx="4">
                  <c:v>7916</c:v>
                </c:pt>
                <c:pt idx="5">
                  <c:v>7853</c:v>
                </c:pt>
                <c:pt idx="6">
                  <c:v>7814</c:v>
                </c:pt>
                <c:pt idx="7">
                  <c:v>7835</c:v>
                </c:pt>
                <c:pt idx="8">
                  <c:v>7844</c:v>
                </c:pt>
                <c:pt idx="9">
                  <c:v>7876</c:v>
                </c:pt>
                <c:pt idx="10">
                  <c:v>7777</c:v>
                </c:pt>
                <c:pt idx="11">
                  <c:v>7883</c:v>
                </c:pt>
                <c:pt idx="12">
                  <c:v>7831</c:v>
                </c:pt>
                <c:pt idx="13">
                  <c:v>7913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23137</c:v>
                </c:pt>
                <c:pt idx="1">
                  <c:v>23383</c:v>
                </c:pt>
                <c:pt idx="2">
                  <c:v>23551</c:v>
                </c:pt>
                <c:pt idx="3">
                  <c:v>23969</c:v>
                </c:pt>
                <c:pt idx="4">
                  <c:v>24082</c:v>
                </c:pt>
                <c:pt idx="5">
                  <c:v>24244</c:v>
                </c:pt>
                <c:pt idx="6">
                  <c:v>24388</c:v>
                </c:pt>
                <c:pt idx="7">
                  <c:v>24591</c:v>
                </c:pt>
                <c:pt idx="8">
                  <c:v>24619</c:v>
                </c:pt>
                <c:pt idx="9">
                  <c:v>24673</c:v>
                </c:pt>
                <c:pt idx="10">
                  <c:v>24779</c:v>
                </c:pt>
                <c:pt idx="11">
                  <c:v>24941</c:v>
                </c:pt>
                <c:pt idx="12">
                  <c:v>25095</c:v>
                </c:pt>
                <c:pt idx="13">
                  <c:v>25432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43</c:v>
                </c:pt>
                <c:pt idx="1">
                  <c:v>43</c:v>
                </c:pt>
                <c:pt idx="2">
                  <c:v>43</c:v>
                </c:pt>
                <c:pt idx="3">
                  <c:v>43</c:v>
                </c:pt>
                <c:pt idx="4">
                  <c:v>43</c:v>
                </c:pt>
                <c:pt idx="5">
                  <c:v>48</c:v>
                </c:pt>
                <c:pt idx="6">
                  <c:v>48</c:v>
                </c:pt>
                <c:pt idx="7">
                  <c:v>48</c:v>
                </c:pt>
                <c:pt idx="8">
                  <c:v>48</c:v>
                </c:pt>
                <c:pt idx="9">
                  <c:v>48</c:v>
                </c:pt>
                <c:pt idx="10">
                  <c:v>48</c:v>
                </c:pt>
                <c:pt idx="11">
                  <c:v>61</c:v>
                </c:pt>
                <c:pt idx="12">
                  <c:v>61</c:v>
                </c:pt>
                <c:pt idx="13">
                  <c:v>61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1231</c:v>
                </c:pt>
                <c:pt idx="1">
                  <c:v>1231</c:v>
                </c:pt>
                <c:pt idx="2">
                  <c:v>1231</c:v>
                </c:pt>
                <c:pt idx="3">
                  <c:v>1231</c:v>
                </c:pt>
                <c:pt idx="4">
                  <c:v>1231</c:v>
                </c:pt>
                <c:pt idx="5">
                  <c:v>1054</c:v>
                </c:pt>
                <c:pt idx="6">
                  <c:v>1054</c:v>
                </c:pt>
                <c:pt idx="7">
                  <c:v>1054</c:v>
                </c:pt>
                <c:pt idx="8">
                  <c:v>1054</c:v>
                </c:pt>
                <c:pt idx="9">
                  <c:v>1054</c:v>
                </c:pt>
                <c:pt idx="10">
                  <c:v>1054</c:v>
                </c:pt>
                <c:pt idx="11">
                  <c:v>1039</c:v>
                </c:pt>
                <c:pt idx="12">
                  <c:v>1039</c:v>
                </c:pt>
                <c:pt idx="13">
                  <c:v>1039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467.48820000000001</c:v>
                </c:pt>
                <c:pt idx="1">
                  <c:v>442.94450000000001</c:v>
                </c:pt>
                <c:pt idx="2">
                  <c:v>399.06330000000003</c:v>
                </c:pt>
                <c:pt idx="3">
                  <c:v>466.61869999999999</c:v>
                </c:pt>
                <c:pt idx="4">
                  <c:v>459.57760000000002</c:v>
                </c:pt>
                <c:pt idx="5">
                  <c:v>466.27159999999998</c:v>
                </c:pt>
                <c:pt idx="6">
                  <c:v>364.08530000000002</c:v>
                </c:pt>
                <c:pt idx="7">
                  <c:v>374.72890000000001</c:v>
                </c:pt>
                <c:pt idx="8">
                  <c:v>485.26990000000001</c:v>
                </c:pt>
                <c:pt idx="9">
                  <c:v>497.21269999999998</c:v>
                </c:pt>
                <c:pt idx="10">
                  <c:v>498.07470000000001</c:v>
                </c:pt>
                <c:pt idx="11">
                  <c:v>471.14229999999998</c:v>
                </c:pt>
                <c:pt idx="12">
                  <c:v>469.49970000000002</c:v>
                </c:pt>
                <c:pt idx="13">
                  <c:v>527.53610000000003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8.798</c:v>
                </c:pt>
                <c:pt idx="1">
                  <c:v>8.9730000000000008</c:v>
                </c:pt>
                <c:pt idx="2">
                  <c:v>9.516</c:v>
                </c:pt>
                <c:pt idx="3">
                  <c:v>7.4880000000000004</c:v>
                </c:pt>
                <c:pt idx="4">
                  <c:v>9.1940000000000008</c:v>
                </c:pt>
                <c:pt idx="5">
                  <c:v>7.9619999999999997</c:v>
                </c:pt>
                <c:pt idx="6">
                  <c:v>8.4390000000000001</c:v>
                </c:pt>
                <c:pt idx="7">
                  <c:v>7.9210000000000003</c:v>
                </c:pt>
                <c:pt idx="8">
                  <c:v>8.9420000000000002</c:v>
                </c:pt>
                <c:pt idx="9">
                  <c:v>8.2070000000000007</c:v>
                </c:pt>
                <c:pt idx="10">
                  <c:v>7.8339999999999996</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5.2679999999999998</c:v>
                </c:pt>
                <c:pt idx="1">
                  <c:v>8.8759999999999994</c:v>
                </c:pt>
                <c:pt idx="2">
                  <c:v>6.2720000000000002</c:v>
                </c:pt>
                <c:pt idx="3">
                  <c:v>7.1429999999999998</c:v>
                </c:pt>
                <c:pt idx="4">
                  <c:v>6.6580000000000004</c:v>
                </c:pt>
                <c:pt idx="5">
                  <c:v>5.17</c:v>
                </c:pt>
                <c:pt idx="6">
                  <c:v>4.4870000000000001</c:v>
                </c:pt>
                <c:pt idx="7">
                  <c:v>5.1369999999999996</c:v>
                </c:pt>
                <c:pt idx="8">
                  <c:v>5.367</c:v>
                </c:pt>
                <c:pt idx="9">
                  <c:v>4.2210000000000001</c:v>
                </c:pt>
                <c:pt idx="10">
                  <c:v>4.907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14.065999999999999</c:v>
                </c:pt>
                <c:pt idx="1">
                  <c:v>17.849</c:v>
                </c:pt>
                <c:pt idx="2">
                  <c:v>15.788</c:v>
                </c:pt>
                <c:pt idx="3">
                  <c:v>14.631</c:v>
                </c:pt>
                <c:pt idx="4">
                  <c:v>15.852</c:v>
                </c:pt>
                <c:pt idx="5">
                  <c:v>13.132</c:v>
                </c:pt>
                <c:pt idx="6">
                  <c:v>12.926</c:v>
                </c:pt>
                <c:pt idx="7">
                  <c:v>13.058</c:v>
                </c:pt>
                <c:pt idx="8">
                  <c:v>14.308999999999999</c:v>
                </c:pt>
                <c:pt idx="9">
                  <c:v>12.428000000000001</c:v>
                </c:pt>
                <c:pt idx="10">
                  <c:v>12.741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78.549909422200997</c:v>
                </c:pt>
                <c:pt idx="1">
                  <c:v>80.574973042091003</c:v>
                </c:pt>
                <c:pt idx="2">
                  <c:v>82.588368710559408</c:v>
                </c:pt>
                <c:pt idx="3">
                  <c:v>78.844483475954874</c:v>
                </c:pt>
                <c:pt idx="4">
                  <c:v>81.645443202962184</c:v>
                </c:pt>
                <c:pt idx="5">
                  <c:v>71.658963432309875</c:v>
                </c:pt>
                <c:pt idx="6">
                  <c:v>64.491723968021446</c:v>
                </c:pt>
                <c:pt idx="7">
                  <c:v>57.112970257275094</c:v>
                </c:pt>
                <c:pt idx="8">
                  <c:v>50.898701590628313</c:v>
                </c:pt>
                <c:pt idx="9">
                  <c:v>43.899693835895853</c:v>
                </c:pt>
                <c:pt idx="10">
                  <c:v>44.256129284018691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23.326154697698698</c:v>
                </c:pt>
                <c:pt idx="1">
                  <c:v>26.437461621455835</c:v>
                </c:pt>
                <c:pt idx="2">
                  <c:v>25.631373237174532</c:v>
                </c:pt>
                <c:pt idx="3">
                  <c:v>24.225273612688305</c:v>
                </c:pt>
                <c:pt idx="4">
                  <c:v>21.582873615833918</c:v>
                </c:pt>
                <c:pt idx="5">
                  <c:v>21.226447316276676</c:v>
                </c:pt>
                <c:pt idx="6">
                  <c:v>21.106449025490768</c:v>
                </c:pt>
                <c:pt idx="7">
                  <c:v>18.650171773108614</c:v>
                </c:pt>
                <c:pt idx="8">
                  <c:v>17.817411801199217</c:v>
                </c:pt>
                <c:pt idx="9">
                  <c:v>20.850465895202397</c:v>
                </c:pt>
                <c:pt idx="10">
                  <c:v>17.003249033814132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0.17907086212405546</c:v>
                </c:pt>
                <c:pt idx="1">
                  <c:v>0.22152039679462238</c:v>
                </c:pt>
                <c:pt idx="2">
                  <c:v>0.19116493334952397</c:v>
                </c:pt>
                <c:pt idx="3">
                  <c:v>0.18556783372754293</c:v>
                </c:pt>
                <c:pt idx="4">
                  <c:v>0.19415657969537328</c:v>
                </c:pt>
                <c:pt idx="5">
                  <c:v>0.18325690703584741</c:v>
                </c:pt>
                <c:pt idx="6">
                  <c:v>0.20042881791172809</c:v>
                </c:pt>
                <c:pt idx="7">
                  <c:v>0.22863458057211902</c:v>
                </c:pt>
                <c:pt idx="8">
                  <c:v>0.2811270141051031</c:v>
                </c:pt>
                <c:pt idx="9">
                  <c:v>0.28309992426047142</c:v>
                </c:pt>
                <c:pt idx="10">
                  <c:v>0.28789232601507464</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12.741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12.741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12.741</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26.987209983889919</c:v>
                </c:pt>
                <c:pt idx="2">
                  <c:v>2.679602425007872</c:v>
                </c:pt>
                <c:pt idx="3">
                  <c:v>0.62037852585525832</c:v>
                </c:pt>
                <c:pt idx="4">
                  <c:v>60.607630492646713</c:v>
                </c:pt>
                <c:pt idx="5">
                  <c:v>66.509833276382565</c:v>
                </c:pt>
                <c:pt idx="7">
                  <c:v>109.1479688042036</c:v>
                </c:pt>
                <c:pt idx="8">
                  <c:v>3.6350133552274202</c:v>
                </c:pt>
                <c:pt idx="9">
                  <c:v>0</c:v>
                </c:pt>
                <c:pt idx="10">
                  <c:v>5.7780367920000009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30.287190934753049</c:v>
                </c:pt>
                <c:pt idx="4" formatCode="#,##0">
                  <c:v>60.607630492646713</c:v>
                </c:pt>
                <c:pt idx="5" formatCode="#,##0">
                  <c:v>66.509833276382565</c:v>
                </c:pt>
                <c:pt idx="6" formatCode="#,##0">
                  <c:v>112.78298215943101</c:v>
                </c:pt>
                <c:pt idx="10" formatCode="#,##0">
                  <c:v>5.7780367920000009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4.907</c:v>
                </c:pt>
                <c:pt idx="2" formatCode="#,##0_);[Red]\(#,##0\)">
                  <c:v>0</c:v>
                </c:pt>
                <c:pt idx="3" formatCode="#,##0_);[Red]\(#,##0\)">
                  <c:v>7.8339999999999996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4.907</c:v>
                </c:pt>
                <c:pt idx="1">
                  <c:v>7.8339999999999996</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桜井市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桜井市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12.741</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桜井市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桜井市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24,025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8113.6999999999844</c:v>
                </c:pt>
                <c:pt idx="1">
                  <c:v>15911.300000000001</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30,784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9737.4136439999802</c:v>
                </c:pt>
                <c:pt idx="1">
                  <c:v>21046.831188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桜井市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19.326779064</c:v>
                </c:pt>
                <c:pt idx="1">
                  <c:v>2.2194015120000001</c:v>
                </c:pt>
                <c:pt idx="2">
                  <c:v>0.16326032400000001</c:v>
                </c:pt>
                <c:pt idx="3">
                  <c:v>0</c:v>
                </c:pt>
                <c:pt idx="4">
                  <c:v>6.5401113899999999</c:v>
                </c:pt>
                <c:pt idx="5">
                  <c:v>32.468367290000003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447,979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桜井市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416892</c:v>
                </c:pt>
                <c:pt idx="1">
                  <c:v>30400</c:v>
                </c:pt>
                <c:pt idx="2">
                  <c:v>687</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10047.5</c:v>
                </c:pt>
                <c:pt idx="1">
                  <c:v>11159.8</c:v>
                </c:pt>
                <c:pt idx="2">
                  <c:v>12551.5</c:v>
                </c:pt>
                <c:pt idx="3">
                  <c:v>13405.4</c:v>
                </c:pt>
                <c:pt idx="4">
                  <c:v>13925.599999999989</c:v>
                </c:pt>
                <c:pt idx="5">
                  <c:v>15485.8</c:v>
                </c:pt>
                <c:pt idx="6">
                  <c:v>15850.8</c:v>
                </c:pt>
                <c:pt idx="7">
                  <c:v>15889.300000000001</c:v>
                </c:pt>
                <c:pt idx="8">
                  <c:v>15911.300000000001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4465</c:v>
                </c:pt>
                <c:pt idx="1">
                  <c:v>4777.8999999999996</c:v>
                </c:pt>
                <c:pt idx="2">
                  <c:v>5151.6000000000004</c:v>
                </c:pt>
                <c:pt idx="3">
                  <c:v>5529.4999999999991</c:v>
                </c:pt>
                <c:pt idx="4">
                  <c:v>5924</c:v>
                </c:pt>
                <c:pt idx="5">
                  <c:v>6412.1000000000031</c:v>
                </c:pt>
                <c:pt idx="6">
                  <c:v>6890.300000000002</c:v>
                </c:pt>
                <c:pt idx="7">
                  <c:v>7564.6999999999953</c:v>
                </c:pt>
                <c:pt idx="8">
                  <c:v>8113.6999999999844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6.9372929766252436E-2</c:v>
                </c:pt>
                <c:pt idx="1">
                  <c:v>7.5394102611923697E-2</c:v>
                </c:pt>
                <c:pt idx="2">
                  <c:v>8.1170041928604789E-2</c:v>
                </c:pt>
                <c:pt idx="3">
                  <c:v>9.354817372420339E-2</c:v>
                </c:pt>
                <c:pt idx="4">
                  <c:v>9.6318728125878633E-2</c:v>
                </c:pt>
                <c:pt idx="5">
                  <c:v>0.11931972286888298</c:v>
                </c:pt>
                <c:pt idx="6">
                  <c:v>0.1143833607374882</c:v>
                </c:pt>
                <c:pt idx="7">
                  <c:v>0.11621333420620734</c:v>
                </c:pt>
                <c:pt idx="8">
                  <c:v>0.11886983850192781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22.1104530476414</c:v>
                </c:pt>
                <c:pt idx="2">
                  <c:v>2.2030962622840282</c:v>
                </c:pt>
                <c:pt idx="3">
                  <c:v>1.317823927249105</c:v>
                </c:pt>
                <c:pt idx="4">
                  <c:v>82.588368710559408</c:v>
                </c:pt>
                <c:pt idx="5">
                  <c:v>95.399731982201175</c:v>
                </c:pt>
                <c:pt idx="7">
                  <c:v>95.459130423333249</c:v>
                </c:pt>
                <c:pt idx="8">
                  <c:v>4.6275244567840401</c:v>
                </c:pt>
                <c:pt idx="9">
                  <c:v>0</c:v>
                </c:pt>
                <c:pt idx="10">
                  <c:v>7.5101221761999986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25.631373237174532</c:v>
                </c:pt>
                <c:pt idx="4" formatCode="#,##0">
                  <c:v>82.588368710559408</c:v>
                </c:pt>
                <c:pt idx="5" formatCode="#,##0">
                  <c:v>95.399731982201175</c:v>
                </c:pt>
                <c:pt idx="6" formatCode="#,##0">
                  <c:v>100.08665488011729</c:v>
                </c:pt>
                <c:pt idx="10" formatCode="#,##0">
                  <c:v>7.5101221761999986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1078</c:v>
                </c:pt>
                <c:pt idx="1">
                  <c:v>1144</c:v>
                </c:pt>
                <c:pt idx="2">
                  <c:v>1219</c:v>
                </c:pt>
                <c:pt idx="3">
                  <c:v>1294</c:v>
                </c:pt>
                <c:pt idx="4">
                  <c:v>1361</c:v>
                </c:pt>
                <c:pt idx="5">
                  <c:v>1440</c:v>
                </c:pt>
                <c:pt idx="6">
                  <c:v>1515</c:v>
                </c:pt>
                <c:pt idx="7">
                  <c:v>1623</c:v>
                </c:pt>
                <c:pt idx="8">
                  <c:v>1724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258974.39771065835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30784.244831999982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603040.02499999991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536854.97399999993</c:v>
                </c:pt>
                <c:pt idx="1">
                  <c:v>61650.042000000001</c:v>
                </c:pt>
                <c:pt idx="2">
                  <c:v>4535.009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30784.244831999982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15.802892439685445</c:v>
                </c:pt>
                <c:pt idx="2">
                  <c:v>2.0488462821648019</c:v>
                </c:pt>
                <c:pt idx="3">
                  <c:v>1.4965717553485081</c:v>
                </c:pt>
                <c:pt idx="4">
                  <c:v>50.801484115051871</c:v>
                </c:pt>
                <c:pt idx="5">
                  <c:v>64.702504058855808</c:v>
                </c:pt>
                <c:pt idx="7">
                  <c:v>82.174413136060366</c:v>
                </c:pt>
                <c:pt idx="8">
                  <c:v>3.2677472178832332</c:v>
                </c:pt>
                <c:pt idx="9">
                  <c:v>0</c:v>
                </c:pt>
                <c:pt idx="10">
                  <c:v>7.9948448424811991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19.348310477198755</c:v>
                </c:pt>
                <c:pt idx="4">
                  <c:v>50.801484115051871</c:v>
                </c:pt>
                <c:pt idx="5">
                  <c:v>64.702504058855808</c:v>
                </c:pt>
                <c:pt idx="6">
                  <c:v>85.442160353943592</c:v>
                </c:pt>
                <c:pt idx="10">
                  <c:v>7.9948448424811991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再エネ比較シート!$BL$72:$BL$161</c:f>
              <c:numCache>
                <c:formatCode>#,##0_);[Red]\(#,##0\)</c:formatCode>
                <c:ptCount val="90"/>
                <c:pt idx="0">
                  <c:v>0</c:v>
                </c:pt>
                <c:pt idx="1">
                  <c:v>0</c:v>
                </c:pt>
                <c:pt idx="2">
                  <c:v>0</c:v>
                </c:pt>
                <c:pt idx="3">
                  <c:v>0</c:v>
                </c:pt>
                <c:pt idx="4">
                  <c:v>0</c:v>
                </c:pt>
                <c:pt idx="5">
                  <c:v>-24585.706122152886</c:v>
                </c:pt>
                <c:pt idx="6">
                  <c:v>0</c:v>
                </c:pt>
                <c:pt idx="7">
                  <c:v>0</c:v>
                </c:pt>
                <c:pt idx="8">
                  <c:v>0</c:v>
                </c:pt>
                <c:pt idx="9">
                  <c:v>0</c:v>
                </c:pt>
                <c:pt idx="10">
                  <c:v>0</c:v>
                </c:pt>
                <c:pt idx="11">
                  <c:v>0</c:v>
                </c:pt>
                <c:pt idx="12">
                  <c:v>0</c:v>
                </c:pt>
                <c:pt idx="13">
                  <c:v>-27611.790820923401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再エネ比較シート!$BM$72:$BM$161</c:f>
              <c:numCache>
                <c:formatCode>#,##0_);[Red]\(#,##0\)</c:formatCode>
                <c:ptCount val="90"/>
                <c:pt idx="0">
                  <c:v>107785.12192425897</c:v>
                </c:pt>
                <c:pt idx="1">
                  <c:v>19755.033669897981</c:v>
                </c:pt>
                <c:pt idx="2">
                  <c:v>60655.1924881304</c:v>
                </c:pt>
                <c:pt idx="3">
                  <c:v>17613.027333003934</c:v>
                </c:pt>
                <c:pt idx="4">
                  <c:v>945607.1116315471</c:v>
                </c:pt>
                <c:pt idx="5">
                  <c:v>0</c:v>
                </c:pt>
                <c:pt idx="6">
                  <c:v>74427.275531330524</c:v>
                </c:pt>
                <c:pt idx="7">
                  <c:v>54974.124692027865</c:v>
                </c:pt>
                <c:pt idx="8">
                  <c:v>50944.529746405198</c:v>
                </c:pt>
                <c:pt idx="9">
                  <c:v>266683.75133038999</c:v>
                </c:pt>
                <c:pt idx="10">
                  <c:v>235773.58080355063</c:v>
                </c:pt>
                <c:pt idx="11">
                  <c:v>27429.198897721624</c:v>
                </c:pt>
                <c:pt idx="12">
                  <c:v>477899.31948521081</c:v>
                </c:pt>
                <c:pt idx="13">
                  <c:v>0</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再エネ比較シート!$BK$72:$BK$161</c:f>
              <c:numCache>
                <c:formatCode>#,##0_);[Red]\(#,##0\)</c:formatCode>
                <c:ptCount val="90"/>
                <c:pt idx="0">
                  <c:v>107785.12192425897</c:v>
                </c:pt>
                <c:pt idx="1">
                  <c:v>19755.033669897981</c:v>
                </c:pt>
                <c:pt idx="2">
                  <c:v>60655.1924881304</c:v>
                </c:pt>
                <c:pt idx="3">
                  <c:v>17613.027333003934</c:v>
                </c:pt>
                <c:pt idx="4">
                  <c:v>945607.1116315471</c:v>
                </c:pt>
                <c:pt idx="5">
                  <c:v>-24585.706122152886</c:v>
                </c:pt>
                <c:pt idx="6">
                  <c:v>74427.275531330524</c:v>
                </c:pt>
                <c:pt idx="7">
                  <c:v>54974.124692027865</c:v>
                </c:pt>
                <c:pt idx="8">
                  <c:v>50944.529746405198</c:v>
                </c:pt>
                <c:pt idx="9">
                  <c:v>266683.75133038999</c:v>
                </c:pt>
                <c:pt idx="10">
                  <c:v>235773.58080355063</c:v>
                </c:pt>
                <c:pt idx="11">
                  <c:v>27429.198897721624</c:v>
                </c:pt>
                <c:pt idx="12">
                  <c:v>477899.31948521081</c:v>
                </c:pt>
                <c:pt idx="13">
                  <c:v>-27611.790820923401</c:v>
                </c:pt>
                <c:pt idx="14">
                  <c:v>11607.996092354209</c:v>
                </c:pt>
                <c:pt idx="15">
                  <c:v>62903.286390221409</c:v>
                </c:pt>
                <c:pt idx="16">
                  <c:v>148495.18229310607</c:v>
                </c:pt>
                <c:pt idx="17">
                  <c:v>1082111.3752767455</c:v>
                </c:pt>
                <c:pt idx="18">
                  <c:v>301647.14373749332</c:v>
                </c:pt>
                <c:pt idx="19">
                  <c:v>344065.62728934153</c:v>
                </c:pt>
                <c:pt idx="20">
                  <c:v>9961.4372257091163</c:v>
                </c:pt>
                <c:pt idx="21">
                  <c:v>96449.38140778942</c:v>
                </c:pt>
                <c:pt idx="22">
                  <c:v>155937.73050930718</c:v>
                </c:pt>
                <c:pt idx="23">
                  <c:v>264834.02917506563</c:v>
                </c:pt>
                <c:pt idx="24">
                  <c:v>82114.20512747766</c:v>
                </c:pt>
                <c:pt idx="25">
                  <c:v>237822.1235607063</c:v>
                </c:pt>
                <c:pt idx="26">
                  <c:v>228322.32424097531</c:v>
                </c:pt>
                <c:pt idx="27">
                  <c:v>451086.22697322333</c:v>
                </c:pt>
                <c:pt idx="28">
                  <c:v>998364.94026141812</c:v>
                </c:pt>
                <c:pt idx="29">
                  <c:v>376075.90569508122</c:v>
                </c:pt>
                <c:pt idx="30">
                  <c:v>440513.43109568761</c:v>
                </c:pt>
                <c:pt idx="31">
                  <c:v>420057.3889734539</c:v>
                </c:pt>
                <c:pt idx="32">
                  <c:v>72882.660098854336</c:v>
                </c:pt>
                <c:pt idx="33">
                  <c:v>385240.63675567665</c:v>
                </c:pt>
                <c:pt idx="34">
                  <c:v>40616.84668095177</c:v>
                </c:pt>
                <c:pt idx="35">
                  <c:v>213253.94588088189</c:v>
                </c:pt>
                <c:pt idx="36">
                  <c:v>40687.186542340205</c:v>
                </c:pt>
                <c:pt idx="37">
                  <c:v>87010.679406569572</c:v>
                </c:pt>
                <c:pt idx="38">
                  <c:v>149152.28880552837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再エネ比較シート!$BJ$72:$BJ$161</c:f>
              <c:numCache>
                <c:formatCode>#,##0_);[Red]\(#,##0\)</c:formatCode>
                <c:ptCount val="90"/>
                <c:pt idx="0">
                  <c:v>21367.982075741016</c:v>
                </c:pt>
                <c:pt idx="1">
                  <c:v>42675.100330102017</c:v>
                </c:pt>
                <c:pt idx="2">
                  <c:v>109793.75651186959</c:v>
                </c:pt>
                <c:pt idx="3">
                  <c:v>485994.54766699614</c:v>
                </c:pt>
                <c:pt idx="4">
                  <c:v>120072.27936845295</c:v>
                </c:pt>
                <c:pt idx="5">
                  <c:v>110108.32212215288</c:v>
                </c:pt>
                <c:pt idx="6">
                  <c:v>84000.916468669486</c:v>
                </c:pt>
                <c:pt idx="7">
                  <c:v>297937.07630797214</c:v>
                </c:pt>
                <c:pt idx="8">
                  <c:v>668937.74025359482</c:v>
                </c:pt>
                <c:pt idx="9">
                  <c:v>183037.63666961002</c:v>
                </c:pt>
                <c:pt idx="10">
                  <c:v>5720.5091964493549</c:v>
                </c:pt>
                <c:pt idx="11">
                  <c:v>84551.707102278378</c:v>
                </c:pt>
                <c:pt idx="12">
                  <c:v>8069.8105147892011</c:v>
                </c:pt>
                <c:pt idx="13">
                  <c:v>93838.332820923402</c:v>
                </c:pt>
                <c:pt idx="14">
                  <c:v>88670.766907645811</c:v>
                </c:pt>
                <c:pt idx="15">
                  <c:v>3351.0446097785953</c:v>
                </c:pt>
                <c:pt idx="16">
                  <c:v>133904.56770689387</c:v>
                </c:pt>
                <c:pt idx="17">
                  <c:v>183313.78472325436</c:v>
                </c:pt>
                <c:pt idx="18">
                  <c:v>139736.71226250674</c:v>
                </c:pt>
                <c:pt idx="19">
                  <c:v>258974.39771065835</c:v>
                </c:pt>
                <c:pt idx="20">
                  <c:v>85035.256774290872</c:v>
                </c:pt>
                <c:pt idx="21">
                  <c:v>23999.687592210576</c:v>
                </c:pt>
                <c:pt idx="22">
                  <c:v>6631.7284906928035</c:v>
                </c:pt>
                <c:pt idx="23">
                  <c:v>7563.3408249344275</c:v>
                </c:pt>
                <c:pt idx="24">
                  <c:v>31912.116872522322</c:v>
                </c:pt>
                <c:pt idx="25">
                  <c:v>166318.76943929368</c:v>
                </c:pt>
                <c:pt idx="26">
                  <c:v>8652.3957590246482</c:v>
                </c:pt>
                <c:pt idx="27">
                  <c:v>370575.9280267767</c:v>
                </c:pt>
                <c:pt idx="28">
                  <c:v>17984.450738581952</c:v>
                </c:pt>
                <c:pt idx="29">
                  <c:v>1828316.016304919</c:v>
                </c:pt>
                <c:pt idx="30">
                  <c:v>2219.7479043123822</c:v>
                </c:pt>
                <c:pt idx="31">
                  <c:v>9037.9700265461634</c:v>
                </c:pt>
                <c:pt idx="32">
                  <c:v>67055.043901145633</c:v>
                </c:pt>
                <c:pt idx="33">
                  <c:v>7424.7332443233427</c:v>
                </c:pt>
                <c:pt idx="34">
                  <c:v>27438.689319048219</c:v>
                </c:pt>
                <c:pt idx="35">
                  <c:v>22618.909119118092</c:v>
                </c:pt>
                <c:pt idx="36">
                  <c:v>643181.30045765976</c:v>
                </c:pt>
                <c:pt idx="37">
                  <c:v>302029.85259343049</c:v>
                </c:pt>
                <c:pt idx="38">
                  <c:v>39655.218194471599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再エネ比較シート!$BE$72:$BE$161</c:f>
              <c:numCache>
                <c:formatCode>#,##0_);[Red]\(#,##0\)</c:formatCode>
                <c:ptCount val="90"/>
                <c:pt idx="0">
                  <c:v>120238.67199999999</c:v>
                </c:pt>
                <c:pt idx="1">
                  <c:v>62430.133999999998</c:v>
                </c:pt>
                <c:pt idx="2">
                  <c:v>167731.527</c:v>
                </c:pt>
                <c:pt idx="3">
                  <c:v>495349.33600000007</c:v>
                </c:pt>
                <c:pt idx="4">
                  <c:v>577939.94999999995</c:v>
                </c:pt>
                <c:pt idx="5">
                  <c:v>85522.615999999995</c:v>
                </c:pt>
                <c:pt idx="6">
                  <c:v>149660.63500000001</c:v>
                </c:pt>
                <c:pt idx="7">
                  <c:v>352911.201</c:v>
                </c:pt>
                <c:pt idx="8">
                  <c:v>719882.27</c:v>
                </c:pt>
                <c:pt idx="9">
                  <c:v>393462.80599999998</c:v>
                </c:pt>
                <c:pt idx="10">
                  <c:v>7892.0209999999997</c:v>
                </c:pt>
                <c:pt idx="11">
                  <c:v>111980.906</c:v>
                </c:pt>
                <c:pt idx="12">
                  <c:v>30474.546999999999</c:v>
                </c:pt>
                <c:pt idx="13">
                  <c:v>66226.542000000001</c:v>
                </c:pt>
                <c:pt idx="14">
                  <c:v>100278.76300000002</c:v>
                </c:pt>
                <c:pt idx="15">
                  <c:v>14482.495999999999</c:v>
                </c:pt>
                <c:pt idx="16">
                  <c:v>282399.74999999994</c:v>
                </c:pt>
                <c:pt idx="17">
                  <c:v>959462.97</c:v>
                </c:pt>
                <c:pt idx="18">
                  <c:v>404007.58500000002</c:v>
                </c:pt>
                <c:pt idx="19">
                  <c:v>536854.97399999993</c:v>
                </c:pt>
                <c:pt idx="20">
                  <c:v>94996.693999999989</c:v>
                </c:pt>
                <c:pt idx="21">
                  <c:v>115307.92300000001</c:v>
                </c:pt>
                <c:pt idx="22">
                  <c:v>19333.328999999998</c:v>
                </c:pt>
                <c:pt idx="23">
                  <c:v>38719.175000000003</c:v>
                </c:pt>
                <c:pt idx="24">
                  <c:v>114026.32199999999</c:v>
                </c:pt>
                <c:pt idx="25">
                  <c:v>404140.89299999998</c:v>
                </c:pt>
                <c:pt idx="26">
                  <c:v>25383.536</c:v>
                </c:pt>
                <c:pt idx="27">
                  <c:v>812478.77600000007</c:v>
                </c:pt>
                <c:pt idx="28">
                  <c:v>57460.756000000001</c:v>
                </c:pt>
                <c:pt idx="29">
                  <c:v>2036176.652</c:v>
                </c:pt>
                <c:pt idx="30">
                  <c:v>11334.273000000003</c:v>
                </c:pt>
                <c:pt idx="31">
                  <c:v>32390.484</c:v>
                </c:pt>
                <c:pt idx="32">
                  <c:v>130288.31999999998</c:v>
                </c:pt>
                <c:pt idx="33">
                  <c:v>70279.067999999999</c:v>
                </c:pt>
                <c:pt idx="34">
                  <c:v>68055.535999999993</c:v>
                </c:pt>
                <c:pt idx="35">
                  <c:v>190481.15899999999</c:v>
                </c:pt>
                <c:pt idx="36">
                  <c:v>679072.95799999998</c:v>
                </c:pt>
                <c:pt idx="37">
                  <c:v>389040.53200000006</c:v>
                </c:pt>
                <c:pt idx="38">
                  <c:v>106680.65599999999</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再エネ比較シート!$BF$72:$BF$161</c:f>
              <c:numCache>
                <c:formatCode>#,##0_);[Red]\(#,##0\)</c:formatCode>
                <c:ptCount val="90"/>
                <c:pt idx="0">
                  <c:v>8914.4320000000025</c:v>
                </c:pt>
                <c:pt idx="1">
                  <c:v>0</c:v>
                </c:pt>
                <c:pt idx="2">
                  <c:v>2717.422</c:v>
                </c:pt>
                <c:pt idx="3">
                  <c:v>8258.2389999999996</c:v>
                </c:pt>
                <c:pt idx="4">
                  <c:v>474240.73300000007</c:v>
                </c:pt>
                <c:pt idx="5">
                  <c:v>0</c:v>
                </c:pt>
                <c:pt idx="6">
                  <c:v>0</c:v>
                </c:pt>
                <c:pt idx="7">
                  <c:v>0</c:v>
                </c:pt>
                <c:pt idx="8">
                  <c:v>0</c:v>
                </c:pt>
                <c:pt idx="9">
                  <c:v>56258.582000000009</c:v>
                </c:pt>
                <c:pt idx="10">
                  <c:v>193053.55</c:v>
                </c:pt>
                <c:pt idx="11">
                  <c:v>0</c:v>
                </c:pt>
                <c:pt idx="12">
                  <c:v>384608.70299999998</c:v>
                </c:pt>
                <c:pt idx="13">
                  <c:v>0</c:v>
                </c:pt>
                <c:pt idx="14">
                  <c:v>0</c:v>
                </c:pt>
                <c:pt idx="15">
                  <c:v>49321.785000000011</c:v>
                </c:pt>
                <c:pt idx="16">
                  <c:v>0</c:v>
                </c:pt>
                <c:pt idx="17">
                  <c:v>249759.66699999996</c:v>
                </c:pt>
                <c:pt idx="18">
                  <c:v>36440.942000000003</c:v>
                </c:pt>
                <c:pt idx="19">
                  <c:v>61650.042000000001</c:v>
                </c:pt>
                <c:pt idx="20">
                  <c:v>0</c:v>
                </c:pt>
                <c:pt idx="21">
                  <c:v>4605.1970000000001</c:v>
                </c:pt>
                <c:pt idx="22">
                  <c:v>121865.75199999998</c:v>
                </c:pt>
                <c:pt idx="23">
                  <c:v>233678.19500000004</c:v>
                </c:pt>
                <c:pt idx="24">
                  <c:v>0</c:v>
                </c:pt>
                <c:pt idx="25">
                  <c:v>0</c:v>
                </c:pt>
                <c:pt idx="26">
                  <c:v>196261.11499999999</c:v>
                </c:pt>
                <c:pt idx="27">
                  <c:v>6901.98</c:v>
                </c:pt>
                <c:pt idx="28">
                  <c:v>817897.75199999998</c:v>
                </c:pt>
                <c:pt idx="29">
                  <c:v>161504.889</c:v>
                </c:pt>
                <c:pt idx="30">
                  <c:v>419253.24</c:v>
                </c:pt>
                <c:pt idx="31">
                  <c:v>373565.79100000008</c:v>
                </c:pt>
                <c:pt idx="32">
                  <c:v>9649.384</c:v>
                </c:pt>
                <c:pt idx="33">
                  <c:v>322386.30200000003</c:v>
                </c:pt>
                <c:pt idx="34">
                  <c:v>0</c:v>
                </c:pt>
                <c:pt idx="35">
                  <c:v>39006.82</c:v>
                </c:pt>
                <c:pt idx="36">
                  <c:v>4795.5290000000005</c:v>
                </c:pt>
                <c:pt idx="37">
                  <c:v>0</c:v>
                </c:pt>
                <c:pt idx="38">
                  <c:v>71364.506999999998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再エネ比較シート!$BG$72:$BG$161</c:f>
              <c:numCache>
                <c:formatCode>#,##0_);[Red]\(#,##0\)</c:formatCode>
                <c:ptCount val="90"/>
                <c:pt idx="0">
                  <c:v>0</c:v>
                </c:pt>
                <c:pt idx="1">
                  <c:v>0</c:v>
                </c:pt>
                <c:pt idx="2">
                  <c:v>0</c:v>
                </c:pt>
                <c:pt idx="3">
                  <c:v>0</c:v>
                </c:pt>
                <c:pt idx="4">
                  <c:v>13498.708000000001</c:v>
                </c:pt>
                <c:pt idx="5">
                  <c:v>0</c:v>
                </c:pt>
                <c:pt idx="6">
                  <c:v>8767.5570000000007</c:v>
                </c:pt>
                <c:pt idx="7">
                  <c:v>0</c:v>
                </c:pt>
                <c:pt idx="8">
                  <c:v>0</c:v>
                </c:pt>
                <c:pt idx="9">
                  <c:v>0</c:v>
                </c:pt>
                <c:pt idx="10">
                  <c:v>40548.519</c:v>
                </c:pt>
                <c:pt idx="11">
                  <c:v>0</c:v>
                </c:pt>
                <c:pt idx="12">
                  <c:v>70885.88</c:v>
                </c:pt>
                <c:pt idx="13">
                  <c:v>0</c:v>
                </c:pt>
                <c:pt idx="14">
                  <c:v>0</c:v>
                </c:pt>
                <c:pt idx="15">
                  <c:v>2450.0500000000002</c:v>
                </c:pt>
                <c:pt idx="16">
                  <c:v>0</c:v>
                </c:pt>
                <c:pt idx="17">
                  <c:v>56202.523000000001</c:v>
                </c:pt>
                <c:pt idx="18">
                  <c:v>935.32899999999995</c:v>
                </c:pt>
                <c:pt idx="19">
                  <c:v>4535.009</c:v>
                </c:pt>
                <c:pt idx="20">
                  <c:v>0</c:v>
                </c:pt>
                <c:pt idx="21">
                  <c:v>535.94899999999996</c:v>
                </c:pt>
                <c:pt idx="22">
                  <c:v>21370.378000000004</c:v>
                </c:pt>
                <c:pt idx="23">
                  <c:v>0</c:v>
                </c:pt>
                <c:pt idx="24">
                  <c:v>0</c:v>
                </c:pt>
                <c:pt idx="25">
                  <c:v>0</c:v>
                </c:pt>
                <c:pt idx="26">
                  <c:v>15330.069</c:v>
                </c:pt>
                <c:pt idx="27">
                  <c:v>2281.3989999999999</c:v>
                </c:pt>
                <c:pt idx="28">
                  <c:v>140948.69500000004</c:v>
                </c:pt>
                <c:pt idx="29">
                  <c:v>6710.3810000000003</c:v>
                </c:pt>
                <c:pt idx="30">
                  <c:v>12145.665999999997</c:v>
                </c:pt>
                <c:pt idx="31">
                  <c:v>23139.083999999999</c:v>
                </c:pt>
                <c:pt idx="32">
                  <c:v>0</c:v>
                </c:pt>
                <c:pt idx="33">
                  <c:v>0</c:v>
                </c:pt>
                <c:pt idx="34">
                  <c:v>0</c:v>
                </c:pt>
                <c:pt idx="35">
                  <c:v>6384.8760000000002</c:v>
                </c:pt>
                <c:pt idx="36">
                  <c:v>0</c:v>
                </c:pt>
                <c:pt idx="37">
                  <c:v>0</c:v>
                </c:pt>
                <c:pt idx="38">
                  <c:v>10762.343999999997</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42.188000000000002</c:v>
                </c:pt>
                <c:pt idx="29">
                  <c:v>0</c:v>
                </c:pt>
                <c:pt idx="30">
                  <c:v>0</c:v>
                </c:pt>
                <c:pt idx="31">
                  <c:v>0</c:v>
                </c:pt>
                <c:pt idx="32">
                  <c:v>0</c:v>
                </c:pt>
                <c:pt idx="33">
                  <c:v>0</c:v>
                </c:pt>
                <c:pt idx="34">
                  <c:v>0</c:v>
                </c:pt>
                <c:pt idx="35">
                  <c:v>0</c:v>
                </c:pt>
                <c:pt idx="36">
                  <c:v>0</c:v>
                </c:pt>
                <c:pt idx="37">
                  <c:v>0</c:v>
                </c:pt>
                <c:pt idx="38">
                  <c:v>0</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9"/>
                <c:pt idx="0">
                  <c:v>明日香村</c:v>
                </c:pt>
                <c:pt idx="1">
                  <c:v>安堵町</c:v>
                </c:pt>
                <c:pt idx="2">
                  <c:v>斑鳩町</c:v>
                </c:pt>
                <c:pt idx="3">
                  <c:v>生駒市</c:v>
                </c:pt>
                <c:pt idx="4">
                  <c:v>宇陀市</c:v>
                </c:pt>
                <c:pt idx="5">
                  <c:v>王寺町</c:v>
                </c:pt>
                <c:pt idx="6">
                  <c:v>大淀町</c:v>
                </c:pt>
                <c:pt idx="7">
                  <c:v>香芝市</c:v>
                </c:pt>
                <c:pt idx="8">
                  <c:v>橿原市</c:v>
                </c:pt>
                <c:pt idx="9">
                  <c:v>葛城市</c:v>
                </c:pt>
                <c:pt idx="10">
                  <c:v>上北山村</c:v>
                </c:pt>
                <c:pt idx="11">
                  <c:v>河合町</c:v>
                </c:pt>
                <c:pt idx="12">
                  <c:v>川上村</c:v>
                </c:pt>
                <c:pt idx="13">
                  <c:v>川西町</c:v>
                </c:pt>
                <c:pt idx="14">
                  <c:v>上牧町</c:v>
                </c:pt>
                <c:pt idx="15">
                  <c:v>黒滝村</c:v>
                </c:pt>
                <c:pt idx="16">
                  <c:v>広陵町</c:v>
                </c:pt>
                <c:pt idx="17">
                  <c:v>五條市</c:v>
                </c:pt>
                <c:pt idx="18">
                  <c:v>御所市</c:v>
                </c:pt>
                <c:pt idx="19">
                  <c:v>桜井市</c:v>
                </c:pt>
                <c:pt idx="20">
                  <c:v>三郷町</c:v>
                </c:pt>
                <c:pt idx="21">
                  <c:v>下市町</c:v>
                </c:pt>
                <c:pt idx="22">
                  <c:v>下北山村</c:v>
                </c:pt>
                <c:pt idx="23">
                  <c:v>曽爾村</c:v>
                </c:pt>
                <c:pt idx="24">
                  <c:v>高取町</c:v>
                </c:pt>
                <c:pt idx="25">
                  <c:v>田原本町</c:v>
                </c:pt>
                <c:pt idx="26">
                  <c:v>天川村</c:v>
                </c:pt>
                <c:pt idx="27">
                  <c:v>天理市</c:v>
                </c:pt>
                <c:pt idx="28">
                  <c:v>十津川村</c:v>
                </c:pt>
                <c:pt idx="29">
                  <c:v>奈良市</c:v>
                </c:pt>
                <c:pt idx="30">
                  <c:v>野迫川村</c:v>
                </c:pt>
                <c:pt idx="31">
                  <c:v>東吉野村</c:v>
                </c:pt>
                <c:pt idx="32">
                  <c:v>平群町</c:v>
                </c:pt>
                <c:pt idx="33">
                  <c:v>御杖村</c:v>
                </c:pt>
                <c:pt idx="34">
                  <c:v>三宅町</c:v>
                </c:pt>
                <c:pt idx="35">
                  <c:v>山添村</c:v>
                </c:pt>
                <c:pt idx="36">
                  <c:v>大和郡山市</c:v>
                </c:pt>
                <c:pt idx="37">
                  <c:v>大和高田市</c:v>
                </c:pt>
                <c:pt idx="38">
                  <c:v>吉野町</c:v>
                </c:pt>
              </c:strCache>
            </c:strRef>
          </c:cat>
          <c:val>
            <c:numRef>
              <c:f>再エネ比較シート!$BI$72:$BI$161</c:f>
              <c:numCache>
                <c:formatCode>#,##0_);[Red]\(#,##0\)</c:formatCode>
                <c:ptCount val="90"/>
                <c:pt idx="0">
                  <c:v>129153.10399999999</c:v>
                </c:pt>
                <c:pt idx="1">
                  <c:v>62430.133999999998</c:v>
                </c:pt>
                <c:pt idx="2">
                  <c:v>170448.94899999999</c:v>
                </c:pt>
                <c:pt idx="3">
                  <c:v>503607.57500000007</c:v>
                </c:pt>
                <c:pt idx="4">
                  <c:v>1065679.3910000001</c:v>
                </c:pt>
                <c:pt idx="5">
                  <c:v>85522.615999999995</c:v>
                </c:pt>
                <c:pt idx="6">
                  <c:v>158428.19200000001</c:v>
                </c:pt>
                <c:pt idx="7">
                  <c:v>352911.201</c:v>
                </c:pt>
                <c:pt idx="8">
                  <c:v>719882.27</c:v>
                </c:pt>
                <c:pt idx="9">
                  <c:v>449721.38799999998</c:v>
                </c:pt>
                <c:pt idx="10">
                  <c:v>241494.09</c:v>
                </c:pt>
                <c:pt idx="11">
                  <c:v>111980.906</c:v>
                </c:pt>
                <c:pt idx="12">
                  <c:v>485969.13</c:v>
                </c:pt>
                <c:pt idx="13">
                  <c:v>66226.542000000001</c:v>
                </c:pt>
                <c:pt idx="14">
                  <c:v>100278.76300000002</c:v>
                </c:pt>
                <c:pt idx="15">
                  <c:v>66254.331000000006</c:v>
                </c:pt>
                <c:pt idx="16">
                  <c:v>282399.74999999994</c:v>
                </c:pt>
                <c:pt idx="17">
                  <c:v>1265425.1599999999</c:v>
                </c:pt>
                <c:pt idx="18">
                  <c:v>441383.85600000003</c:v>
                </c:pt>
                <c:pt idx="19">
                  <c:v>603040.02499999991</c:v>
                </c:pt>
                <c:pt idx="20">
                  <c:v>94996.693999999989</c:v>
                </c:pt>
                <c:pt idx="21">
                  <c:v>120449.069</c:v>
                </c:pt>
                <c:pt idx="22">
                  <c:v>162569.45899999997</c:v>
                </c:pt>
                <c:pt idx="23">
                  <c:v>272397.37000000005</c:v>
                </c:pt>
                <c:pt idx="24">
                  <c:v>114026.32199999999</c:v>
                </c:pt>
                <c:pt idx="25">
                  <c:v>404140.89299999998</c:v>
                </c:pt>
                <c:pt idx="26">
                  <c:v>236974.71999999997</c:v>
                </c:pt>
                <c:pt idx="27">
                  <c:v>821662.15500000003</c:v>
                </c:pt>
                <c:pt idx="28">
                  <c:v>1016349.3910000001</c:v>
                </c:pt>
                <c:pt idx="29">
                  <c:v>2204391.9220000003</c:v>
                </c:pt>
                <c:pt idx="30">
                  <c:v>442733.179</c:v>
                </c:pt>
                <c:pt idx="31">
                  <c:v>429095.35900000005</c:v>
                </c:pt>
                <c:pt idx="32">
                  <c:v>139937.70399999997</c:v>
                </c:pt>
                <c:pt idx="33">
                  <c:v>392665.37</c:v>
                </c:pt>
                <c:pt idx="34">
                  <c:v>68055.535999999993</c:v>
                </c:pt>
                <c:pt idx="35">
                  <c:v>235872.85499999998</c:v>
                </c:pt>
                <c:pt idx="36">
                  <c:v>683868.48699999996</c:v>
                </c:pt>
                <c:pt idx="37">
                  <c:v>389040.53200000006</c:v>
                </c:pt>
                <c:pt idx="38">
                  <c:v>188807.50699999998</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桜井市</c:v>
                </c:pt>
              </c:strCache>
            </c:strRef>
          </c:cat>
          <c:val>
            <c:numRef>
              <c:f>①CO2排出量の現状把握!$AX$43:$AX$45</c:f>
              <c:numCache>
                <c:formatCode>0%</c:formatCode>
                <c:ptCount val="3"/>
                <c:pt idx="0">
                  <c:v>0.42072759503743129</c:v>
                </c:pt>
                <c:pt idx="1">
                  <c:v>0.1252314899047389</c:v>
                </c:pt>
                <c:pt idx="2">
                  <c:v>8.4753469177517901E-2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桜井市</c:v>
                </c:pt>
              </c:strCache>
            </c:strRef>
          </c:cat>
          <c:val>
            <c:numRef>
              <c:f>①CO2排出量の現状把握!$AY$43:$AY$45</c:f>
              <c:numCache>
                <c:formatCode>0%</c:formatCode>
                <c:ptCount val="3"/>
                <c:pt idx="0">
                  <c:v>0.19118662390594171</c:v>
                </c:pt>
                <c:pt idx="1">
                  <c:v>0.24733082490867014</c:v>
                </c:pt>
                <c:pt idx="2">
                  <c:v>0.22253116225270425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桜井市</c:v>
                </c:pt>
              </c:strCache>
            </c:strRef>
          </c:cat>
          <c:val>
            <c:numRef>
              <c:f>①CO2排出量の現状把握!$AZ$43:$AZ$45</c:f>
              <c:numCache>
                <c:formatCode>0%</c:formatCode>
                <c:ptCount val="3"/>
                <c:pt idx="0">
                  <c:v>0.18034974026133399</c:v>
                </c:pt>
                <c:pt idx="1">
                  <c:v>0.28451379348729128</c:v>
                </c:pt>
                <c:pt idx="2">
                  <c:v>0.28342328338812145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桜井市</c:v>
                </c:pt>
              </c:strCache>
            </c:strRef>
          </c:cat>
          <c:val>
            <c:numRef>
              <c:f>①CO2排出量の現状把握!$BA$43:$BA$45</c:f>
              <c:numCache>
                <c:formatCode>0%</c:formatCode>
                <c:ptCount val="3"/>
                <c:pt idx="0">
                  <c:v>0.19226168778726088</c:v>
                </c:pt>
                <c:pt idx="1">
                  <c:v>0.31555046617024857</c:v>
                </c:pt>
                <c:pt idx="2">
                  <c:v>0.3742714131320331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奈良県</c:v>
                </c:pt>
                <c:pt idx="2">
                  <c:v>桜井市</c:v>
                </c:pt>
              </c:strCache>
            </c:strRef>
          </c:cat>
          <c:val>
            <c:numRef>
              <c:f>①CO2排出量の現状把握!$BB$43:$BB$45</c:f>
              <c:numCache>
                <c:formatCode>0%</c:formatCode>
                <c:ptCount val="3"/>
                <c:pt idx="0">
                  <c:v>1.5474353008032191E-2</c:v>
                </c:pt>
                <c:pt idx="1">
                  <c:v>2.7373425529051039E-2</c:v>
                </c:pt>
                <c:pt idx="2">
                  <c:v>3.5020672049623308E-2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16217</c:v>
                </c:pt>
                <c:pt idx="1">
                  <c:v>16217</c:v>
                </c:pt>
                <c:pt idx="2">
                  <c:v>16217</c:v>
                </c:pt>
                <c:pt idx="3">
                  <c:v>16217</c:v>
                </c:pt>
                <c:pt idx="4">
                  <c:v>16217</c:v>
                </c:pt>
                <c:pt idx="5">
                  <c:v>15472</c:v>
                </c:pt>
                <c:pt idx="6">
                  <c:v>15472</c:v>
                </c:pt>
                <c:pt idx="7">
                  <c:v>15472</c:v>
                </c:pt>
                <c:pt idx="8">
                  <c:v>15472</c:v>
                </c:pt>
                <c:pt idx="9">
                  <c:v>15472</c:v>
                </c:pt>
                <c:pt idx="10">
                  <c:v>15472</c:v>
                </c:pt>
                <c:pt idx="11">
                  <c:v>15025</c:v>
                </c:pt>
                <c:pt idx="12">
                  <c:v>15025</c:v>
                </c:pt>
                <c:pt idx="13">
                  <c:v>15025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7.6000474711700008</c:v>
                </c:pt>
                <c:pt idx="1">
                  <c:v>9.1259056659999995</c:v>
                </c:pt>
                <c:pt idx="2">
                  <c:v>9.4869306058999996</c:v>
                </c:pt>
                <c:pt idx="3">
                  <c:v>6.5711724289799998</c:v>
                </c:pt>
                <c:pt idx="4">
                  <c:v>7.5101221761999986</c:v>
                </c:pt>
                <c:pt idx="5">
                  <c:v>9.0140882831999996</c:v>
                </c:pt>
                <c:pt idx="6">
                  <c:v>6.6748879293600014</c:v>
                </c:pt>
                <c:pt idx="7">
                  <c:v>7.1133545505000004</c:v>
                </c:pt>
                <c:pt idx="8">
                  <c:v>9.1379816189200014</c:v>
                </c:pt>
                <c:pt idx="9">
                  <c:v>8.4848182047500007</c:v>
                </c:pt>
                <c:pt idx="10">
                  <c:v>8.8243711724000011</c:v>
                </c:pt>
                <c:pt idx="11">
                  <c:v>9.1459795209999992</c:v>
                </c:pt>
                <c:pt idx="12">
                  <c:v>9.5862014850000001</c:v>
                </c:pt>
                <c:pt idx="13">
                  <c:v>7.9948448424811991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60537</c:v>
                </c:pt>
                <c:pt idx="1">
                  <c:v>60242</c:v>
                </c:pt>
                <c:pt idx="2">
                  <c:v>59897</c:v>
                </c:pt>
                <c:pt idx="3">
                  <c:v>60016</c:v>
                </c:pt>
                <c:pt idx="4">
                  <c:v>59822</c:v>
                </c:pt>
                <c:pt idx="5">
                  <c:v>59424</c:v>
                </c:pt>
                <c:pt idx="6">
                  <c:v>59045</c:v>
                </c:pt>
                <c:pt idx="7">
                  <c:v>58625</c:v>
                </c:pt>
                <c:pt idx="8">
                  <c:v>57944</c:v>
                </c:pt>
                <c:pt idx="9">
                  <c:v>57357</c:v>
                </c:pt>
                <c:pt idx="10">
                  <c:v>56784</c:v>
                </c:pt>
                <c:pt idx="11">
                  <c:v>56340</c:v>
                </c:pt>
                <c:pt idx="12">
                  <c:v>55760</c:v>
                </c:pt>
                <c:pt idx="13">
                  <c:v>55508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桜井市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443</v>
      </c>
      <c r="C9" s="70">
        <v>1</v>
      </c>
      <c r="D9" s="70">
        <v>27</v>
      </c>
      <c r="E9" s="70">
        <v>1990</v>
      </c>
      <c r="F9" s="70" t="s">
        <v>787</v>
      </c>
      <c r="G9" s="70" t="s">
        <v>1678</v>
      </c>
      <c r="H9" s="70" t="s">
        <v>1679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444</v>
      </c>
      <c r="C10" s="70">
        <v>2</v>
      </c>
      <c r="D10" s="70">
        <v>27</v>
      </c>
      <c r="E10" s="70">
        <v>2005</v>
      </c>
      <c r="F10" s="70" t="s">
        <v>789</v>
      </c>
      <c r="G10" s="70" t="s">
        <v>1678</v>
      </c>
      <c r="H10" s="70" t="s">
        <v>1679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445</v>
      </c>
      <c r="C11" s="70">
        <v>3</v>
      </c>
      <c r="D11" s="70">
        <v>27</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446</v>
      </c>
      <c r="C12" s="70">
        <v>4</v>
      </c>
      <c r="D12" s="70">
        <v>27</v>
      </c>
      <c r="E12" s="70">
        <v>2007</v>
      </c>
      <c r="F12" s="70" t="s">
        <v>791</v>
      </c>
      <c r="G12" s="70" t="s">
        <v>1678</v>
      </c>
      <c r="H12" s="70" t="s">
        <v>1679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447</v>
      </c>
      <c r="C13" s="70">
        <v>5</v>
      </c>
      <c r="D13" s="70">
        <v>27</v>
      </c>
      <c r="E13" s="70">
        <v>2008</v>
      </c>
      <c r="F13" s="70" t="s">
        <v>792</v>
      </c>
      <c r="G13" s="70" t="s">
        <v>1678</v>
      </c>
      <c r="H13" s="70" t="s">
        <v>1679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448</v>
      </c>
      <c r="C14" s="70">
        <v>6</v>
      </c>
      <c r="D14" s="70">
        <v>27</v>
      </c>
      <c r="E14" s="70">
        <v>2009</v>
      </c>
      <c r="F14" s="70" t="s">
        <v>176</v>
      </c>
      <c r="G14" s="70" t="s">
        <v>1678</v>
      </c>
      <c r="H14" s="70" t="s">
        <v>1679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1685</v>
      </c>
      <c r="B15" s="70">
        <v>449</v>
      </c>
      <c r="C15" s="70">
        <v>7</v>
      </c>
      <c r="D15" s="70">
        <v>27</v>
      </c>
      <c r="E15" s="70">
        <v>2010</v>
      </c>
      <c r="F15" s="70" t="s">
        <v>177</v>
      </c>
      <c r="G15" s="70" t="s">
        <v>1678</v>
      </c>
      <c r="H15" s="70" t="s">
        <v>1679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1686</v>
      </c>
      <c r="B16" s="70">
        <v>450</v>
      </c>
      <c r="C16" s="70">
        <v>8</v>
      </c>
      <c r="D16" s="70">
        <v>27</v>
      </c>
      <c r="E16" s="70">
        <v>2011</v>
      </c>
      <c r="F16" s="70" t="s">
        <v>178</v>
      </c>
      <c r="G16" s="70" t="s">
        <v>1678</v>
      </c>
      <c r="H16" s="70" t="s">
        <v>1679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1687</v>
      </c>
      <c r="B17" s="70">
        <v>451</v>
      </c>
      <c r="C17" s="70">
        <v>9</v>
      </c>
      <c r="D17" s="70">
        <v>27</v>
      </c>
      <c r="E17" s="70">
        <v>2012</v>
      </c>
      <c r="F17" s="70" t="s">
        <v>179</v>
      </c>
      <c r="G17" s="70" t="s">
        <v>1678</v>
      </c>
      <c r="H17" s="70" t="s">
        <v>1679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1688</v>
      </c>
      <c r="B18" s="70">
        <v>452</v>
      </c>
      <c r="C18" s="70">
        <v>10</v>
      </c>
      <c r="D18" s="70">
        <v>27</v>
      </c>
      <c r="E18" s="70">
        <v>2013</v>
      </c>
      <c r="F18" s="70" t="s">
        <v>180</v>
      </c>
      <c r="G18" s="70" t="s">
        <v>1678</v>
      </c>
      <c r="H18" s="70" t="s">
        <v>1679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1689</v>
      </c>
      <c r="B19" s="70">
        <v>453</v>
      </c>
      <c r="C19" s="70">
        <v>11</v>
      </c>
      <c r="D19" s="70">
        <v>27</v>
      </c>
      <c r="E19" s="70">
        <v>2014</v>
      </c>
      <c r="F19" s="70" t="s">
        <v>181</v>
      </c>
      <c r="G19" s="70" t="s">
        <v>1678</v>
      </c>
      <c r="H19" s="70" t="s">
        <v>1679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1690</v>
      </c>
      <c r="B20" s="70">
        <v>454</v>
      </c>
      <c r="C20" s="70">
        <v>12</v>
      </c>
      <c r="D20" s="70">
        <v>27</v>
      </c>
      <c r="E20" s="70">
        <v>2015</v>
      </c>
      <c r="F20" s="70" t="s">
        <v>182</v>
      </c>
      <c r="G20" s="70" t="s">
        <v>1678</v>
      </c>
      <c r="H20" s="70" t="s">
        <v>1679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1691</v>
      </c>
      <c r="B21" s="70">
        <v>455</v>
      </c>
      <c r="C21" s="70">
        <v>13</v>
      </c>
      <c r="D21" s="70">
        <v>27</v>
      </c>
      <c r="E21" s="70">
        <v>2016</v>
      </c>
      <c r="F21" s="70" t="s">
        <v>155</v>
      </c>
      <c r="G21" s="70" t="s">
        <v>1678</v>
      </c>
      <c r="H21" s="70" t="s">
        <v>1679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1692</v>
      </c>
      <c r="B22" s="70">
        <v>456</v>
      </c>
      <c r="C22" s="70">
        <v>14</v>
      </c>
      <c r="D22" s="70">
        <v>27</v>
      </c>
      <c r="E22" s="70">
        <v>2017</v>
      </c>
      <c r="F22" s="70" t="s">
        <v>156</v>
      </c>
      <c r="G22" s="70" t="s">
        <v>1678</v>
      </c>
      <c r="H22" s="70" t="s">
        <v>1679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1693</v>
      </c>
      <c r="B23" s="70">
        <v>457</v>
      </c>
      <c r="C23" s="70">
        <v>15</v>
      </c>
      <c r="D23" s="70">
        <v>27</v>
      </c>
      <c r="E23" s="70">
        <v>2018</v>
      </c>
      <c r="F23" s="70" t="s">
        <v>183</v>
      </c>
      <c r="G23" s="70" t="s">
        <v>1678</v>
      </c>
      <c r="H23" s="70" t="s">
        <v>1679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1694</v>
      </c>
      <c r="B24" s="70">
        <v>458</v>
      </c>
      <c r="C24" s="70">
        <v>16</v>
      </c>
      <c r="D24" s="70">
        <v>27</v>
      </c>
      <c r="E24" s="70">
        <v>2019</v>
      </c>
      <c r="F24" s="70" t="s">
        <v>158</v>
      </c>
      <c r="G24" s="70" t="s">
        <v>1678</v>
      </c>
      <c r="H24" s="70" t="s">
        <v>1679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1695</v>
      </c>
      <c r="B25" s="70">
        <v>459</v>
      </c>
      <c r="C25" s="70">
        <v>17</v>
      </c>
      <c r="D25" s="70">
        <v>27</v>
      </c>
      <c r="E25" s="70">
        <v>2020</v>
      </c>
      <c r="F25" s="70" t="s">
        <v>159</v>
      </c>
      <c r="G25" s="70" t="s">
        <v>1678</v>
      </c>
      <c r="H25" s="70" t="s">
        <v>1679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1696</v>
      </c>
      <c r="B26" s="70">
        <v>459</v>
      </c>
      <c r="C26" s="70">
        <v>18</v>
      </c>
      <c r="D26" s="70">
        <v>27</v>
      </c>
      <c r="E26" s="70">
        <v>2021</v>
      </c>
      <c r="F26" s="70" t="s">
        <v>160</v>
      </c>
      <c r="G26" s="1064" t="s">
        <v>1678</v>
      </c>
      <c r="H26" s="70" t="s">
        <v>1679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1697</v>
      </c>
      <c r="B27" s="70">
        <v>459</v>
      </c>
      <c r="C27" s="70">
        <v>19</v>
      </c>
      <c r="D27" s="70">
        <v>27</v>
      </c>
      <c r="E27" s="70">
        <v>2022</v>
      </c>
      <c r="F27" s="70" t="s">
        <v>161</v>
      </c>
      <c r="G27" s="1064" t="s">
        <v>1678</v>
      </c>
      <c r="H27" s="70" t="s">
        <v>1679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459</v>
      </c>
      <c r="C28" s="70">
        <v>20</v>
      </c>
      <c r="D28" s="70">
        <v>27</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459</v>
      </c>
      <c r="C29" s="70">
        <v>21</v>
      </c>
      <c r="D29" s="70">
        <v>27</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1701</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1702</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1703</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1704</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1705</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1706</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1707</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1708</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1709</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1710</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1711</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1712</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1713</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1714</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1715</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1716</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1717</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358</v>
      </c>
      <c r="C51" s="70">
        <v>1</v>
      </c>
      <c r="D51" s="70">
        <v>22</v>
      </c>
      <c r="E51" s="70">
        <v>1990</v>
      </c>
      <c r="F51" s="70" t="s">
        <v>787</v>
      </c>
      <c r="G51" s="70" t="s">
        <v>1720</v>
      </c>
      <c r="H51" s="70" t="s">
        <v>1721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359</v>
      </c>
      <c r="C52" s="70">
        <v>2</v>
      </c>
      <c r="D52" s="70">
        <v>22</v>
      </c>
      <c r="E52" s="70">
        <v>2005</v>
      </c>
      <c r="F52" s="70" t="s">
        <v>789</v>
      </c>
      <c r="G52" s="70" t="s">
        <v>1720</v>
      </c>
      <c r="H52" s="70" t="s">
        <v>1721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360</v>
      </c>
      <c r="C53" s="70">
        <v>3</v>
      </c>
      <c r="D53" s="70">
        <v>22</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361</v>
      </c>
      <c r="C54" s="70">
        <v>4</v>
      </c>
      <c r="D54" s="70">
        <v>22</v>
      </c>
      <c r="E54" s="70">
        <v>2007</v>
      </c>
      <c r="F54" s="70" t="s">
        <v>791</v>
      </c>
      <c r="G54" s="70" t="s">
        <v>1720</v>
      </c>
      <c r="H54" s="70" t="s">
        <v>1721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362</v>
      </c>
      <c r="C55" s="70">
        <v>5</v>
      </c>
      <c r="D55" s="70">
        <v>22</v>
      </c>
      <c r="E55" s="70">
        <v>2008</v>
      </c>
      <c r="F55" s="70" t="s">
        <v>792</v>
      </c>
      <c r="G55" s="70" t="s">
        <v>1720</v>
      </c>
      <c r="H55" s="70" t="s">
        <v>1721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363</v>
      </c>
      <c r="C56" s="70">
        <v>6</v>
      </c>
      <c r="D56" s="70">
        <v>22</v>
      </c>
      <c r="E56" s="70">
        <v>2009</v>
      </c>
      <c r="F56" s="70" t="s">
        <v>176</v>
      </c>
      <c r="G56" s="70" t="s">
        <v>1720</v>
      </c>
      <c r="H56" s="70" t="s">
        <v>1721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1727</v>
      </c>
      <c r="B57" s="70">
        <v>364</v>
      </c>
      <c r="C57" s="70">
        <v>7</v>
      </c>
      <c r="D57" s="70">
        <v>22</v>
      </c>
      <c r="E57" s="70">
        <v>2010</v>
      </c>
      <c r="F57" s="70" t="s">
        <v>177</v>
      </c>
      <c r="G57" s="70" t="s">
        <v>1720</v>
      </c>
      <c r="H57" s="70" t="s">
        <v>1721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1728</v>
      </c>
      <c r="B58" s="70">
        <v>365</v>
      </c>
      <c r="C58" s="70">
        <v>8</v>
      </c>
      <c r="D58" s="70">
        <v>22</v>
      </c>
      <c r="E58" s="70">
        <v>2011</v>
      </c>
      <c r="F58" s="70" t="s">
        <v>178</v>
      </c>
      <c r="G58" s="70" t="s">
        <v>1720</v>
      </c>
      <c r="H58" s="70" t="s">
        <v>1721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1729</v>
      </c>
      <c r="B59" s="70">
        <v>366</v>
      </c>
      <c r="C59" s="70">
        <v>9</v>
      </c>
      <c r="D59" s="70">
        <v>22</v>
      </c>
      <c r="E59" s="70">
        <v>2012</v>
      </c>
      <c r="F59" s="70" t="s">
        <v>179</v>
      </c>
      <c r="G59" s="70" t="s">
        <v>1720</v>
      </c>
      <c r="H59" s="70" t="s">
        <v>1721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1730</v>
      </c>
      <c r="B60" s="70">
        <v>367</v>
      </c>
      <c r="C60" s="70">
        <v>10</v>
      </c>
      <c r="D60" s="70">
        <v>22</v>
      </c>
      <c r="E60" s="70">
        <v>2013</v>
      </c>
      <c r="F60" s="70" t="s">
        <v>180</v>
      </c>
      <c r="G60" s="70" t="s">
        <v>1720</v>
      </c>
      <c r="H60" s="70" t="s">
        <v>1721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1731</v>
      </c>
      <c r="B61" s="70">
        <v>368</v>
      </c>
      <c r="C61" s="70">
        <v>11</v>
      </c>
      <c r="D61" s="70">
        <v>22</v>
      </c>
      <c r="E61" s="70">
        <v>2014</v>
      </c>
      <c r="F61" s="70" t="s">
        <v>181</v>
      </c>
      <c r="G61" s="70" t="s">
        <v>1720</v>
      </c>
      <c r="H61" s="70" t="s">
        <v>1721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1732</v>
      </c>
      <c r="B62" s="70">
        <v>369</v>
      </c>
      <c r="C62" s="70">
        <v>12</v>
      </c>
      <c r="D62" s="70">
        <v>22</v>
      </c>
      <c r="E62" s="70">
        <v>2015</v>
      </c>
      <c r="F62" s="70" t="s">
        <v>182</v>
      </c>
      <c r="G62" s="70" t="s">
        <v>1720</v>
      </c>
      <c r="H62" s="70" t="s">
        <v>1721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1733</v>
      </c>
      <c r="B63" s="70">
        <v>370</v>
      </c>
      <c r="C63" s="70">
        <v>13</v>
      </c>
      <c r="D63" s="70">
        <v>22</v>
      </c>
      <c r="E63" s="70">
        <v>2016</v>
      </c>
      <c r="F63" s="70" t="s">
        <v>155</v>
      </c>
      <c r="G63" s="70" t="s">
        <v>1720</v>
      </c>
      <c r="H63" s="70" t="s">
        <v>1721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1734</v>
      </c>
      <c r="B64" s="70">
        <v>371</v>
      </c>
      <c r="C64" s="70">
        <v>14</v>
      </c>
      <c r="D64" s="70">
        <v>22</v>
      </c>
      <c r="E64" s="70">
        <v>2017</v>
      </c>
      <c r="F64" s="70" t="s">
        <v>156</v>
      </c>
      <c r="G64" s="1064" t="s">
        <v>1720</v>
      </c>
      <c r="H64" s="70" t="s">
        <v>1721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1735</v>
      </c>
      <c r="B65" s="70">
        <v>372</v>
      </c>
      <c r="C65" s="70">
        <v>15</v>
      </c>
      <c r="D65" s="70">
        <v>22</v>
      </c>
      <c r="E65" s="70">
        <v>2018</v>
      </c>
      <c r="F65" s="70" t="s">
        <v>183</v>
      </c>
      <c r="G65" s="1064" t="s">
        <v>1720</v>
      </c>
      <c r="H65" s="70" t="s">
        <v>1721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1736</v>
      </c>
      <c r="B66" s="70">
        <v>373</v>
      </c>
      <c r="C66" s="70">
        <v>16</v>
      </c>
      <c r="D66" s="70">
        <v>22</v>
      </c>
      <c r="E66" s="70">
        <v>2019</v>
      </c>
      <c r="F66" s="70" t="s">
        <v>158</v>
      </c>
      <c r="G66" s="70" t="s">
        <v>1720</v>
      </c>
      <c r="H66" s="70" t="s">
        <v>1721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1737</v>
      </c>
      <c r="B67" s="70">
        <v>374</v>
      </c>
      <c r="C67" s="70">
        <v>17</v>
      </c>
      <c r="D67" s="70">
        <v>22</v>
      </c>
      <c r="E67" s="70">
        <v>2020</v>
      </c>
      <c r="F67" s="70" t="s">
        <v>159</v>
      </c>
      <c r="G67" s="70" t="s">
        <v>1720</v>
      </c>
      <c r="H67" s="70" t="s">
        <v>1721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1738</v>
      </c>
      <c r="B68" s="70">
        <v>374</v>
      </c>
      <c r="C68" s="70">
        <v>18</v>
      </c>
      <c r="D68" s="70">
        <v>22</v>
      </c>
      <c r="E68" s="70">
        <v>2021</v>
      </c>
      <c r="F68" s="70" t="s">
        <v>160</v>
      </c>
      <c r="G68" s="70" t="s">
        <v>1720</v>
      </c>
      <c r="H68" s="70" t="s">
        <v>1721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1739</v>
      </c>
      <c r="B69" s="70">
        <v>374</v>
      </c>
      <c r="C69" s="70">
        <v>19</v>
      </c>
      <c r="D69" s="70">
        <v>22</v>
      </c>
      <c r="E69" s="70">
        <v>2022</v>
      </c>
      <c r="F69" s="70" t="s">
        <v>161</v>
      </c>
      <c r="G69" s="70" t="s">
        <v>1720</v>
      </c>
      <c r="H69" s="70" t="s">
        <v>1721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374</v>
      </c>
      <c r="C70" s="70">
        <v>20</v>
      </c>
      <c r="D70" s="70">
        <v>22</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374</v>
      </c>
      <c r="C71" s="70">
        <v>21</v>
      </c>
      <c r="D71" s="70">
        <v>22</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426</v>
      </c>
      <c r="C72" s="70">
        <v>1</v>
      </c>
      <c r="D72" s="70">
        <v>26</v>
      </c>
      <c r="E72" s="70">
        <v>1990</v>
      </c>
      <c r="F72" s="70" t="s">
        <v>787</v>
      </c>
      <c r="G72" s="70" t="s">
        <v>1743</v>
      </c>
      <c r="H72" s="70" t="s">
        <v>1744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427</v>
      </c>
      <c r="C73" s="70">
        <v>2</v>
      </c>
      <c r="D73" s="70">
        <v>26</v>
      </c>
      <c r="E73" s="70">
        <v>2005</v>
      </c>
      <c r="F73" s="70" t="s">
        <v>789</v>
      </c>
      <c r="G73" s="70" t="s">
        <v>1743</v>
      </c>
      <c r="H73" s="70" t="s">
        <v>1744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428</v>
      </c>
      <c r="C74" s="70">
        <v>3</v>
      </c>
      <c r="D74" s="70">
        <v>26</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429</v>
      </c>
      <c r="C75" s="70">
        <v>4</v>
      </c>
      <c r="D75" s="70">
        <v>26</v>
      </c>
      <c r="E75" s="70">
        <v>2007</v>
      </c>
      <c r="F75" s="70" t="s">
        <v>791</v>
      </c>
      <c r="G75" s="70" t="s">
        <v>1743</v>
      </c>
      <c r="H75" s="70" t="s">
        <v>1744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430</v>
      </c>
      <c r="C76" s="70">
        <v>5</v>
      </c>
      <c r="D76" s="70">
        <v>26</v>
      </c>
      <c r="E76" s="70">
        <v>2008</v>
      </c>
      <c r="F76" s="70" t="s">
        <v>792</v>
      </c>
      <c r="G76" s="70" t="s">
        <v>1743</v>
      </c>
      <c r="H76" s="70" t="s">
        <v>1744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431</v>
      </c>
      <c r="C77" s="70">
        <v>6</v>
      </c>
      <c r="D77" s="70">
        <v>26</v>
      </c>
      <c r="E77" s="70">
        <v>2009</v>
      </c>
      <c r="F77" s="70" t="s">
        <v>176</v>
      </c>
      <c r="G77" s="70" t="s">
        <v>1743</v>
      </c>
      <c r="H77" s="70" t="s">
        <v>1744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1750</v>
      </c>
      <c r="B78" s="70">
        <v>432</v>
      </c>
      <c r="C78" s="70">
        <v>7</v>
      </c>
      <c r="D78" s="70">
        <v>26</v>
      </c>
      <c r="E78" s="70">
        <v>2010</v>
      </c>
      <c r="F78" s="70" t="s">
        <v>177</v>
      </c>
      <c r="G78" s="70" t="s">
        <v>1743</v>
      </c>
      <c r="H78" s="70" t="s">
        <v>1744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1751</v>
      </c>
      <c r="B79" s="70">
        <v>433</v>
      </c>
      <c r="C79" s="70">
        <v>8</v>
      </c>
      <c r="D79" s="70">
        <v>26</v>
      </c>
      <c r="E79" s="70">
        <v>2011</v>
      </c>
      <c r="F79" s="70" t="s">
        <v>178</v>
      </c>
      <c r="G79" s="70" t="s">
        <v>1743</v>
      </c>
      <c r="H79" s="70" t="s">
        <v>1744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1752</v>
      </c>
      <c r="B80" s="70">
        <v>434</v>
      </c>
      <c r="C80" s="70">
        <v>9</v>
      </c>
      <c r="D80" s="70">
        <v>26</v>
      </c>
      <c r="E80" s="70">
        <v>2012</v>
      </c>
      <c r="F80" s="70" t="s">
        <v>179</v>
      </c>
      <c r="G80" s="70" t="s">
        <v>1743</v>
      </c>
      <c r="H80" s="70" t="s">
        <v>1744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1753</v>
      </c>
      <c r="B81" s="70">
        <v>435</v>
      </c>
      <c r="C81" s="70">
        <v>10</v>
      </c>
      <c r="D81" s="70">
        <v>26</v>
      </c>
      <c r="E81" s="70">
        <v>2013</v>
      </c>
      <c r="F81" s="70" t="s">
        <v>180</v>
      </c>
      <c r="G81" s="70" t="s">
        <v>1743</v>
      </c>
      <c r="H81" s="70" t="s">
        <v>1744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1754</v>
      </c>
      <c r="B82" s="70">
        <v>436</v>
      </c>
      <c r="C82" s="70">
        <v>11</v>
      </c>
      <c r="D82" s="70">
        <v>26</v>
      </c>
      <c r="E82" s="70">
        <v>2014</v>
      </c>
      <c r="F82" s="70" t="s">
        <v>181</v>
      </c>
      <c r="G82" s="70" t="s">
        <v>1743</v>
      </c>
      <c r="H82" s="70" t="s">
        <v>1744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1755</v>
      </c>
      <c r="B83" s="70">
        <v>437</v>
      </c>
      <c r="C83" s="70">
        <v>12</v>
      </c>
      <c r="D83" s="70">
        <v>26</v>
      </c>
      <c r="E83" s="70">
        <v>2015</v>
      </c>
      <c r="F83" s="70" t="s">
        <v>182</v>
      </c>
      <c r="G83" s="1064" t="s">
        <v>1743</v>
      </c>
      <c r="H83" s="70" t="s">
        <v>1744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1756</v>
      </c>
      <c r="B84" s="70">
        <v>438</v>
      </c>
      <c r="C84" s="70">
        <v>13</v>
      </c>
      <c r="D84" s="70">
        <v>26</v>
      </c>
      <c r="E84" s="70">
        <v>2016</v>
      </c>
      <c r="F84" s="70" t="s">
        <v>155</v>
      </c>
      <c r="G84" s="1064" t="s">
        <v>1743</v>
      </c>
      <c r="H84" s="70" t="s">
        <v>1744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1757</v>
      </c>
      <c r="B85" s="70">
        <v>439</v>
      </c>
      <c r="C85" s="70">
        <v>14</v>
      </c>
      <c r="D85" s="70">
        <v>26</v>
      </c>
      <c r="E85" s="70">
        <v>2017</v>
      </c>
      <c r="F85" s="70" t="s">
        <v>156</v>
      </c>
      <c r="G85" s="70" t="s">
        <v>1743</v>
      </c>
      <c r="H85" s="70" t="s">
        <v>1744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1758</v>
      </c>
      <c r="B86" s="70">
        <v>440</v>
      </c>
      <c r="C86" s="70">
        <v>15</v>
      </c>
      <c r="D86" s="70">
        <v>26</v>
      </c>
      <c r="E86" s="70">
        <v>2018</v>
      </c>
      <c r="F86" s="70" t="s">
        <v>183</v>
      </c>
      <c r="G86" s="70" t="s">
        <v>1743</v>
      </c>
      <c r="H86" s="70" t="s">
        <v>1744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1759</v>
      </c>
      <c r="B87" s="70">
        <v>441</v>
      </c>
      <c r="C87" s="70">
        <v>16</v>
      </c>
      <c r="D87" s="70">
        <v>26</v>
      </c>
      <c r="E87" s="70">
        <v>2019</v>
      </c>
      <c r="F87" s="70" t="s">
        <v>158</v>
      </c>
      <c r="G87" s="70" t="s">
        <v>1743</v>
      </c>
      <c r="H87" s="70" t="s">
        <v>1744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1760</v>
      </c>
      <c r="B88" s="70">
        <v>442</v>
      </c>
      <c r="C88" s="70">
        <v>17</v>
      </c>
      <c r="D88" s="70">
        <v>26</v>
      </c>
      <c r="E88" s="70">
        <v>2020</v>
      </c>
      <c r="F88" s="70" t="s">
        <v>159</v>
      </c>
      <c r="G88" s="70" t="s">
        <v>1743</v>
      </c>
      <c r="H88" s="70" t="s">
        <v>1744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1761</v>
      </c>
      <c r="B89" s="70">
        <v>442</v>
      </c>
      <c r="C89" s="70">
        <v>18</v>
      </c>
      <c r="D89" s="70">
        <v>26</v>
      </c>
      <c r="E89" s="70">
        <v>2021</v>
      </c>
      <c r="F89" s="70" t="s">
        <v>160</v>
      </c>
      <c r="G89" s="70" t="s">
        <v>1743</v>
      </c>
      <c r="H89" s="70" t="s">
        <v>1744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1762</v>
      </c>
      <c r="B90" s="70">
        <v>442</v>
      </c>
      <c r="C90" s="70">
        <v>19</v>
      </c>
      <c r="D90" s="70">
        <v>26</v>
      </c>
      <c r="E90" s="70">
        <v>2022</v>
      </c>
      <c r="F90" s="70" t="s">
        <v>161</v>
      </c>
      <c r="G90" s="70" t="s">
        <v>1743</v>
      </c>
      <c r="H90" s="70" t="s">
        <v>1744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442</v>
      </c>
      <c r="C91" s="70">
        <v>20</v>
      </c>
      <c r="D91" s="70">
        <v>26</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442</v>
      </c>
      <c r="C92" s="70">
        <v>21</v>
      </c>
      <c r="D92" s="70">
        <v>26</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52</v>
      </c>
      <c r="C93" s="70">
        <v>1</v>
      </c>
      <c r="D93" s="70">
        <v>4</v>
      </c>
      <c r="E93" s="70">
        <v>1990</v>
      </c>
      <c r="F93" s="70" t="s">
        <v>787</v>
      </c>
      <c r="G93" s="70" t="s">
        <v>1766</v>
      </c>
      <c r="H93" s="70" t="s">
        <v>1767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53</v>
      </c>
      <c r="C94" s="70">
        <v>2</v>
      </c>
      <c r="D94" s="70">
        <v>4</v>
      </c>
      <c r="E94" s="70">
        <v>2005</v>
      </c>
      <c r="F94" s="70" t="s">
        <v>789</v>
      </c>
      <c r="G94" s="70" t="s">
        <v>1766</v>
      </c>
      <c r="H94" s="70" t="s">
        <v>1767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54</v>
      </c>
      <c r="C95" s="70">
        <v>3</v>
      </c>
      <c r="D95" s="70">
        <v>4</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55</v>
      </c>
      <c r="C96" s="70">
        <v>4</v>
      </c>
      <c r="D96" s="70">
        <v>4</v>
      </c>
      <c r="E96" s="70">
        <v>2007</v>
      </c>
      <c r="F96" s="70" t="s">
        <v>791</v>
      </c>
      <c r="G96" s="70" t="s">
        <v>1766</v>
      </c>
      <c r="H96" s="70" t="s">
        <v>1767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56</v>
      </c>
      <c r="C97" s="70">
        <v>5</v>
      </c>
      <c r="D97" s="70">
        <v>4</v>
      </c>
      <c r="E97" s="70">
        <v>2008</v>
      </c>
      <c r="F97" s="70" t="s">
        <v>792</v>
      </c>
      <c r="G97" s="70" t="s">
        <v>1766</v>
      </c>
      <c r="H97" s="70" t="s">
        <v>1767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57</v>
      </c>
      <c r="C98" s="70">
        <v>6</v>
      </c>
      <c r="D98" s="70">
        <v>4</v>
      </c>
      <c r="E98" s="70">
        <v>2009</v>
      </c>
      <c r="F98" s="70" t="s">
        <v>176</v>
      </c>
      <c r="G98" s="70" t="s">
        <v>1766</v>
      </c>
      <c r="H98" s="70" t="s">
        <v>1767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1773</v>
      </c>
      <c r="B99" s="70">
        <v>58</v>
      </c>
      <c r="C99" s="70">
        <v>7</v>
      </c>
      <c r="D99" s="70">
        <v>4</v>
      </c>
      <c r="E99" s="70">
        <v>2010</v>
      </c>
      <c r="F99" s="70" t="s">
        <v>177</v>
      </c>
      <c r="G99" s="70" t="s">
        <v>1766</v>
      </c>
      <c r="H99" s="70" t="s">
        <v>1767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1774</v>
      </c>
      <c r="B100" s="70">
        <v>59</v>
      </c>
      <c r="C100" s="70">
        <v>8</v>
      </c>
      <c r="D100" s="70">
        <v>4</v>
      </c>
      <c r="E100" s="70">
        <v>2011</v>
      </c>
      <c r="F100" s="70" t="s">
        <v>178</v>
      </c>
      <c r="G100" s="70" t="s">
        <v>1766</v>
      </c>
      <c r="H100" s="70" t="s">
        <v>1767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1775</v>
      </c>
      <c r="B101" s="70">
        <v>60</v>
      </c>
      <c r="C101" s="70">
        <v>9</v>
      </c>
      <c r="D101" s="70">
        <v>4</v>
      </c>
      <c r="E101" s="70">
        <v>2012</v>
      </c>
      <c r="F101" s="70" t="s">
        <v>179</v>
      </c>
      <c r="G101" s="70" t="s">
        <v>1766</v>
      </c>
      <c r="H101" s="70" t="s">
        <v>1767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1776</v>
      </c>
      <c r="B102" s="70">
        <v>61</v>
      </c>
      <c r="C102" s="70">
        <v>10</v>
      </c>
      <c r="D102" s="70">
        <v>4</v>
      </c>
      <c r="E102" s="70">
        <v>2013</v>
      </c>
      <c r="F102" s="70" t="s">
        <v>180</v>
      </c>
      <c r="G102" s="1064" t="s">
        <v>1766</v>
      </c>
      <c r="H102" s="70" t="s">
        <v>1767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1777</v>
      </c>
      <c r="B103" s="70">
        <v>62</v>
      </c>
      <c r="C103" s="70">
        <v>11</v>
      </c>
      <c r="D103" s="70">
        <v>4</v>
      </c>
      <c r="E103" s="70">
        <v>2014</v>
      </c>
      <c r="F103" s="70" t="s">
        <v>181</v>
      </c>
      <c r="G103" s="1064" t="s">
        <v>1766</v>
      </c>
      <c r="H103" s="70" t="s">
        <v>1767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1778</v>
      </c>
      <c r="B104" s="70">
        <v>63</v>
      </c>
      <c r="C104" s="70">
        <v>12</v>
      </c>
      <c r="D104" s="70">
        <v>4</v>
      </c>
      <c r="E104" s="70">
        <v>2015</v>
      </c>
      <c r="F104" s="70" t="s">
        <v>182</v>
      </c>
      <c r="G104" s="70" t="s">
        <v>1766</v>
      </c>
      <c r="H104" s="70" t="s">
        <v>1767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1779</v>
      </c>
      <c r="B105" s="70">
        <v>64</v>
      </c>
      <c r="C105" s="70">
        <v>13</v>
      </c>
      <c r="D105" s="70">
        <v>4</v>
      </c>
      <c r="E105" s="70">
        <v>2016</v>
      </c>
      <c r="F105" s="70" t="s">
        <v>155</v>
      </c>
      <c r="G105" s="70" t="s">
        <v>1766</v>
      </c>
      <c r="H105" s="70" t="s">
        <v>1767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1780</v>
      </c>
      <c r="B106" s="70">
        <v>65</v>
      </c>
      <c r="C106" s="70">
        <v>14</v>
      </c>
      <c r="D106" s="70">
        <v>4</v>
      </c>
      <c r="E106" s="70">
        <v>2017</v>
      </c>
      <c r="F106" s="70" t="s">
        <v>156</v>
      </c>
      <c r="G106" s="70" t="s">
        <v>1766</v>
      </c>
      <c r="H106" s="70" t="s">
        <v>1767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1781</v>
      </c>
      <c r="B107" s="70">
        <v>66</v>
      </c>
      <c r="C107" s="70">
        <v>15</v>
      </c>
      <c r="D107" s="70">
        <v>4</v>
      </c>
      <c r="E107" s="70">
        <v>2018</v>
      </c>
      <c r="F107" s="70" t="s">
        <v>183</v>
      </c>
      <c r="G107" s="70" t="s">
        <v>1766</v>
      </c>
      <c r="H107" s="70" t="s">
        <v>1767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1782</v>
      </c>
      <c r="B108" s="70">
        <v>67</v>
      </c>
      <c r="C108" s="70">
        <v>16</v>
      </c>
      <c r="D108" s="70">
        <v>4</v>
      </c>
      <c r="E108" s="70">
        <v>2019</v>
      </c>
      <c r="F108" s="70" t="s">
        <v>158</v>
      </c>
      <c r="G108" s="70" t="s">
        <v>1766</v>
      </c>
      <c r="H108" s="70" t="s">
        <v>1767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1783</v>
      </c>
      <c r="B109" s="70">
        <v>68</v>
      </c>
      <c r="C109" s="70">
        <v>17</v>
      </c>
      <c r="D109" s="70">
        <v>4</v>
      </c>
      <c r="E109" s="70">
        <v>2020</v>
      </c>
      <c r="F109" s="70" t="s">
        <v>159</v>
      </c>
      <c r="G109" s="70" t="s">
        <v>1766</v>
      </c>
      <c r="H109" s="70" t="s">
        <v>1767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1784</v>
      </c>
      <c r="B110" s="70">
        <v>68</v>
      </c>
      <c r="C110" s="70">
        <v>18</v>
      </c>
      <c r="D110" s="70">
        <v>4</v>
      </c>
      <c r="E110" s="70">
        <v>2021</v>
      </c>
      <c r="F110" s="70" t="s">
        <v>160</v>
      </c>
      <c r="G110" s="70" t="s">
        <v>1766</v>
      </c>
      <c r="H110" s="70" t="s">
        <v>1767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1785</v>
      </c>
      <c r="B111" s="70">
        <v>68</v>
      </c>
      <c r="C111" s="70">
        <v>19</v>
      </c>
      <c r="D111" s="70">
        <v>4</v>
      </c>
      <c r="E111" s="70">
        <v>2022</v>
      </c>
      <c r="F111" s="70" t="s">
        <v>161</v>
      </c>
      <c r="G111" s="70" t="s">
        <v>1766</v>
      </c>
      <c r="H111" s="70" t="s">
        <v>1767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68</v>
      </c>
      <c r="C112" s="70">
        <v>20</v>
      </c>
      <c r="D112" s="70">
        <v>4</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68</v>
      </c>
      <c r="C113" s="70">
        <v>21</v>
      </c>
      <c r="D113" s="70">
        <v>4</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1789</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1790</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1791</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1792</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1793</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1794</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1795</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1796</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1797</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1798</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1799</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1800</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1801</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1802</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1803</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1804</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1805</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86</v>
      </c>
      <c r="C135" s="70">
        <v>1</v>
      </c>
      <c r="D135" s="70">
        <v>6</v>
      </c>
      <c r="E135" s="70">
        <v>1990</v>
      </c>
      <c r="F135" s="70" t="s">
        <v>787</v>
      </c>
      <c r="G135" s="70" t="s">
        <v>1808</v>
      </c>
      <c r="H135" s="70" t="s">
        <v>1809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87</v>
      </c>
      <c r="C136" s="70">
        <v>2</v>
      </c>
      <c r="D136" s="70">
        <v>6</v>
      </c>
      <c r="E136" s="70">
        <v>2005</v>
      </c>
      <c r="F136" s="70" t="s">
        <v>789</v>
      </c>
      <c r="G136" s="70" t="s">
        <v>1808</v>
      </c>
      <c r="H136" s="70" t="s">
        <v>1809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88</v>
      </c>
      <c r="C137" s="70">
        <v>3</v>
      </c>
      <c r="D137" s="70">
        <v>6</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89</v>
      </c>
      <c r="C138" s="70">
        <v>4</v>
      </c>
      <c r="D138" s="70">
        <v>6</v>
      </c>
      <c r="E138" s="70">
        <v>2007</v>
      </c>
      <c r="F138" s="70" t="s">
        <v>791</v>
      </c>
      <c r="G138" s="70" t="s">
        <v>1808</v>
      </c>
      <c r="H138" s="70" t="s">
        <v>1809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90</v>
      </c>
      <c r="C139" s="70">
        <v>5</v>
      </c>
      <c r="D139" s="70">
        <v>6</v>
      </c>
      <c r="E139" s="70">
        <v>2008</v>
      </c>
      <c r="F139" s="70" t="s">
        <v>792</v>
      </c>
      <c r="G139" s="70" t="s">
        <v>1808</v>
      </c>
      <c r="H139" s="70" t="s">
        <v>1809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91</v>
      </c>
      <c r="C140" s="70">
        <v>6</v>
      </c>
      <c r="D140" s="70">
        <v>6</v>
      </c>
      <c r="E140" s="70">
        <v>2009</v>
      </c>
      <c r="F140" s="70" t="s">
        <v>176</v>
      </c>
      <c r="G140" s="1064" t="s">
        <v>1808</v>
      </c>
      <c r="H140" s="70" t="s">
        <v>1809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1815</v>
      </c>
      <c r="B141" s="70">
        <v>92</v>
      </c>
      <c r="C141" s="70">
        <v>7</v>
      </c>
      <c r="D141" s="70">
        <v>6</v>
      </c>
      <c r="E141" s="70">
        <v>2010</v>
      </c>
      <c r="F141" s="70" t="s">
        <v>177</v>
      </c>
      <c r="G141" s="1064" t="s">
        <v>1808</v>
      </c>
      <c r="H141" s="70" t="s">
        <v>1809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1816</v>
      </c>
      <c r="B142" s="70">
        <v>93</v>
      </c>
      <c r="C142" s="70">
        <v>8</v>
      </c>
      <c r="D142" s="70">
        <v>6</v>
      </c>
      <c r="E142" s="70">
        <v>2011</v>
      </c>
      <c r="F142" s="70" t="s">
        <v>178</v>
      </c>
      <c r="G142" s="70" t="s">
        <v>1808</v>
      </c>
      <c r="H142" s="70" t="s">
        <v>1809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1817</v>
      </c>
      <c r="B143" s="70">
        <v>94</v>
      </c>
      <c r="C143" s="70">
        <v>9</v>
      </c>
      <c r="D143" s="70">
        <v>6</v>
      </c>
      <c r="E143" s="70">
        <v>2012</v>
      </c>
      <c r="F143" s="70" t="s">
        <v>179</v>
      </c>
      <c r="G143" s="70" t="s">
        <v>1808</v>
      </c>
      <c r="H143" s="70" t="s">
        <v>1809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1818</v>
      </c>
      <c r="B144" s="70">
        <v>95</v>
      </c>
      <c r="C144" s="70">
        <v>10</v>
      </c>
      <c r="D144" s="70">
        <v>6</v>
      </c>
      <c r="E144" s="70">
        <v>2013</v>
      </c>
      <c r="F144" s="70" t="s">
        <v>180</v>
      </c>
      <c r="G144" s="70" t="s">
        <v>1808</v>
      </c>
      <c r="H144" s="70" t="s">
        <v>1809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1819</v>
      </c>
      <c r="B145" s="70">
        <v>96</v>
      </c>
      <c r="C145" s="70">
        <v>11</v>
      </c>
      <c r="D145" s="70">
        <v>6</v>
      </c>
      <c r="E145" s="70">
        <v>2014</v>
      </c>
      <c r="F145" s="70" t="s">
        <v>181</v>
      </c>
      <c r="G145" s="70" t="s">
        <v>1808</v>
      </c>
      <c r="H145" s="70" t="s">
        <v>1809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1820</v>
      </c>
      <c r="B146" s="70">
        <v>97</v>
      </c>
      <c r="C146" s="70">
        <v>12</v>
      </c>
      <c r="D146" s="70">
        <v>6</v>
      </c>
      <c r="E146" s="70">
        <v>2015</v>
      </c>
      <c r="F146" s="70" t="s">
        <v>182</v>
      </c>
      <c r="G146" s="70" t="s">
        <v>1808</v>
      </c>
      <c r="H146" s="70" t="s">
        <v>1809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1821</v>
      </c>
      <c r="B147" s="70">
        <v>98</v>
      </c>
      <c r="C147" s="70">
        <v>13</v>
      </c>
      <c r="D147" s="70">
        <v>6</v>
      </c>
      <c r="E147" s="70">
        <v>2016</v>
      </c>
      <c r="F147" s="70" t="s">
        <v>155</v>
      </c>
      <c r="G147" s="70" t="s">
        <v>1808</v>
      </c>
      <c r="H147" s="70" t="s">
        <v>1809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1822</v>
      </c>
      <c r="B148" s="70">
        <v>99</v>
      </c>
      <c r="C148" s="70">
        <v>14</v>
      </c>
      <c r="D148" s="70">
        <v>6</v>
      </c>
      <c r="E148" s="70">
        <v>2017</v>
      </c>
      <c r="F148" s="70" t="s">
        <v>156</v>
      </c>
      <c r="G148" s="70" t="s">
        <v>1808</v>
      </c>
      <c r="H148" s="70" t="s">
        <v>1809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1823</v>
      </c>
      <c r="B149" s="70">
        <v>100</v>
      </c>
      <c r="C149" s="70">
        <v>15</v>
      </c>
      <c r="D149" s="70">
        <v>6</v>
      </c>
      <c r="E149" s="70">
        <v>2018</v>
      </c>
      <c r="F149" s="70" t="s">
        <v>183</v>
      </c>
      <c r="G149" s="70" t="s">
        <v>1808</v>
      </c>
      <c r="H149" s="70" t="s">
        <v>1809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1824</v>
      </c>
      <c r="B150" s="70">
        <v>101</v>
      </c>
      <c r="C150" s="70">
        <v>16</v>
      </c>
      <c r="D150" s="70">
        <v>6</v>
      </c>
      <c r="E150" s="70">
        <v>2019</v>
      </c>
      <c r="F150" s="70" t="s">
        <v>158</v>
      </c>
      <c r="G150" s="70" t="s">
        <v>1808</v>
      </c>
      <c r="H150" s="70" t="s">
        <v>1809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1825</v>
      </c>
      <c r="B151" s="70">
        <v>102</v>
      </c>
      <c r="C151" s="70">
        <v>17</v>
      </c>
      <c r="D151" s="70">
        <v>6</v>
      </c>
      <c r="E151" s="70">
        <v>2020</v>
      </c>
      <c r="F151" s="70" t="s">
        <v>159</v>
      </c>
      <c r="G151" s="70" t="s">
        <v>1808</v>
      </c>
      <c r="H151" s="70" t="s">
        <v>1809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1826</v>
      </c>
      <c r="B152" s="70">
        <v>102</v>
      </c>
      <c r="C152" s="70">
        <v>18</v>
      </c>
      <c r="D152" s="70">
        <v>6</v>
      </c>
      <c r="E152" s="70">
        <v>2021</v>
      </c>
      <c r="F152" s="70" t="s">
        <v>160</v>
      </c>
      <c r="G152" s="70" t="s">
        <v>1808</v>
      </c>
      <c r="H152" s="70" t="s">
        <v>1809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1827</v>
      </c>
      <c r="B153" s="70">
        <v>102</v>
      </c>
      <c r="C153" s="70">
        <v>19</v>
      </c>
      <c r="D153" s="70">
        <v>6</v>
      </c>
      <c r="E153" s="70">
        <v>2022</v>
      </c>
      <c r="F153" s="70" t="s">
        <v>161</v>
      </c>
      <c r="G153" s="70" t="s">
        <v>1808</v>
      </c>
      <c r="H153" s="70" t="s">
        <v>1809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102</v>
      </c>
      <c r="C154" s="70">
        <v>20</v>
      </c>
      <c r="D154" s="70">
        <v>6</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102</v>
      </c>
      <c r="C155" s="70">
        <v>21</v>
      </c>
      <c r="D155" s="70">
        <v>6</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324</v>
      </c>
      <c r="C156" s="70">
        <v>1</v>
      </c>
      <c r="D156" s="70">
        <v>20</v>
      </c>
      <c r="E156" s="70">
        <v>1990</v>
      </c>
      <c r="F156" s="70" t="s">
        <v>787</v>
      </c>
      <c r="G156" s="70" t="s">
        <v>1831</v>
      </c>
      <c r="H156" s="70" t="s">
        <v>1832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325</v>
      </c>
      <c r="C157" s="70">
        <v>2</v>
      </c>
      <c r="D157" s="70">
        <v>20</v>
      </c>
      <c r="E157" s="70">
        <v>2005</v>
      </c>
      <c r="F157" s="70" t="s">
        <v>789</v>
      </c>
      <c r="G157" s="70" t="s">
        <v>1831</v>
      </c>
      <c r="H157" s="70" t="s">
        <v>1832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326</v>
      </c>
      <c r="C158" s="70">
        <v>3</v>
      </c>
      <c r="D158" s="70">
        <v>20</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327</v>
      </c>
      <c r="C159" s="70">
        <v>4</v>
      </c>
      <c r="D159" s="70">
        <v>20</v>
      </c>
      <c r="E159" s="70">
        <v>2007</v>
      </c>
      <c r="F159" s="70" t="s">
        <v>791</v>
      </c>
      <c r="G159" s="1064" t="s">
        <v>1831</v>
      </c>
      <c r="H159" s="70" t="s">
        <v>1832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328</v>
      </c>
      <c r="C160" s="70">
        <v>5</v>
      </c>
      <c r="D160" s="70">
        <v>20</v>
      </c>
      <c r="E160" s="70">
        <v>2008</v>
      </c>
      <c r="F160" s="70" t="s">
        <v>792</v>
      </c>
      <c r="G160" s="70" t="s">
        <v>1831</v>
      </c>
      <c r="H160" s="70" t="s">
        <v>1832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329</v>
      </c>
      <c r="C161" s="70">
        <v>6</v>
      </c>
      <c r="D161" s="70">
        <v>20</v>
      </c>
      <c r="E161" s="70">
        <v>2009</v>
      </c>
      <c r="F161" s="70" t="s">
        <v>176</v>
      </c>
      <c r="G161" s="70" t="s">
        <v>1831</v>
      </c>
      <c r="H161" s="70" t="s">
        <v>1832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1838</v>
      </c>
      <c r="B162" s="70">
        <v>330</v>
      </c>
      <c r="C162" s="70">
        <v>7</v>
      </c>
      <c r="D162" s="70">
        <v>20</v>
      </c>
      <c r="E162" s="70">
        <v>2010</v>
      </c>
      <c r="F162" s="70" t="s">
        <v>177</v>
      </c>
      <c r="G162" s="70" t="s">
        <v>1831</v>
      </c>
      <c r="H162" s="70" t="s">
        <v>1832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1839</v>
      </c>
      <c r="B163" s="70">
        <v>331</v>
      </c>
      <c r="C163" s="70">
        <v>8</v>
      </c>
      <c r="D163" s="70">
        <v>20</v>
      </c>
      <c r="E163" s="70">
        <v>2011</v>
      </c>
      <c r="F163" s="70" t="s">
        <v>178</v>
      </c>
      <c r="G163" s="70" t="s">
        <v>1831</v>
      </c>
      <c r="H163" s="70" t="s">
        <v>1832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1840</v>
      </c>
      <c r="B164" s="70">
        <v>332</v>
      </c>
      <c r="C164" s="70">
        <v>9</v>
      </c>
      <c r="D164" s="70">
        <v>20</v>
      </c>
      <c r="E164" s="70">
        <v>2012</v>
      </c>
      <c r="F164" s="70" t="s">
        <v>179</v>
      </c>
      <c r="G164" s="70" t="s">
        <v>1831</v>
      </c>
      <c r="H164" s="70" t="s">
        <v>1832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1841</v>
      </c>
      <c r="B165" s="70">
        <v>333</v>
      </c>
      <c r="C165" s="70">
        <v>10</v>
      </c>
      <c r="D165" s="70">
        <v>20</v>
      </c>
      <c r="E165" s="70">
        <v>2013</v>
      </c>
      <c r="F165" s="70" t="s">
        <v>180</v>
      </c>
      <c r="G165" s="70" t="s">
        <v>1831</v>
      </c>
      <c r="H165" s="70" t="s">
        <v>1832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1842</v>
      </c>
      <c r="B166" s="70">
        <v>334</v>
      </c>
      <c r="C166" s="70">
        <v>11</v>
      </c>
      <c r="D166" s="70">
        <v>20</v>
      </c>
      <c r="E166" s="70">
        <v>2014</v>
      </c>
      <c r="F166" s="70" t="s">
        <v>181</v>
      </c>
      <c r="G166" s="70" t="s">
        <v>1831</v>
      </c>
      <c r="H166" s="70" t="s">
        <v>1832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1843</v>
      </c>
      <c r="B167" s="70">
        <v>335</v>
      </c>
      <c r="C167" s="70">
        <v>12</v>
      </c>
      <c r="D167" s="70">
        <v>20</v>
      </c>
      <c r="E167" s="70">
        <v>2015</v>
      </c>
      <c r="F167" s="70" t="s">
        <v>182</v>
      </c>
      <c r="G167" s="70" t="s">
        <v>1831</v>
      </c>
      <c r="H167" s="70" t="s">
        <v>1832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1844</v>
      </c>
      <c r="B168" s="70">
        <v>336</v>
      </c>
      <c r="C168" s="70">
        <v>13</v>
      </c>
      <c r="D168" s="70">
        <v>20</v>
      </c>
      <c r="E168" s="70">
        <v>2016</v>
      </c>
      <c r="F168" s="70" t="s">
        <v>155</v>
      </c>
      <c r="G168" s="70" t="s">
        <v>1831</v>
      </c>
      <c r="H168" s="70" t="s">
        <v>1832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1845</v>
      </c>
      <c r="B169" s="70">
        <v>337</v>
      </c>
      <c r="C169" s="70">
        <v>14</v>
      </c>
      <c r="D169" s="70">
        <v>20</v>
      </c>
      <c r="E169" s="70">
        <v>2017</v>
      </c>
      <c r="F169" s="70" t="s">
        <v>156</v>
      </c>
      <c r="G169" s="70" t="s">
        <v>1831</v>
      </c>
      <c r="H169" s="70" t="s">
        <v>1832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1846</v>
      </c>
      <c r="B170" s="70">
        <v>338</v>
      </c>
      <c r="C170" s="70">
        <v>15</v>
      </c>
      <c r="D170" s="70">
        <v>20</v>
      </c>
      <c r="E170" s="70">
        <v>2018</v>
      </c>
      <c r="F170" s="70" t="s">
        <v>183</v>
      </c>
      <c r="G170" s="70" t="s">
        <v>1831</v>
      </c>
      <c r="H170" s="70" t="s">
        <v>1832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1847</v>
      </c>
      <c r="B171" s="70">
        <v>339</v>
      </c>
      <c r="C171" s="70">
        <v>16</v>
      </c>
      <c r="D171" s="70">
        <v>20</v>
      </c>
      <c r="E171" s="70">
        <v>2019</v>
      </c>
      <c r="F171" s="70" t="s">
        <v>158</v>
      </c>
      <c r="G171" s="70" t="s">
        <v>1831</v>
      </c>
      <c r="H171" s="70" t="s">
        <v>1832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1848</v>
      </c>
      <c r="B172" s="70">
        <v>340</v>
      </c>
      <c r="C172" s="70">
        <v>17</v>
      </c>
      <c r="D172" s="70">
        <v>20</v>
      </c>
      <c r="E172" s="70">
        <v>2020</v>
      </c>
      <c r="F172" s="70" t="s">
        <v>159</v>
      </c>
      <c r="G172" s="70" t="s">
        <v>1831</v>
      </c>
      <c r="H172" s="70" t="s">
        <v>1832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1849</v>
      </c>
      <c r="B173" s="70">
        <v>340</v>
      </c>
      <c r="C173" s="70">
        <v>18</v>
      </c>
      <c r="D173" s="70">
        <v>20</v>
      </c>
      <c r="E173" s="70">
        <v>2021</v>
      </c>
      <c r="F173" s="70" t="s">
        <v>160</v>
      </c>
      <c r="G173" s="70" t="s">
        <v>1831</v>
      </c>
      <c r="H173" s="70" t="s">
        <v>1832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1850</v>
      </c>
      <c r="B174" s="70">
        <v>340</v>
      </c>
      <c r="C174" s="70">
        <v>19</v>
      </c>
      <c r="D174" s="70">
        <v>20</v>
      </c>
      <c r="E174" s="70">
        <v>2022</v>
      </c>
      <c r="F174" s="70" t="s">
        <v>161</v>
      </c>
      <c r="G174" s="70" t="s">
        <v>1831</v>
      </c>
      <c r="H174" s="70" t="s">
        <v>1832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340</v>
      </c>
      <c r="C175" s="70">
        <v>20</v>
      </c>
      <c r="D175" s="70">
        <v>20</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340</v>
      </c>
      <c r="C176" s="70">
        <v>21</v>
      </c>
      <c r="D176" s="70">
        <v>20</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375</v>
      </c>
      <c r="C177" s="70">
        <v>1</v>
      </c>
      <c r="D177" s="70">
        <v>23</v>
      </c>
      <c r="E177" s="70">
        <v>1990</v>
      </c>
      <c r="F177" s="70" t="s">
        <v>787</v>
      </c>
      <c r="G177" s="70" t="s">
        <v>1854</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1854</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1854</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1854</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1854</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1854</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1854</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1854</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1854</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1854</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1854</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1854</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1854</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1854</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1854</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1854</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1854</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1854</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1854</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1854</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1854</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409</v>
      </c>
      <c r="C198" s="70">
        <v>1</v>
      </c>
      <c r="D198" s="70">
        <v>25</v>
      </c>
      <c r="E198" s="70">
        <v>1990</v>
      </c>
      <c r="F198" s="70" t="s">
        <v>787</v>
      </c>
      <c r="G198" s="1064" t="s">
        <v>1876</v>
      </c>
      <c r="H198" s="70" t="s">
        <v>1877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410</v>
      </c>
      <c r="C199" s="70">
        <v>2</v>
      </c>
      <c r="D199" s="70">
        <v>25</v>
      </c>
      <c r="E199" s="70">
        <v>2005</v>
      </c>
      <c r="F199" s="70" t="s">
        <v>789</v>
      </c>
      <c r="G199" s="70" t="s">
        <v>1876</v>
      </c>
      <c r="H199" s="70" t="s">
        <v>1877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411</v>
      </c>
      <c r="C200" s="70">
        <v>3</v>
      </c>
      <c r="D200" s="70">
        <v>25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412</v>
      </c>
      <c r="C201" s="70">
        <v>4</v>
      </c>
      <c r="D201" s="70">
        <v>25</v>
      </c>
      <c r="E201" s="70">
        <v>2007</v>
      </c>
      <c r="F201" s="70" t="s">
        <v>791</v>
      </c>
      <c r="G201" s="70" t="s">
        <v>1876</v>
      </c>
      <c r="H201" s="70" t="s">
        <v>1877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413</v>
      </c>
      <c r="C202" s="70">
        <v>5</v>
      </c>
      <c r="D202" s="70">
        <v>25</v>
      </c>
      <c r="E202" s="70">
        <v>2008</v>
      </c>
      <c r="F202" s="70" t="s">
        <v>792</v>
      </c>
      <c r="G202" s="70" t="s">
        <v>1876</v>
      </c>
      <c r="H202" s="70" t="s">
        <v>1877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414</v>
      </c>
      <c r="C203" s="70">
        <v>6</v>
      </c>
      <c r="D203" s="70">
        <v>25</v>
      </c>
      <c r="E203" s="70">
        <v>2009</v>
      </c>
      <c r="F203" s="70" t="s">
        <v>176</v>
      </c>
      <c r="G203" s="70" t="s">
        <v>1876</v>
      </c>
      <c r="H203" s="70" t="s">
        <v>1877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1883</v>
      </c>
      <c r="B204" s="70">
        <v>415</v>
      </c>
      <c r="C204" s="70">
        <v>7</v>
      </c>
      <c r="D204" s="70">
        <v>25</v>
      </c>
      <c r="E204" s="70">
        <v>2010</v>
      </c>
      <c r="F204" s="70" t="s">
        <v>177</v>
      </c>
      <c r="G204" s="70" t="s">
        <v>1876</v>
      </c>
      <c r="H204" s="70" t="s">
        <v>1877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1884</v>
      </c>
      <c r="B205" s="70">
        <v>416</v>
      </c>
      <c r="C205" s="70">
        <v>8</v>
      </c>
      <c r="D205" s="70">
        <v>25</v>
      </c>
      <c r="E205" s="70">
        <v>2011</v>
      </c>
      <c r="F205" s="70" t="s">
        <v>178</v>
      </c>
      <c r="G205" s="70" t="s">
        <v>1876</v>
      </c>
      <c r="H205" s="70" t="s">
        <v>1877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1885</v>
      </c>
      <c r="B206" s="70">
        <v>417</v>
      </c>
      <c r="C206" s="70">
        <v>9</v>
      </c>
      <c r="D206" s="70">
        <v>25</v>
      </c>
      <c r="E206" s="70">
        <v>2012</v>
      </c>
      <c r="F206" s="70" t="s">
        <v>179</v>
      </c>
      <c r="G206" s="70" t="s">
        <v>1876</v>
      </c>
      <c r="H206" s="70" t="s">
        <v>1877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1886</v>
      </c>
      <c r="B207" s="70">
        <v>418</v>
      </c>
      <c r="C207" s="70">
        <v>10</v>
      </c>
      <c r="D207" s="70">
        <v>25</v>
      </c>
      <c r="E207" s="70">
        <v>2013</v>
      </c>
      <c r="F207" s="70" t="s">
        <v>180</v>
      </c>
      <c r="G207" s="70" t="s">
        <v>1876</v>
      </c>
      <c r="H207" s="70" t="s">
        <v>1877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1887</v>
      </c>
      <c r="B208" s="70">
        <v>419</v>
      </c>
      <c r="C208" s="70">
        <v>11</v>
      </c>
      <c r="D208" s="70">
        <v>25</v>
      </c>
      <c r="E208" s="70">
        <v>2014</v>
      </c>
      <c r="F208" s="70" t="s">
        <v>181</v>
      </c>
      <c r="G208" s="70" t="s">
        <v>1876</v>
      </c>
      <c r="H208" s="70" t="s">
        <v>1877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1888</v>
      </c>
      <c r="B209" s="70">
        <v>420</v>
      </c>
      <c r="C209" s="70">
        <v>12</v>
      </c>
      <c r="D209" s="70">
        <v>25</v>
      </c>
      <c r="E209" s="70">
        <v>2015</v>
      </c>
      <c r="F209" s="70" t="s">
        <v>182</v>
      </c>
      <c r="G209" s="70" t="s">
        <v>1876</v>
      </c>
      <c r="H209" s="70" t="s">
        <v>1877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1889</v>
      </c>
      <c r="B210" s="70">
        <v>421</v>
      </c>
      <c r="C210" s="70">
        <v>13</v>
      </c>
      <c r="D210" s="70">
        <v>25</v>
      </c>
      <c r="E210" s="70">
        <v>2016</v>
      </c>
      <c r="F210" s="70" t="s">
        <v>155</v>
      </c>
      <c r="G210" s="70" t="s">
        <v>1876</v>
      </c>
      <c r="H210" s="70" t="s">
        <v>1877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1890</v>
      </c>
      <c r="B211" s="70">
        <v>422</v>
      </c>
      <c r="C211" s="70">
        <v>14</v>
      </c>
      <c r="D211" s="70">
        <v>25</v>
      </c>
      <c r="E211" s="70">
        <v>2017</v>
      </c>
      <c r="F211" s="70" t="s">
        <v>156</v>
      </c>
      <c r="G211" s="70" t="s">
        <v>1876</v>
      </c>
      <c r="H211" s="70" t="s">
        <v>1877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1891</v>
      </c>
      <c r="B212" s="70">
        <v>423</v>
      </c>
      <c r="C212" s="70">
        <v>15</v>
      </c>
      <c r="D212" s="70">
        <v>25</v>
      </c>
      <c r="E212" s="70">
        <v>2018</v>
      </c>
      <c r="F212" s="70" t="s">
        <v>183</v>
      </c>
      <c r="G212" s="70" t="s">
        <v>1876</v>
      </c>
      <c r="H212" s="70" t="s">
        <v>1877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1892</v>
      </c>
      <c r="B213" s="70">
        <v>424</v>
      </c>
      <c r="C213" s="70">
        <v>16</v>
      </c>
      <c r="D213" s="70">
        <v>25</v>
      </c>
      <c r="E213" s="70">
        <v>2019</v>
      </c>
      <c r="F213" s="70" t="s">
        <v>158</v>
      </c>
      <c r="G213" s="70" t="s">
        <v>1876</v>
      </c>
      <c r="H213" s="70" t="s">
        <v>1877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1893</v>
      </c>
      <c r="B214" s="70">
        <v>425</v>
      </c>
      <c r="C214" s="70">
        <v>17</v>
      </c>
      <c r="D214" s="70">
        <v>25</v>
      </c>
      <c r="E214" s="70">
        <v>2020</v>
      </c>
      <c r="F214" s="70" t="s">
        <v>159</v>
      </c>
      <c r="G214" s="70" t="s">
        <v>1876</v>
      </c>
      <c r="H214" s="70" t="s">
        <v>1877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1894</v>
      </c>
      <c r="B215" s="70">
        <v>425</v>
      </c>
      <c r="C215" s="70">
        <v>18</v>
      </c>
      <c r="D215" s="70">
        <v>25</v>
      </c>
      <c r="E215" s="70">
        <v>2021</v>
      </c>
      <c r="F215" s="70" t="s">
        <v>160</v>
      </c>
      <c r="G215" s="70" t="s">
        <v>1876</v>
      </c>
      <c r="H215" s="70" t="s">
        <v>1877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1895</v>
      </c>
      <c r="B216" s="70">
        <v>425</v>
      </c>
      <c r="C216" s="70">
        <v>19</v>
      </c>
      <c r="D216" s="70">
        <v>25</v>
      </c>
      <c r="E216" s="70">
        <v>2022</v>
      </c>
      <c r="F216" s="70" t="s">
        <v>161</v>
      </c>
      <c r="G216" s="1064" t="s">
        <v>1876</v>
      </c>
      <c r="H216" s="70" t="s">
        <v>1877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425</v>
      </c>
      <c r="C217" s="70">
        <v>20</v>
      </c>
      <c r="D217" s="70">
        <v>25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425</v>
      </c>
      <c r="C218" s="70">
        <v>21</v>
      </c>
      <c r="D218" s="70">
        <v>25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290</v>
      </c>
      <c r="C219" s="70">
        <v>1</v>
      </c>
      <c r="D219" s="70">
        <v>18</v>
      </c>
      <c r="E219" s="70">
        <v>1990</v>
      </c>
      <c r="F219" s="70" t="s">
        <v>787</v>
      </c>
      <c r="G219" s="70" t="s">
        <v>1899</v>
      </c>
      <c r="H219" s="70" t="s">
        <v>1900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291</v>
      </c>
      <c r="C220" s="70">
        <v>2</v>
      </c>
      <c r="D220" s="70">
        <v>18</v>
      </c>
      <c r="E220" s="70">
        <v>2005</v>
      </c>
      <c r="F220" s="70" t="s">
        <v>789</v>
      </c>
      <c r="G220" s="70" t="s">
        <v>1899</v>
      </c>
      <c r="H220" s="70" t="s">
        <v>1900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292</v>
      </c>
      <c r="C221" s="70">
        <v>3</v>
      </c>
      <c r="D221" s="70">
        <v>18</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293</v>
      </c>
      <c r="C222" s="70">
        <v>4</v>
      </c>
      <c r="D222" s="70">
        <v>18</v>
      </c>
      <c r="E222" s="70">
        <v>2007</v>
      </c>
      <c r="F222" s="70" t="s">
        <v>791</v>
      </c>
      <c r="G222" s="70" t="s">
        <v>1899</v>
      </c>
      <c r="H222" s="70" t="s">
        <v>1900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294</v>
      </c>
      <c r="C223" s="70">
        <v>5</v>
      </c>
      <c r="D223" s="70">
        <v>18</v>
      </c>
      <c r="E223" s="70">
        <v>2008</v>
      </c>
      <c r="F223" s="70" t="s">
        <v>792</v>
      </c>
      <c r="G223" s="70" t="s">
        <v>1899</v>
      </c>
      <c r="H223" s="70" t="s">
        <v>1900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295</v>
      </c>
      <c r="C224" s="70">
        <v>6</v>
      </c>
      <c r="D224" s="70">
        <v>18</v>
      </c>
      <c r="E224" s="70">
        <v>2009</v>
      </c>
      <c r="F224" s="70" t="s">
        <v>176</v>
      </c>
      <c r="G224" s="70" t="s">
        <v>1899</v>
      </c>
      <c r="H224" s="70" t="s">
        <v>1900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1906</v>
      </c>
      <c r="B225" s="70">
        <v>296</v>
      </c>
      <c r="C225" s="70">
        <v>7</v>
      </c>
      <c r="D225" s="70">
        <v>18</v>
      </c>
      <c r="E225" s="70">
        <v>2010</v>
      </c>
      <c r="F225" s="70" t="s">
        <v>177</v>
      </c>
      <c r="G225" s="70" t="s">
        <v>1899</v>
      </c>
      <c r="H225" s="70" t="s">
        <v>1900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297</v>
      </c>
      <c r="C226" s="70">
        <v>8</v>
      </c>
      <c r="D226" s="70">
        <v>18</v>
      </c>
      <c r="E226" s="70">
        <v>2011</v>
      </c>
      <c r="F226" s="70" t="s">
        <v>178</v>
      </c>
      <c r="G226" s="70" t="s">
        <v>1899</v>
      </c>
      <c r="H226" s="70" t="s">
        <v>1900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298</v>
      </c>
      <c r="C227" s="70">
        <v>9</v>
      </c>
      <c r="D227" s="70">
        <v>18</v>
      </c>
      <c r="E227" s="70">
        <v>2012</v>
      </c>
      <c r="F227" s="70" t="s">
        <v>179</v>
      </c>
      <c r="G227" s="70" t="s">
        <v>1899</v>
      </c>
      <c r="H227" s="70" t="s">
        <v>1900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299</v>
      </c>
      <c r="C228" s="70">
        <v>10</v>
      </c>
      <c r="D228" s="70">
        <v>18</v>
      </c>
      <c r="E228" s="70">
        <v>2013</v>
      </c>
      <c r="F228" s="70" t="s">
        <v>180</v>
      </c>
      <c r="G228" s="70" t="s">
        <v>1899</v>
      </c>
      <c r="H228" s="70" t="s">
        <v>1900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300</v>
      </c>
      <c r="C229" s="70">
        <v>11</v>
      </c>
      <c r="D229" s="70">
        <v>18</v>
      </c>
      <c r="E229" s="70">
        <v>2014</v>
      </c>
      <c r="F229" s="70" t="s">
        <v>181</v>
      </c>
      <c r="G229" s="70" t="s">
        <v>1899</v>
      </c>
      <c r="H229" s="70" t="s">
        <v>1900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301</v>
      </c>
      <c r="C230" s="70">
        <v>12</v>
      </c>
      <c r="D230" s="70">
        <v>18</v>
      </c>
      <c r="E230" s="70">
        <v>2015</v>
      </c>
      <c r="F230" s="70" t="s">
        <v>182</v>
      </c>
      <c r="G230" s="70" t="s">
        <v>1899</v>
      </c>
      <c r="H230" s="70" t="s">
        <v>1900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302</v>
      </c>
      <c r="C231" s="70">
        <v>13</v>
      </c>
      <c r="D231" s="70">
        <v>18</v>
      </c>
      <c r="E231" s="70">
        <v>2016</v>
      </c>
      <c r="F231" s="70" t="s">
        <v>155</v>
      </c>
      <c r="G231" s="70" t="s">
        <v>1899</v>
      </c>
      <c r="H231" s="70" t="s">
        <v>1900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303</v>
      </c>
      <c r="C232" s="70">
        <v>14</v>
      </c>
      <c r="D232" s="70">
        <v>18</v>
      </c>
      <c r="E232" s="70">
        <v>2017</v>
      </c>
      <c r="F232" s="70" t="s">
        <v>156</v>
      </c>
      <c r="G232" s="70" t="s">
        <v>1899</v>
      </c>
      <c r="H232" s="70" t="s">
        <v>1900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304</v>
      </c>
      <c r="C233" s="70">
        <v>15</v>
      </c>
      <c r="D233" s="70">
        <v>18</v>
      </c>
      <c r="E233" s="70">
        <v>2018</v>
      </c>
      <c r="F233" s="70" t="s">
        <v>183</v>
      </c>
      <c r="G233" s="70" t="s">
        <v>1899</v>
      </c>
      <c r="H233" s="70" t="s">
        <v>1900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305</v>
      </c>
      <c r="C234" s="70">
        <v>16</v>
      </c>
      <c r="D234" s="70">
        <v>18</v>
      </c>
      <c r="E234" s="70">
        <v>2019</v>
      </c>
      <c r="F234" s="70" t="s">
        <v>158</v>
      </c>
      <c r="G234" s="70" t="s">
        <v>1899</v>
      </c>
      <c r="H234" s="70" t="s">
        <v>1900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306</v>
      </c>
      <c r="C235" s="70">
        <v>17</v>
      </c>
      <c r="D235" s="70">
        <v>18</v>
      </c>
      <c r="E235" s="70">
        <v>2020</v>
      </c>
      <c r="F235" s="70" t="s">
        <v>159</v>
      </c>
      <c r="G235" s="1064" t="s">
        <v>1899</v>
      </c>
      <c r="H235" s="70" t="s">
        <v>1900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306</v>
      </c>
      <c r="C236" s="70">
        <v>18</v>
      </c>
      <c r="D236" s="70">
        <v>18</v>
      </c>
      <c r="E236" s="70">
        <v>2021</v>
      </c>
      <c r="F236" s="70" t="s">
        <v>160</v>
      </c>
      <c r="G236" s="1064" t="s">
        <v>1899</v>
      </c>
      <c r="H236" s="70" t="s">
        <v>1900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306</v>
      </c>
      <c r="C237" s="70">
        <v>19</v>
      </c>
      <c r="D237" s="70">
        <v>18</v>
      </c>
      <c r="E237" s="70">
        <v>2022</v>
      </c>
      <c r="F237" s="70" t="s">
        <v>161</v>
      </c>
      <c r="G237" s="70" t="s">
        <v>1899</v>
      </c>
      <c r="H237" s="70" t="s">
        <v>1900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306</v>
      </c>
      <c r="C238" s="70">
        <v>20</v>
      </c>
      <c r="D238" s="70">
        <v>18</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306</v>
      </c>
      <c r="C239" s="70">
        <v>21</v>
      </c>
      <c r="D239" s="70">
        <v>18</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205</v>
      </c>
      <c r="C240" s="70">
        <v>1</v>
      </c>
      <c r="D240" s="70">
        <v>13</v>
      </c>
      <c r="E240" s="70">
        <v>1990</v>
      </c>
      <c r="F240" s="70" t="s">
        <v>787</v>
      </c>
      <c r="G240" s="70" t="s">
        <v>1922</v>
      </c>
      <c r="H240" s="70" t="s">
        <v>1923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206</v>
      </c>
      <c r="C241" s="70">
        <v>2</v>
      </c>
      <c r="D241" s="70">
        <v>13</v>
      </c>
      <c r="E241" s="70">
        <v>2005</v>
      </c>
      <c r="F241" s="70" t="s">
        <v>789</v>
      </c>
      <c r="G241" s="70" t="s">
        <v>1922</v>
      </c>
      <c r="H241" s="70" t="s">
        <v>1923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207</v>
      </c>
      <c r="C242" s="70">
        <v>3</v>
      </c>
      <c r="D242" s="70">
        <v>13</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208</v>
      </c>
      <c r="C243" s="70">
        <v>4</v>
      </c>
      <c r="D243" s="70">
        <v>13</v>
      </c>
      <c r="E243" s="70">
        <v>2007</v>
      </c>
      <c r="F243" s="70" t="s">
        <v>791</v>
      </c>
      <c r="G243" s="70" t="s">
        <v>1922</v>
      </c>
      <c r="H243" s="70" t="s">
        <v>1923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209</v>
      </c>
      <c r="C244" s="70">
        <v>5</v>
      </c>
      <c r="D244" s="70">
        <v>13</v>
      </c>
      <c r="E244" s="70">
        <v>2008</v>
      </c>
      <c r="F244" s="70" t="s">
        <v>792</v>
      </c>
      <c r="G244" s="70" t="s">
        <v>1922</v>
      </c>
      <c r="H244" s="70" t="s">
        <v>1923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210</v>
      </c>
      <c r="C245" s="70">
        <v>6</v>
      </c>
      <c r="D245" s="70">
        <v>13</v>
      </c>
      <c r="E245" s="70">
        <v>2009</v>
      </c>
      <c r="F245" s="70" t="s">
        <v>176</v>
      </c>
      <c r="G245" s="70" t="s">
        <v>1922</v>
      </c>
      <c r="H245" s="70" t="s">
        <v>1923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1929</v>
      </c>
      <c r="B246" s="70">
        <v>211</v>
      </c>
      <c r="C246" s="70">
        <v>7</v>
      </c>
      <c r="D246" s="70">
        <v>13</v>
      </c>
      <c r="E246" s="70">
        <v>2010</v>
      </c>
      <c r="F246" s="70" t="s">
        <v>177</v>
      </c>
      <c r="G246" s="70" t="s">
        <v>1922</v>
      </c>
      <c r="H246" s="70" t="s">
        <v>1923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1930</v>
      </c>
      <c r="B247" s="70">
        <v>212</v>
      </c>
      <c r="C247" s="70">
        <v>8</v>
      </c>
      <c r="D247" s="70">
        <v>13</v>
      </c>
      <c r="E247" s="70">
        <v>2011</v>
      </c>
      <c r="F247" s="70" t="s">
        <v>178</v>
      </c>
      <c r="G247" s="70" t="s">
        <v>1922</v>
      </c>
      <c r="H247" s="70" t="s">
        <v>1923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1931</v>
      </c>
      <c r="B248" s="70">
        <v>213</v>
      </c>
      <c r="C248" s="70">
        <v>9</v>
      </c>
      <c r="D248" s="70">
        <v>13</v>
      </c>
      <c r="E248" s="70">
        <v>2012</v>
      </c>
      <c r="F248" s="70" t="s">
        <v>179</v>
      </c>
      <c r="G248" s="70" t="s">
        <v>1922</v>
      </c>
      <c r="H248" s="70" t="s">
        <v>1923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1932</v>
      </c>
      <c r="B249" s="70">
        <v>214</v>
      </c>
      <c r="C249" s="70">
        <v>10</v>
      </c>
      <c r="D249" s="70">
        <v>13</v>
      </c>
      <c r="E249" s="70">
        <v>2013</v>
      </c>
      <c r="F249" s="70" t="s">
        <v>180</v>
      </c>
      <c r="G249" s="70" t="s">
        <v>1922</v>
      </c>
      <c r="H249" s="70" t="s">
        <v>1923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1933</v>
      </c>
      <c r="B250" s="70">
        <v>215</v>
      </c>
      <c r="C250" s="70">
        <v>11</v>
      </c>
      <c r="D250" s="70">
        <v>13</v>
      </c>
      <c r="E250" s="70">
        <v>2014</v>
      </c>
      <c r="F250" s="70" t="s">
        <v>181</v>
      </c>
      <c r="G250" s="70" t="s">
        <v>1922</v>
      </c>
      <c r="H250" s="70" t="s">
        <v>1923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1934</v>
      </c>
      <c r="B251" s="70">
        <v>216</v>
      </c>
      <c r="C251" s="70">
        <v>12</v>
      </c>
      <c r="D251" s="70">
        <v>13</v>
      </c>
      <c r="E251" s="70">
        <v>2015</v>
      </c>
      <c r="F251" s="70" t="s">
        <v>182</v>
      </c>
      <c r="G251" s="70" t="s">
        <v>1922</v>
      </c>
      <c r="H251" s="70" t="s">
        <v>1923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1935</v>
      </c>
      <c r="B252" s="70">
        <v>217</v>
      </c>
      <c r="C252" s="70">
        <v>13</v>
      </c>
      <c r="D252" s="70">
        <v>13</v>
      </c>
      <c r="E252" s="70">
        <v>2016</v>
      </c>
      <c r="F252" s="70" t="s">
        <v>155</v>
      </c>
      <c r="G252" s="70" t="s">
        <v>1922</v>
      </c>
      <c r="H252" s="70" t="s">
        <v>1923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1936</v>
      </c>
      <c r="B253" s="70">
        <v>218</v>
      </c>
      <c r="C253" s="70">
        <v>14</v>
      </c>
      <c r="D253" s="70">
        <v>13</v>
      </c>
      <c r="E253" s="70">
        <v>2017</v>
      </c>
      <c r="F253" s="70" t="s">
        <v>156</v>
      </c>
      <c r="G253" s="70" t="s">
        <v>1922</v>
      </c>
      <c r="H253" s="70" t="s">
        <v>1923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1937</v>
      </c>
      <c r="B254" s="70">
        <v>219</v>
      </c>
      <c r="C254" s="70">
        <v>15</v>
      </c>
      <c r="D254" s="70">
        <v>13</v>
      </c>
      <c r="E254" s="70">
        <v>2018</v>
      </c>
      <c r="F254" s="70" t="s">
        <v>183</v>
      </c>
      <c r="G254" s="1064" t="s">
        <v>1922</v>
      </c>
      <c r="H254" s="70" t="s">
        <v>1923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1938</v>
      </c>
      <c r="B255" s="70">
        <v>220</v>
      </c>
      <c r="C255" s="70">
        <v>16</v>
      </c>
      <c r="D255" s="70">
        <v>13</v>
      </c>
      <c r="E255" s="70">
        <v>2019</v>
      </c>
      <c r="F255" s="70" t="s">
        <v>158</v>
      </c>
      <c r="G255" s="1064" t="s">
        <v>1922</v>
      </c>
      <c r="H255" s="70" t="s">
        <v>1923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1939</v>
      </c>
      <c r="B256" s="70">
        <v>221</v>
      </c>
      <c r="C256" s="70">
        <v>17</v>
      </c>
      <c r="D256" s="70">
        <v>13</v>
      </c>
      <c r="E256" s="70">
        <v>2020</v>
      </c>
      <c r="F256" s="70" t="s">
        <v>159</v>
      </c>
      <c r="G256" s="70" t="s">
        <v>1922</v>
      </c>
      <c r="H256" s="70" t="s">
        <v>1923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1940</v>
      </c>
      <c r="B257" s="70">
        <v>221</v>
      </c>
      <c r="C257" s="70">
        <v>18</v>
      </c>
      <c r="D257" s="70">
        <v>13</v>
      </c>
      <c r="E257" s="70">
        <v>2021</v>
      </c>
      <c r="F257" s="70" t="s">
        <v>160</v>
      </c>
      <c r="G257" s="70" t="s">
        <v>1922</v>
      </c>
      <c r="H257" s="70" t="s">
        <v>1923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1941</v>
      </c>
      <c r="B258" s="70">
        <v>221</v>
      </c>
      <c r="C258" s="70">
        <v>19</v>
      </c>
      <c r="D258" s="70">
        <v>13</v>
      </c>
      <c r="E258" s="70">
        <v>2022</v>
      </c>
      <c r="F258" s="70" t="s">
        <v>161</v>
      </c>
      <c r="G258" s="70" t="s">
        <v>1922</v>
      </c>
      <c r="H258" s="70" t="s">
        <v>1923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221</v>
      </c>
      <c r="C259" s="70">
        <v>20</v>
      </c>
      <c r="D259" s="70">
        <v>13</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221</v>
      </c>
      <c r="C260" s="70">
        <v>21</v>
      </c>
      <c r="D260" s="70">
        <v>13</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256</v>
      </c>
      <c r="C261" s="70">
        <v>1</v>
      </c>
      <c r="D261" s="70">
        <v>16</v>
      </c>
      <c r="E261" s="70">
        <v>1990</v>
      </c>
      <c r="F261" s="70" t="s">
        <v>787</v>
      </c>
      <c r="G261" s="70" t="s">
        <v>1945</v>
      </c>
      <c r="H261" s="70" t="s">
        <v>1946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257</v>
      </c>
      <c r="C262" s="70">
        <v>2</v>
      </c>
      <c r="D262" s="70">
        <v>16</v>
      </c>
      <c r="E262" s="70">
        <v>2005</v>
      </c>
      <c r="F262" s="70" t="s">
        <v>789</v>
      </c>
      <c r="G262" s="70" t="s">
        <v>1945</v>
      </c>
      <c r="H262" s="70" t="s">
        <v>1946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258</v>
      </c>
      <c r="C263" s="70">
        <v>3</v>
      </c>
      <c r="D263" s="70">
        <v>16</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259</v>
      </c>
      <c r="C264" s="70">
        <v>4</v>
      </c>
      <c r="D264" s="70">
        <v>16</v>
      </c>
      <c r="E264" s="70">
        <v>2007</v>
      </c>
      <c r="F264" s="70" t="s">
        <v>791</v>
      </c>
      <c r="G264" s="70" t="s">
        <v>1945</v>
      </c>
      <c r="H264" s="70" t="s">
        <v>1946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260</v>
      </c>
      <c r="C265" s="70">
        <v>5</v>
      </c>
      <c r="D265" s="70">
        <v>16</v>
      </c>
      <c r="E265" s="70">
        <v>2008</v>
      </c>
      <c r="F265" s="70" t="s">
        <v>792</v>
      </c>
      <c r="G265" s="70" t="s">
        <v>1945</v>
      </c>
      <c r="H265" s="70" t="s">
        <v>1946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261</v>
      </c>
      <c r="C266" s="70">
        <v>6</v>
      </c>
      <c r="D266" s="70">
        <v>16</v>
      </c>
      <c r="E266" s="70">
        <v>2009</v>
      </c>
      <c r="F266" s="70" t="s">
        <v>176</v>
      </c>
      <c r="G266" s="70" t="s">
        <v>1945</v>
      </c>
      <c r="H266" s="70" t="s">
        <v>1946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1952</v>
      </c>
      <c r="B267" s="70">
        <v>262</v>
      </c>
      <c r="C267" s="70">
        <v>7</v>
      </c>
      <c r="D267" s="70">
        <v>16</v>
      </c>
      <c r="E267" s="70">
        <v>2010</v>
      </c>
      <c r="F267" s="70" t="s">
        <v>177</v>
      </c>
      <c r="G267" s="70" t="s">
        <v>1945</v>
      </c>
      <c r="H267" s="70" t="s">
        <v>1946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1953</v>
      </c>
      <c r="B268" s="70">
        <v>263</v>
      </c>
      <c r="C268" s="70">
        <v>8</v>
      </c>
      <c r="D268" s="70">
        <v>16</v>
      </c>
      <c r="E268" s="70">
        <v>2011</v>
      </c>
      <c r="F268" s="70" t="s">
        <v>178</v>
      </c>
      <c r="G268" s="70" t="s">
        <v>1945</v>
      </c>
      <c r="H268" s="70" t="s">
        <v>1946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1954</v>
      </c>
      <c r="B269" s="70">
        <v>264</v>
      </c>
      <c r="C269" s="70">
        <v>9</v>
      </c>
      <c r="D269" s="70">
        <v>16</v>
      </c>
      <c r="E269" s="70">
        <v>2012</v>
      </c>
      <c r="F269" s="70" t="s">
        <v>179</v>
      </c>
      <c r="G269" s="70" t="s">
        <v>1945</v>
      </c>
      <c r="H269" s="70" t="s">
        <v>1946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1955</v>
      </c>
      <c r="B270" s="70">
        <v>265</v>
      </c>
      <c r="C270" s="70">
        <v>10</v>
      </c>
      <c r="D270" s="70">
        <v>16</v>
      </c>
      <c r="E270" s="70">
        <v>2013</v>
      </c>
      <c r="F270" s="70" t="s">
        <v>180</v>
      </c>
      <c r="G270" s="70" t="s">
        <v>1945</v>
      </c>
      <c r="H270" s="70" t="s">
        <v>1946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1956</v>
      </c>
      <c r="B271" s="70">
        <v>266</v>
      </c>
      <c r="C271" s="70">
        <v>11</v>
      </c>
      <c r="D271" s="70">
        <v>16</v>
      </c>
      <c r="E271" s="70">
        <v>2014</v>
      </c>
      <c r="F271" s="70" t="s">
        <v>181</v>
      </c>
      <c r="G271" s="70" t="s">
        <v>1945</v>
      </c>
      <c r="H271" s="70" t="s">
        <v>1946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1957</v>
      </c>
      <c r="B272" s="70">
        <v>267</v>
      </c>
      <c r="C272" s="70">
        <v>12</v>
      </c>
      <c r="D272" s="70">
        <v>16</v>
      </c>
      <c r="E272" s="70">
        <v>2015</v>
      </c>
      <c r="F272" s="70" t="s">
        <v>182</v>
      </c>
      <c r="G272" s="70" t="s">
        <v>1945</v>
      </c>
      <c r="H272" s="70" t="s">
        <v>1946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1958</v>
      </c>
      <c r="B273" s="70">
        <v>268</v>
      </c>
      <c r="C273" s="70">
        <v>13</v>
      </c>
      <c r="D273" s="70">
        <v>16</v>
      </c>
      <c r="E273" s="70">
        <v>2016</v>
      </c>
      <c r="F273" s="70" t="s">
        <v>155</v>
      </c>
      <c r="G273" s="1064" t="s">
        <v>1945</v>
      </c>
      <c r="H273" s="70" t="s">
        <v>1946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1959</v>
      </c>
      <c r="B274" s="70">
        <v>269</v>
      </c>
      <c r="C274" s="70">
        <v>14</v>
      </c>
      <c r="D274" s="70">
        <v>16</v>
      </c>
      <c r="E274" s="70">
        <v>2017</v>
      </c>
      <c r="F274" s="70" t="s">
        <v>156</v>
      </c>
      <c r="G274" s="1064" t="s">
        <v>1945</v>
      </c>
      <c r="H274" s="70" t="s">
        <v>1946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1960</v>
      </c>
      <c r="B275" s="70">
        <v>270</v>
      </c>
      <c r="C275" s="70">
        <v>15</v>
      </c>
      <c r="D275" s="70">
        <v>16</v>
      </c>
      <c r="E275" s="70">
        <v>2018</v>
      </c>
      <c r="F275" s="70" t="s">
        <v>183</v>
      </c>
      <c r="G275" s="70" t="s">
        <v>1945</v>
      </c>
      <c r="H275" s="70" t="s">
        <v>1946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1961</v>
      </c>
      <c r="B276" s="70">
        <v>271</v>
      </c>
      <c r="C276" s="70">
        <v>16</v>
      </c>
      <c r="D276" s="70">
        <v>16</v>
      </c>
      <c r="E276" s="70">
        <v>2019</v>
      </c>
      <c r="F276" s="70" t="s">
        <v>158</v>
      </c>
      <c r="G276" s="70" t="s">
        <v>1945</v>
      </c>
      <c r="H276" s="70" t="s">
        <v>1946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1962</v>
      </c>
      <c r="B277" s="70">
        <v>272</v>
      </c>
      <c r="C277" s="70">
        <v>17</v>
      </c>
      <c r="D277" s="70">
        <v>16</v>
      </c>
      <c r="E277" s="70">
        <v>2020</v>
      </c>
      <c r="F277" s="70" t="s">
        <v>159</v>
      </c>
      <c r="G277" s="70" t="s">
        <v>1945</v>
      </c>
      <c r="H277" s="70" t="s">
        <v>1946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1963</v>
      </c>
      <c r="B278" s="70">
        <v>272</v>
      </c>
      <c r="C278" s="70">
        <v>18</v>
      </c>
      <c r="D278" s="70">
        <v>16</v>
      </c>
      <c r="E278" s="70">
        <v>2021</v>
      </c>
      <c r="F278" s="70" t="s">
        <v>160</v>
      </c>
      <c r="G278" s="70" t="s">
        <v>1945</v>
      </c>
      <c r="H278" s="70" t="s">
        <v>1946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1964</v>
      </c>
      <c r="B279" s="70">
        <v>272</v>
      </c>
      <c r="C279" s="70">
        <v>19</v>
      </c>
      <c r="D279" s="70">
        <v>16</v>
      </c>
      <c r="E279" s="70">
        <v>2022</v>
      </c>
      <c r="F279" s="70" t="s">
        <v>161</v>
      </c>
      <c r="G279" s="70" t="s">
        <v>1945</v>
      </c>
      <c r="H279" s="70" t="s">
        <v>1946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272</v>
      </c>
      <c r="C280" s="70">
        <v>20</v>
      </c>
      <c r="D280" s="70">
        <v>16</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272</v>
      </c>
      <c r="C281" s="70">
        <v>21</v>
      </c>
      <c r="D281" s="70">
        <v>16</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137</v>
      </c>
      <c r="C282" s="70">
        <v>1</v>
      </c>
      <c r="D282" s="70">
        <v>9</v>
      </c>
      <c r="E282" s="70">
        <v>1990</v>
      </c>
      <c r="F282" s="70" t="s">
        <v>787</v>
      </c>
      <c r="G282" s="70" t="s">
        <v>1968</v>
      </c>
      <c r="H282" s="70" t="s">
        <v>1969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138</v>
      </c>
      <c r="C283" s="70">
        <v>2</v>
      </c>
      <c r="D283" s="70">
        <v>9</v>
      </c>
      <c r="E283" s="70">
        <v>2005</v>
      </c>
      <c r="F283" s="70" t="s">
        <v>789</v>
      </c>
      <c r="G283" s="70" t="s">
        <v>1968</v>
      </c>
      <c r="H283" s="70" t="s">
        <v>1969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139</v>
      </c>
      <c r="C284" s="70">
        <v>3</v>
      </c>
      <c r="D284" s="70">
        <v>9</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140</v>
      </c>
      <c r="C285" s="70">
        <v>4</v>
      </c>
      <c r="D285" s="70">
        <v>9</v>
      </c>
      <c r="E285" s="70">
        <v>2007</v>
      </c>
      <c r="F285" s="70" t="s">
        <v>791</v>
      </c>
      <c r="G285" s="70" t="s">
        <v>1968</v>
      </c>
      <c r="H285" s="70" t="s">
        <v>1969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141</v>
      </c>
      <c r="C286" s="70">
        <v>5</v>
      </c>
      <c r="D286" s="70">
        <v>9</v>
      </c>
      <c r="E286" s="70">
        <v>2008</v>
      </c>
      <c r="F286" s="70" t="s">
        <v>792</v>
      </c>
      <c r="G286" s="70" t="s">
        <v>1968</v>
      </c>
      <c r="H286" s="70" t="s">
        <v>1969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142</v>
      </c>
      <c r="C287" s="70">
        <v>6</v>
      </c>
      <c r="D287" s="70">
        <v>9</v>
      </c>
      <c r="E287" s="70">
        <v>2009</v>
      </c>
      <c r="F287" s="70" t="s">
        <v>176</v>
      </c>
      <c r="G287" s="70" t="s">
        <v>1968</v>
      </c>
      <c r="H287" s="70" t="s">
        <v>1969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1975</v>
      </c>
      <c r="B288" s="70">
        <v>143</v>
      </c>
      <c r="C288" s="70">
        <v>7</v>
      </c>
      <c r="D288" s="70">
        <v>9</v>
      </c>
      <c r="E288" s="70">
        <v>2010</v>
      </c>
      <c r="F288" s="70" t="s">
        <v>177</v>
      </c>
      <c r="G288" s="70" t="s">
        <v>1968</v>
      </c>
      <c r="H288" s="70" t="s">
        <v>1969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1976</v>
      </c>
      <c r="B289" s="70">
        <v>144</v>
      </c>
      <c r="C289" s="70">
        <v>8</v>
      </c>
      <c r="D289" s="70">
        <v>9</v>
      </c>
      <c r="E289" s="70">
        <v>2011</v>
      </c>
      <c r="F289" s="70" t="s">
        <v>178</v>
      </c>
      <c r="G289" s="70" t="s">
        <v>1968</v>
      </c>
      <c r="H289" s="70" t="s">
        <v>1969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1977</v>
      </c>
      <c r="B290" s="70">
        <v>145</v>
      </c>
      <c r="C290" s="70">
        <v>9</v>
      </c>
      <c r="D290" s="70">
        <v>9</v>
      </c>
      <c r="E290" s="70">
        <v>2012</v>
      </c>
      <c r="F290" s="70" t="s">
        <v>179</v>
      </c>
      <c r="G290" s="70" t="s">
        <v>1968</v>
      </c>
      <c r="H290" s="70" t="s">
        <v>1969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1978</v>
      </c>
      <c r="B291" s="70">
        <v>146</v>
      </c>
      <c r="C291" s="70">
        <v>10</v>
      </c>
      <c r="D291" s="70">
        <v>9</v>
      </c>
      <c r="E291" s="70">
        <v>2013</v>
      </c>
      <c r="F291" s="70" t="s">
        <v>180</v>
      </c>
      <c r="G291" s="70" t="s">
        <v>1968</v>
      </c>
      <c r="H291" s="70" t="s">
        <v>1969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1979</v>
      </c>
      <c r="B292" s="70">
        <v>147</v>
      </c>
      <c r="C292" s="70">
        <v>11</v>
      </c>
      <c r="D292" s="70">
        <v>9</v>
      </c>
      <c r="E292" s="70">
        <v>2014</v>
      </c>
      <c r="F292" s="70" t="s">
        <v>181</v>
      </c>
      <c r="G292" s="1064" t="s">
        <v>1968</v>
      </c>
      <c r="H292" s="70" t="s">
        <v>1969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1980</v>
      </c>
      <c r="B293" s="70">
        <v>148</v>
      </c>
      <c r="C293" s="70">
        <v>12</v>
      </c>
      <c r="D293" s="70">
        <v>9</v>
      </c>
      <c r="E293" s="70">
        <v>2015</v>
      </c>
      <c r="F293" s="70" t="s">
        <v>182</v>
      </c>
      <c r="G293" s="1064" t="s">
        <v>1968</v>
      </c>
      <c r="H293" s="70" t="s">
        <v>1969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1981</v>
      </c>
      <c r="B294" s="70">
        <v>149</v>
      </c>
      <c r="C294" s="70">
        <v>13</v>
      </c>
      <c r="D294" s="70">
        <v>9</v>
      </c>
      <c r="E294" s="70">
        <v>2016</v>
      </c>
      <c r="F294" s="70" t="s">
        <v>155</v>
      </c>
      <c r="G294" s="70" t="s">
        <v>1968</v>
      </c>
      <c r="H294" s="70" t="s">
        <v>1969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1982</v>
      </c>
      <c r="B295" s="70">
        <v>150</v>
      </c>
      <c r="C295" s="70">
        <v>14</v>
      </c>
      <c r="D295" s="70">
        <v>9</v>
      </c>
      <c r="E295" s="70">
        <v>2017</v>
      </c>
      <c r="F295" s="70" t="s">
        <v>156</v>
      </c>
      <c r="G295" s="70" t="s">
        <v>1968</v>
      </c>
      <c r="H295" s="70" t="s">
        <v>1969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1983</v>
      </c>
      <c r="B296" s="70">
        <v>151</v>
      </c>
      <c r="C296" s="70">
        <v>15</v>
      </c>
      <c r="D296" s="70">
        <v>9</v>
      </c>
      <c r="E296" s="70">
        <v>2018</v>
      </c>
      <c r="F296" s="70" t="s">
        <v>183</v>
      </c>
      <c r="G296" s="70" t="s">
        <v>1968</v>
      </c>
      <c r="H296" s="70" t="s">
        <v>1969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1984</v>
      </c>
      <c r="B297" s="70">
        <v>152</v>
      </c>
      <c r="C297" s="70">
        <v>16</v>
      </c>
      <c r="D297" s="70">
        <v>9</v>
      </c>
      <c r="E297" s="70">
        <v>2019</v>
      </c>
      <c r="F297" s="70" t="s">
        <v>158</v>
      </c>
      <c r="G297" s="70" t="s">
        <v>1968</v>
      </c>
      <c r="H297" s="70" t="s">
        <v>1969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1985</v>
      </c>
      <c r="B298" s="70">
        <v>153</v>
      </c>
      <c r="C298" s="70">
        <v>17</v>
      </c>
      <c r="D298" s="70">
        <v>9</v>
      </c>
      <c r="E298" s="70">
        <v>2020</v>
      </c>
      <c r="F298" s="70" t="s">
        <v>159</v>
      </c>
      <c r="G298" s="70" t="s">
        <v>1968</v>
      </c>
      <c r="H298" s="70" t="s">
        <v>1969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1986</v>
      </c>
      <c r="B299" s="70">
        <v>153</v>
      </c>
      <c r="C299" s="70">
        <v>18</v>
      </c>
      <c r="D299" s="70">
        <v>9</v>
      </c>
      <c r="E299" s="70">
        <v>2021</v>
      </c>
      <c r="F299" s="70" t="s">
        <v>160</v>
      </c>
      <c r="G299" s="70" t="s">
        <v>1968</v>
      </c>
      <c r="H299" s="70" t="s">
        <v>1969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1987</v>
      </c>
      <c r="B300" s="70">
        <v>153</v>
      </c>
      <c r="C300" s="70">
        <v>19</v>
      </c>
      <c r="D300" s="70">
        <v>9</v>
      </c>
      <c r="E300" s="70">
        <v>2022</v>
      </c>
      <c r="F300" s="70" t="s">
        <v>161</v>
      </c>
      <c r="G300" s="70" t="s">
        <v>1968</v>
      </c>
      <c r="H300" s="70" t="s">
        <v>1969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153</v>
      </c>
      <c r="C301" s="70">
        <v>20</v>
      </c>
      <c r="D301" s="70">
        <v>9</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153</v>
      </c>
      <c r="C302" s="70">
        <v>21</v>
      </c>
      <c r="D302" s="70">
        <v>9</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154</v>
      </c>
      <c r="C303" s="70">
        <v>1</v>
      </c>
      <c r="D303" s="70">
        <v>10</v>
      </c>
      <c r="E303" s="70">
        <v>1990</v>
      </c>
      <c r="F303" s="70" t="s">
        <v>787</v>
      </c>
      <c r="G303" s="70" t="s">
        <v>1991</v>
      </c>
      <c r="H303" s="70" t="s">
        <v>1992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155</v>
      </c>
      <c r="C304" s="70">
        <v>2</v>
      </c>
      <c r="D304" s="70">
        <v>10</v>
      </c>
      <c r="E304" s="70">
        <v>2005</v>
      </c>
      <c r="F304" s="70" t="s">
        <v>789</v>
      </c>
      <c r="G304" s="70" t="s">
        <v>1991</v>
      </c>
      <c r="H304" s="70" t="s">
        <v>1992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156</v>
      </c>
      <c r="C305" s="70">
        <v>3</v>
      </c>
      <c r="D305" s="70">
        <v>10</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157</v>
      </c>
      <c r="C306" s="70">
        <v>4</v>
      </c>
      <c r="D306" s="70">
        <v>10</v>
      </c>
      <c r="E306" s="70">
        <v>2007</v>
      </c>
      <c r="F306" s="70" t="s">
        <v>791</v>
      </c>
      <c r="G306" s="70" t="s">
        <v>1991</v>
      </c>
      <c r="H306" s="70" t="s">
        <v>1992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158</v>
      </c>
      <c r="C307" s="70">
        <v>5</v>
      </c>
      <c r="D307" s="70">
        <v>10</v>
      </c>
      <c r="E307" s="70">
        <v>2008</v>
      </c>
      <c r="F307" s="70" t="s">
        <v>792</v>
      </c>
      <c r="G307" s="70" t="s">
        <v>1991</v>
      </c>
      <c r="H307" s="70" t="s">
        <v>1992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159</v>
      </c>
      <c r="C308" s="70">
        <v>6</v>
      </c>
      <c r="D308" s="70">
        <v>10</v>
      </c>
      <c r="E308" s="70">
        <v>2009</v>
      </c>
      <c r="F308" s="70" t="s">
        <v>176</v>
      </c>
      <c r="G308" s="70" t="s">
        <v>1991</v>
      </c>
      <c r="H308" s="70" t="s">
        <v>1992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1998</v>
      </c>
      <c r="B309" s="70">
        <v>160</v>
      </c>
      <c r="C309" s="70">
        <v>7</v>
      </c>
      <c r="D309" s="70">
        <v>10</v>
      </c>
      <c r="E309" s="70">
        <v>2010</v>
      </c>
      <c r="F309" s="70" t="s">
        <v>177</v>
      </c>
      <c r="G309" s="70" t="s">
        <v>1991</v>
      </c>
      <c r="H309" s="70" t="s">
        <v>1992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1999</v>
      </c>
      <c r="B310" s="70">
        <v>161</v>
      </c>
      <c r="C310" s="70">
        <v>8</v>
      </c>
      <c r="D310" s="70">
        <v>10</v>
      </c>
      <c r="E310" s="70">
        <v>2011</v>
      </c>
      <c r="F310" s="70" t="s">
        <v>178</v>
      </c>
      <c r="G310" s="70" t="s">
        <v>1991</v>
      </c>
      <c r="H310" s="70" t="s">
        <v>1992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2000</v>
      </c>
      <c r="B311" s="70">
        <v>162</v>
      </c>
      <c r="C311" s="70">
        <v>9</v>
      </c>
      <c r="D311" s="70">
        <v>10</v>
      </c>
      <c r="E311" s="70">
        <v>2012</v>
      </c>
      <c r="F311" s="70" t="s">
        <v>179</v>
      </c>
      <c r="G311" s="1064" t="s">
        <v>1991</v>
      </c>
      <c r="H311" s="70" t="s">
        <v>1992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2001</v>
      </c>
      <c r="B312" s="70">
        <v>163</v>
      </c>
      <c r="C312" s="70">
        <v>10</v>
      </c>
      <c r="D312" s="70">
        <v>10</v>
      </c>
      <c r="E312" s="70">
        <v>2013</v>
      </c>
      <c r="F312" s="70" t="s">
        <v>180</v>
      </c>
      <c r="G312" s="1064" t="s">
        <v>1991</v>
      </c>
      <c r="H312" s="70" t="s">
        <v>1992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2002</v>
      </c>
      <c r="B313" s="70">
        <v>164</v>
      </c>
      <c r="C313" s="70">
        <v>11</v>
      </c>
      <c r="D313" s="70">
        <v>10</v>
      </c>
      <c r="E313" s="70">
        <v>2014</v>
      </c>
      <c r="F313" s="70" t="s">
        <v>181</v>
      </c>
      <c r="G313" s="70" t="s">
        <v>1991</v>
      </c>
      <c r="H313" s="70" t="s">
        <v>1992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2003</v>
      </c>
      <c r="B314" s="70">
        <v>165</v>
      </c>
      <c r="C314" s="70">
        <v>12</v>
      </c>
      <c r="D314" s="70">
        <v>10</v>
      </c>
      <c r="E314" s="70">
        <v>2015</v>
      </c>
      <c r="F314" s="70" t="s">
        <v>182</v>
      </c>
      <c r="G314" s="70" t="s">
        <v>1991</v>
      </c>
      <c r="H314" s="70" t="s">
        <v>1992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2004</v>
      </c>
      <c r="B315" s="70">
        <v>166</v>
      </c>
      <c r="C315" s="70">
        <v>13</v>
      </c>
      <c r="D315" s="70">
        <v>10</v>
      </c>
      <c r="E315" s="70">
        <v>2016</v>
      </c>
      <c r="F315" s="70" t="s">
        <v>155</v>
      </c>
      <c r="G315" s="70" t="s">
        <v>1991</v>
      </c>
      <c r="H315" s="70" t="s">
        <v>1992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2005</v>
      </c>
      <c r="B316" s="70">
        <v>167</v>
      </c>
      <c r="C316" s="70">
        <v>14</v>
      </c>
      <c r="D316" s="70">
        <v>10</v>
      </c>
      <c r="E316" s="70">
        <v>2017</v>
      </c>
      <c r="F316" s="70" t="s">
        <v>156</v>
      </c>
      <c r="G316" s="70" t="s">
        <v>1991</v>
      </c>
      <c r="H316" s="70" t="s">
        <v>1992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2006</v>
      </c>
      <c r="B317" s="70">
        <v>168</v>
      </c>
      <c r="C317" s="70">
        <v>15</v>
      </c>
      <c r="D317" s="70">
        <v>10</v>
      </c>
      <c r="E317" s="70">
        <v>2018</v>
      </c>
      <c r="F317" s="70" t="s">
        <v>183</v>
      </c>
      <c r="G317" s="70" t="s">
        <v>1991</v>
      </c>
      <c r="H317" s="70" t="s">
        <v>1992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2007</v>
      </c>
      <c r="B318" s="70">
        <v>169</v>
      </c>
      <c r="C318" s="70">
        <v>16</v>
      </c>
      <c r="D318" s="70">
        <v>10</v>
      </c>
      <c r="E318" s="70">
        <v>2019</v>
      </c>
      <c r="F318" s="70" t="s">
        <v>158</v>
      </c>
      <c r="G318" s="70" t="s">
        <v>1991</v>
      </c>
      <c r="H318" s="70" t="s">
        <v>1992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2008</v>
      </c>
      <c r="B319" s="70">
        <v>170</v>
      </c>
      <c r="C319" s="70">
        <v>17</v>
      </c>
      <c r="D319" s="70">
        <v>10</v>
      </c>
      <c r="E319" s="70">
        <v>2020</v>
      </c>
      <c r="F319" s="70" t="s">
        <v>159</v>
      </c>
      <c r="G319" s="70" t="s">
        <v>1991</v>
      </c>
      <c r="H319" s="70" t="s">
        <v>1992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2009</v>
      </c>
      <c r="B320" s="70">
        <v>170</v>
      </c>
      <c r="C320" s="70">
        <v>18</v>
      </c>
      <c r="D320" s="70">
        <v>10</v>
      </c>
      <c r="E320" s="70">
        <v>2021</v>
      </c>
      <c r="F320" s="70" t="s">
        <v>160</v>
      </c>
      <c r="G320" s="70" t="s">
        <v>1991</v>
      </c>
      <c r="H320" s="70" t="s">
        <v>1992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2010</v>
      </c>
      <c r="B321" s="70">
        <v>170</v>
      </c>
      <c r="C321" s="70">
        <v>19</v>
      </c>
      <c r="D321" s="70">
        <v>10</v>
      </c>
      <c r="E321" s="70">
        <v>2022</v>
      </c>
      <c r="F321" s="70" t="s">
        <v>161</v>
      </c>
      <c r="G321" s="70" t="s">
        <v>1991</v>
      </c>
      <c r="H321" s="70" t="s">
        <v>1992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170</v>
      </c>
      <c r="C322" s="70">
        <v>20</v>
      </c>
      <c r="D322" s="70">
        <v>10</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170</v>
      </c>
      <c r="C323" s="70">
        <v>21</v>
      </c>
      <c r="D323" s="70">
        <v>10</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375</v>
      </c>
      <c r="C324" s="70">
        <v>1</v>
      </c>
      <c r="D324" s="70">
        <v>23</v>
      </c>
      <c r="E324" s="70">
        <v>1990</v>
      </c>
      <c r="F324" s="70" t="s">
        <v>787</v>
      </c>
      <c r="G324" s="70" t="s">
        <v>2014</v>
      </c>
      <c r="H324" s="70" t="s">
        <v>2015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376</v>
      </c>
      <c r="C325" s="70">
        <v>2</v>
      </c>
      <c r="D325" s="70">
        <v>23</v>
      </c>
      <c r="E325" s="70">
        <v>2005</v>
      </c>
      <c r="F325" s="70" t="s">
        <v>789</v>
      </c>
      <c r="G325" s="70" t="s">
        <v>2014</v>
      </c>
      <c r="H325" s="70" t="s">
        <v>2015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377</v>
      </c>
      <c r="C326" s="70">
        <v>3</v>
      </c>
      <c r="D326" s="70">
        <v>23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378</v>
      </c>
      <c r="C327" s="70">
        <v>4</v>
      </c>
      <c r="D327" s="70">
        <v>23</v>
      </c>
      <c r="E327" s="70">
        <v>2007</v>
      </c>
      <c r="F327" s="70" t="s">
        <v>791</v>
      </c>
      <c r="G327" s="70" t="s">
        <v>2014</v>
      </c>
      <c r="H327" s="70" t="s">
        <v>2015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379</v>
      </c>
      <c r="C328" s="70">
        <v>5</v>
      </c>
      <c r="D328" s="70">
        <v>23</v>
      </c>
      <c r="E328" s="70">
        <v>2008</v>
      </c>
      <c r="F328" s="70" t="s">
        <v>792</v>
      </c>
      <c r="G328" s="70" t="s">
        <v>2014</v>
      </c>
      <c r="H328" s="70" t="s">
        <v>2015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380</v>
      </c>
      <c r="C329" s="70">
        <v>6</v>
      </c>
      <c r="D329" s="70">
        <v>23</v>
      </c>
      <c r="E329" s="70">
        <v>2009</v>
      </c>
      <c r="F329" s="70" t="s">
        <v>176</v>
      </c>
      <c r="G329" s="1064" t="s">
        <v>2014</v>
      </c>
      <c r="H329" s="70" t="s">
        <v>2015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2021</v>
      </c>
      <c r="B330" s="70">
        <v>381</v>
      </c>
      <c r="C330" s="70">
        <v>7</v>
      </c>
      <c r="D330" s="70">
        <v>23</v>
      </c>
      <c r="E330" s="70">
        <v>2010</v>
      </c>
      <c r="F330" s="70" t="s">
        <v>177</v>
      </c>
      <c r="G330" s="1064" t="s">
        <v>2014</v>
      </c>
      <c r="H330" s="70" t="s">
        <v>2015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2022</v>
      </c>
      <c r="B331" s="70">
        <v>382</v>
      </c>
      <c r="C331" s="70">
        <v>8</v>
      </c>
      <c r="D331" s="70">
        <v>23</v>
      </c>
      <c r="E331" s="70">
        <v>2011</v>
      </c>
      <c r="F331" s="70" t="s">
        <v>178</v>
      </c>
      <c r="G331" s="70" t="s">
        <v>2014</v>
      </c>
      <c r="H331" s="70" t="s">
        <v>2015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2023</v>
      </c>
      <c r="B332" s="70">
        <v>383</v>
      </c>
      <c r="C332" s="70">
        <v>9</v>
      </c>
      <c r="D332" s="70">
        <v>23</v>
      </c>
      <c r="E332" s="70">
        <v>2012</v>
      </c>
      <c r="F332" s="70" t="s">
        <v>179</v>
      </c>
      <c r="G332" s="70" t="s">
        <v>2014</v>
      </c>
      <c r="H332" s="70" t="s">
        <v>2015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2024</v>
      </c>
      <c r="B333" s="70">
        <v>384</v>
      </c>
      <c r="C333" s="70">
        <v>10</v>
      </c>
      <c r="D333" s="70">
        <v>23</v>
      </c>
      <c r="E333" s="70">
        <v>2013</v>
      </c>
      <c r="F333" s="70" t="s">
        <v>180</v>
      </c>
      <c r="G333" s="70" t="s">
        <v>2014</v>
      </c>
      <c r="H333" s="70" t="s">
        <v>2015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2025</v>
      </c>
      <c r="B334" s="70">
        <v>385</v>
      </c>
      <c r="C334" s="70">
        <v>11</v>
      </c>
      <c r="D334" s="70">
        <v>23</v>
      </c>
      <c r="E334" s="70">
        <v>2014</v>
      </c>
      <c r="F334" s="70" t="s">
        <v>181</v>
      </c>
      <c r="G334" s="70" t="s">
        <v>2014</v>
      </c>
      <c r="H334" s="70" t="s">
        <v>2015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2026</v>
      </c>
      <c r="B335" s="70">
        <v>386</v>
      </c>
      <c r="C335" s="70">
        <v>12</v>
      </c>
      <c r="D335" s="70">
        <v>23</v>
      </c>
      <c r="E335" s="70">
        <v>2015</v>
      </c>
      <c r="F335" s="70" t="s">
        <v>182</v>
      </c>
      <c r="G335" s="70" t="s">
        <v>2014</v>
      </c>
      <c r="H335" s="70" t="s">
        <v>2015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2027</v>
      </c>
      <c r="B336" s="70">
        <v>387</v>
      </c>
      <c r="C336" s="70">
        <v>13</v>
      </c>
      <c r="D336" s="70">
        <v>23</v>
      </c>
      <c r="E336" s="70">
        <v>2016</v>
      </c>
      <c r="F336" s="70" t="s">
        <v>155</v>
      </c>
      <c r="G336" s="70" t="s">
        <v>2014</v>
      </c>
      <c r="H336" s="70" t="s">
        <v>2015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2028</v>
      </c>
      <c r="B337" s="70">
        <v>388</v>
      </c>
      <c r="C337" s="70">
        <v>14</v>
      </c>
      <c r="D337" s="70">
        <v>23</v>
      </c>
      <c r="E337" s="70">
        <v>2017</v>
      </c>
      <c r="F337" s="70" t="s">
        <v>156</v>
      </c>
      <c r="G337" s="70" t="s">
        <v>2014</v>
      </c>
      <c r="H337" s="70" t="s">
        <v>2015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2029</v>
      </c>
      <c r="B338" s="70">
        <v>389</v>
      </c>
      <c r="C338" s="70">
        <v>15</v>
      </c>
      <c r="D338" s="70">
        <v>23</v>
      </c>
      <c r="E338" s="70">
        <v>2018</v>
      </c>
      <c r="F338" s="70" t="s">
        <v>183</v>
      </c>
      <c r="G338" s="70" t="s">
        <v>2014</v>
      </c>
      <c r="H338" s="70" t="s">
        <v>2015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2030</v>
      </c>
      <c r="B339" s="70">
        <v>390</v>
      </c>
      <c r="C339" s="70">
        <v>16</v>
      </c>
      <c r="D339" s="70">
        <v>23</v>
      </c>
      <c r="E339" s="70">
        <v>2019</v>
      </c>
      <c r="F339" s="70" t="s">
        <v>158</v>
      </c>
      <c r="G339" s="70" t="s">
        <v>2014</v>
      </c>
      <c r="H339" s="70" t="s">
        <v>2015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2031</v>
      </c>
      <c r="B340" s="70">
        <v>391</v>
      </c>
      <c r="C340" s="70">
        <v>17</v>
      </c>
      <c r="D340" s="70">
        <v>23</v>
      </c>
      <c r="E340" s="70">
        <v>2020</v>
      </c>
      <c r="F340" s="70" t="s">
        <v>159</v>
      </c>
      <c r="G340" s="70" t="s">
        <v>2014</v>
      </c>
      <c r="H340" s="70" t="s">
        <v>2015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2032</v>
      </c>
      <c r="B341" s="70">
        <v>391</v>
      </c>
      <c r="C341" s="70">
        <v>18</v>
      </c>
      <c r="D341" s="70">
        <v>23</v>
      </c>
      <c r="E341" s="70">
        <v>2021</v>
      </c>
      <c r="F341" s="70" t="s">
        <v>160</v>
      </c>
      <c r="G341" s="70" t="s">
        <v>2014</v>
      </c>
      <c r="H341" s="70" t="s">
        <v>2015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2033</v>
      </c>
      <c r="B342" s="70">
        <v>391</v>
      </c>
      <c r="C342" s="70">
        <v>19</v>
      </c>
      <c r="D342" s="70">
        <v>23</v>
      </c>
      <c r="E342" s="70">
        <v>2022</v>
      </c>
      <c r="F342" s="70" t="s">
        <v>161</v>
      </c>
      <c r="G342" s="70" t="s">
        <v>2014</v>
      </c>
      <c r="H342" s="70" t="s">
        <v>2015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391</v>
      </c>
      <c r="C343" s="70">
        <v>20</v>
      </c>
      <c r="D343" s="70">
        <v>23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391</v>
      </c>
      <c r="C344" s="70">
        <v>21</v>
      </c>
      <c r="D344" s="70">
        <v>23</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324</v>
      </c>
      <c r="C345" s="70">
        <v>1</v>
      </c>
      <c r="D345" s="70">
        <v>20</v>
      </c>
      <c r="E345" s="70">
        <v>1990</v>
      </c>
      <c r="F345" s="70" t="s">
        <v>787</v>
      </c>
      <c r="G345" s="70" t="s">
        <v>2037</v>
      </c>
      <c r="H345" s="70" t="s">
        <v>2038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325</v>
      </c>
      <c r="C346" s="70">
        <v>2</v>
      </c>
      <c r="D346" s="70">
        <v>20</v>
      </c>
      <c r="E346" s="70">
        <v>2005</v>
      </c>
      <c r="F346" s="70" t="s">
        <v>789</v>
      </c>
      <c r="G346" s="70" t="s">
        <v>2037</v>
      </c>
      <c r="H346" s="70" t="s">
        <v>2038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326</v>
      </c>
      <c r="C347" s="70">
        <v>3</v>
      </c>
      <c r="D347" s="70">
        <v>20</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327</v>
      </c>
      <c r="C348" s="70">
        <v>4</v>
      </c>
      <c r="D348" s="70">
        <v>20</v>
      </c>
      <c r="E348" s="70">
        <v>2007</v>
      </c>
      <c r="F348" s="70" t="s">
        <v>791</v>
      </c>
      <c r="G348" s="70" t="s">
        <v>2037</v>
      </c>
      <c r="H348" s="70" t="s">
        <v>2038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328</v>
      </c>
      <c r="C349" s="70">
        <v>5</v>
      </c>
      <c r="D349" s="70">
        <v>20</v>
      </c>
      <c r="E349" s="70">
        <v>2008</v>
      </c>
      <c r="F349" s="70" t="s">
        <v>792</v>
      </c>
      <c r="G349" s="1064" t="s">
        <v>2037</v>
      </c>
      <c r="H349" s="70" t="s">
        <v>2038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329</v>
      </c>
      <c r="C350" s="70">
        <v>6</v>
      </c>
      <c r="D350" s="70">
        <v>20</v>
      </c>
      <c r="E350" s="70">
        <v>2009</v>
      </c>
      <c r="F350" s="70" t="s">
        <v>176</v>
      </c>
      <c r="G350" s="1064" t="s">
        <v>2037</v>
      </c>
      <c r="H350" s="70" t="s">
        <v>2038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2044</v>
      </c>
      <c r="B351" s="70">
        <v>330</v>
      </c>
      <c r="C351" s="70">
        <v>7</v>
      </c>
      <c r="D351" s="70">
        <v>20</v>
      </c>
      <c r="E351" s="70">
        <v>2010</v>
      </c>
      <c r="F351" s="70" t="s">
        <v>177</v>
      </c>
      <c r="G351" s="70" t="s">
        <v>2037</v>
      </c>
      <c r="H351" s="70" t="s">
        <v>2038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2045</v>
      </c>
      <c r="B352" s="70">
        <v>331</v>
      </c>
      <c r="C352" s="70">
        <v>8</v>
      </c>
      <c r="D352" s="70">
        <v>20</v>
      </c>
      <c r="E352" s="70">
        <v>2011</v>
      </c>
      <c r="F352" s="70" t="s">
        <v>178</v>
      </c>
      <c r="G352" s="70" t="s">
        <v>2037</v>
      </c>
      <c r="H352" s="70" t="s">
        <v>2038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2046</v>
      </c>
      <c r="B353" s="70">
        <v>332</v>
      </c>
      <c r="C353" s="70">
        <v>9</v>
      </c>
      <c r="D353" s="70">
        <v>20</v>
      </c>
      <c r="E353" s="70">
        <v>2012</v>
      </c>
      <c r="F353" s="70" t="s">
        <v>179</v>
      </c>
      <c r="G353" s="70" t="s">
        <v>2037</v>
      </c>
      <c r="H353" s="70" t="s">
        <v>2038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2047</v>
      </c>
      <c r="B354" s="70">
        <v>333</v>
      </c>
      <c r="C354" s="70">
        <v>10</v>
      </c>
      <c r="D354" s="70">
        <v>20</v>
      </c>
      <c r="E354" s="70">
        <v>2013</v>
      </c>
      <c r="F354" s="70" t="s">
        <v>180</v>
      </c>
      <c r="G354" s="70" t="s">
        <v>2037</v>
      </c>
      <c r="H354" s="70" t="s">
        <v>2038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2048</v>
      </c>
      <c r="B355" s="70">
        <v>334</v>
      </c>
      <c r="C355" s="70">
        <v>11</v>
      </c>
      <c r="D355" s="70">
        <v>20</v>
      </c>
      <c r="E355" s="70">
        <v>2014</v>
      </c>
      <c r="F355" s="70" t="s">
        <v>181</v>
      </c>
      <c r="G355" s="70" t="s">
        <v>2037</v>
      </c>
      <c r="H355" s="70" t="s">
        <v>2038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2049</v>
      </c>
      <c r="B356" s="70">
        <v>335</v>
      </c>
      <c r="C356" s="70">
        <v>12</v>
      </c>
      <c r="D356" s="70">
        <v>20</v>
      </c>
      <c r="E356" s="70">
        <v>2015</v>
      </c>
      <c r="F356" s="70" t="s">
        <v>182</v>
      </c>
      <c r="G356" s="70" t="s">
        <v>2037</v>
      </c>
      <c r="H356" s="70" t="s">
        <v>2038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2050</v>
      </c>
      <c r="B357" s="70">
        <v>336</v>
      </c>
      <c r="C357" s="70">
        <v>13</v>
      </c>
      <c r="D357" s="70">
        <v>20</v>
      </c>
      <c r="E357" s="70">
        <v>2016</v>
      </c>
      <c r="F357" s="70" t="s">
        <v>155</v>
      </c>
      <c r="G357" s="70" t="s">
        <v>2037</v>
      </c>
      <c r="H357" s="70" t="s">
        <v>2038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2051</v>
      </c>
      <c r="B358" s="70">
        <v>337</v>
      </c>
      <c r="C358" s="70">
        <v>14</v>
      </c>
      <c r="D358" s="70">
        <v>20</v>
      </c>
      <c r="E358" s="70">
        <v>2017</v>
      </c>
      <c r="F358" s="70" t="s">
        <v>156</v>
      </c>
      <c r="G358" s="70" t="s">
        <v>2037</v>
      </c>
      <c r="H358" s="70" t="s">
        <v>2038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2052</v>
      </c>
      <c r="B359" s="70">
        <v>338</v>
      </c>
      <c r="C359" s="70">
        <v>15</v>
      </c>
      <c r="D359" s="70">
        <v>20</v>
      </c>
      <c r="E359" s="70">
        <v>2018</v>
      </c>
      <c r="F359" s="70" t="s">
        <v>183</v>
      </c>
      <c r="G359" s="70" t="s">
        <v>2037</v>
      </c>
      <c r="H359" s="70" t="s">
        <v>2038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2053</v>
      </c>
      <c r="B360" s="70">
        <v>339</v>
      </c>
      <c r="C360" s="70">
        <v>16</v>
      </c>
      <c r="D360" s="70">
        <v>20</v>
      </c>
      <c r="E360" s="70">
        <v>2019</v>
      </c>
      <c r="F360" s="70" t="s">
        <v>158</v>
      </c>
      <c r="G360" s="70" t="s">
        <v>2037</v>
      </c>
      <c r="H360" s="70" t="s">
        <v>2038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2054</v>
      </c>
      <c r="B361" s="70">
        <v>340</v>
      </c>
      <c r="C361" s="70">
        <v>17</v>
      </c>
      <c r="D361" s="70">
        <v>20</v>
      </c>
      <c r="E361" s="70">
        <v>2020</v>
      </c>
      <c r="F361" s="70" t="s">
        <v>159</v>
      </c>
      <c r="G361" s="70" t="s">
        <v>2037</v>
      </c>
      <c r="H361" s="70" t="s">
        <v>2038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2055</v>
      </c>
      <c r="B362" s="70">
        <v>340</v>
      </c>
      <c r="C362" s="70">
        <v>18</v>
      </c>
      <c r="D362" s="70">
        <v>20</v>
      </c>
      <c r="E362" s="70">
        <v>2021</v>
      </c>
      <c r="F362" s="70" t="s">
        <v>160</v>
      </c>
      <c r="G362" s="70" t="s">
        <v>2037</v>
      </c>
      <c r="H362" s="70" t="s">
        <v>2038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2056</v>
      </c>
      <c r="B363" s="70">
        <v>340</v>
      </c>
      <c r="C363" s="70">
        <v>19</v>
      </c>
      <c r="D363" s="70">
        <v>20</v>
      </c>
      <c r="E363" s="70">
        <v>2022</v>
      </c>
      <c r="F363" s="70" t="s">
        <v>161</v>
      </c>
      <c r="G363" s="70" t="s">
        <v>2037</v>
      </c>
      <c r="H363" s="70" t="s">
        <v>2038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340</v>
      </c>
      <c r="C364" s="70">
        <v>20</v>
      </c>
      <c r="D364" s="70">
        <v>20</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340</v>
      </c>
      <c r="C365" s="70">
        <v>21</v>
      </c>
      <c r="D365" s="70">
        <v>20</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137</v>
      </c>
      <c r="C366" s="70">
        <v>1</v>
      </c>
      <c r="D366" s="70">
        <v>9</v>
      </c>
      <c r="E366" s="70">
        <v>1990</v>
      </c>
      <c r="F366" s="70" t="s">
        <v>787</v>
      </c>
      <c r="G366" s="70" t="s">
        <v>2060</v>
      </c>
      <c r="H366" s="70" t="s">
        <v>2061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138</v>
      </c>
      <c r="C367" s="70">
        <v>2</v>
      </c>
      <c r="D367" s="70">
        <v>9</v>
      </c>
      <c r="E367" s="70">
        <v>2005</v>
      </c>
      <c r="F367" s="70" t="s">
        <v>789</v>
      </c>
      <c r="G367" s="70" t="s">
        <v>2060</v>
      </c>
      <c r="H367" s="70" t="s">
        <v>2061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139</v>
      </c>
      <c r="C368" s="70">
        <v>3</v>
      </c>
      <c r="D368" s="70">
        <v>9</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140</v>
      </c>
      <c r="C369" s="70">
        <v>4</v>
      </c>
      <c r="D369" s="70">
        <v>9</v>
      </c>
      <c r="E369" s="70">
        <v>2007</v>
      </c>
      <c r="F369" s="70" t="s">
        <v>791</v>
      </c>
      <c r="G369" s="1064" t="s">
        <v>2060</v>
      </c>
      <c r="H369" s="70" t="s">
        <v>2061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141</v>
      </c>
      <c r="C370" s="70">
        <v>5</v>
      </c>
      <c r="D370" s="70">
        <v>9</v>
      </c>
      <c r="E370" s="70">
        <v>2008</v>
      </c>
      <c r="F370" s="70" t="s">
        <v>792</v>
      </c>
      <c r="G370" s="70" t="s">
        <v>2060</v>
      </c>
      <c r="H370" s="70" t="s">
        <v>2061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142</v>
      </c>
      <c r="C371" s="70">
        <v>6</v>
      </c>
      <c r="D371" s="70">
        <v>9</v>
      </c>
      <c r="E371" s="70">
        <v>2009</v>
      </c>
      <c r="F371" s="70" t="s">
        <v>176</v>
      </c>
      <c r="G371" s="70" t="s">
        <v>2060</v>
      </c>
      <c r="H371" s="70" t="s">
        <v>2061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2067</v>
      </c>
      <c r="B372" s="70">
        <v>143</v>
      </c>
      <c r="C372" s="70">
        <v>7</v>
      </c>
      <c r="D372" s="70">
        <v>9</v>
      </c>
      <c r="E372" s="70">
        <v>2010</v>
      </c>
      <c r="F372" s="70" t="s">
        <v>177</v>
      </c>
      <c r="G372" s="70" t="s">
        <v>2060</v>
      </c>
      <c r="H372" s="70" t="s">
        <v>2061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2068</v>
      </c>
      <c r="B373" s="70">
        <v>144</v>
      </c>
      <c r="C373" s="70">
        <v>8</v>
      </c>
      <c r="D373" s="70">
        <v>9</v>
      </c>
      <c r="E373" s="70">
        <v>2011</v>
      </c>
      <c r="F373" s="70" t="s">
        <v>178</v>
      </c>
      <c r="G373" s="70" t="s">
        <v>2060</v>
      </c>
      <c r="H373" s="70" t="s">
        <v>2061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2069</v>
      </c>
      <c r="B374" s="70">
        <v>145</v>
      </c>
      <c r="C374" s="70">
        <v>9</v>
      </c>
      <c r="D374" s="70">
        <v>9</v>
      </c>
      <c r="E374" s="70">
        <v>2012</v>
      </c>
      <c r="F374" s="70" t="s">
        <v>179</v>
      </c>
      <c r="G374" s="70" t="s">
        <v>2060</v>
      </c>
      <c r="H374" s="70" t="s">
        <v>2061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2070</v>
      </c>
      <c r="B375" s="70">
        <v>146</v>
      </c>
      <c r="C375" s="70">
        <v>10</v>
      </c>
      <c r="D375" s="70">
        <v>9</v>
      </c>
      <c r="E375" s="70">
        <v>2013</v>
      </c>
      <c r="F375" s="70" t="s">
        <v>180</v>
      </c>
      <c r="G375" s="70" t="s">
        <v>2060</v>
      </c>
      <c r="H375" s="70" t="s">
        <v>2061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2071</v>
      </c>
      <c r="B376" s="70">
        <v>147</v>
      </c>
      <c r="C376" s="70">
        <v>11</v>
      </c>
      <c r="D376" s="70">
        <v>9</v>
      </c>
      <c r="E376" s="70">
        <v>2014</v>
      </c>
      <c r="F376" s="70" t="s">
        <v>181</v>
      </c>
      <c r="G376" s="70" t="s">
        <v>2060</v>
      </c>
      <c r="H376" s="70" t="s">
        <v>2061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2072</v>
      </c>
      <c r="B377" s="70">
        <v>148</v>
      </c>
      <c r="C377" s="70">
        <v>12</v>
      </c>
      <c r="D377" s="70">
        <v>9</v>
      </c>
      <c r="E377" s="70">
        <v>2015</v>
      </c>
      <c r="F377" s="70" t="s">
        <v>182</v>
      </c>
      <c r="G377" s="70" t="s">
        <v>2060</v>
      </c>
      <c r="H377" s="70" t="s">
        <v>2061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2073</v>
      </c>
      <c r="B378" s="70">
        <v>149</v>
      </c>
      <c r="C378" s="70">
        <v>13</v>
      </c>
      <c r="D378" s="70">
        <v>9</v>
      </c>
      <c r="E378" s="70">
        <v>2016</v>
      </c>
      <c r="F378" s="70" t="s">
        <v>155</v>
      </c>
      <c r="G378" s="70" t="s">
        <v>2060</v>
      </c>
      <c r="H378" s="70" t="s">
        <v>2061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2074</v>
      </c>
      <c r="B379" s="70">
        <v>150</v>
      </c>
      <c r="C379" s="70">
        <v>14</v>
      </c>
      <c r="D379" s="70">
        <v>9</v>
      </c>
      <c r="E379" s="70">
        <v>2017</v>
      </c>
      <c r="F379" s="70" t="s">
        <v>156</v>
      </c>
      <c r="G379" s="70" t="s">
        <v>2060</v>
      </c>
      <c r="H379" s="70" t="s">
        <v>2061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2075</v>
      </c>
      <c r="B380" s="70">
        <v>151</v>
      </c>
      <c r="C380" s="70">
        <v>15</v>
      </c>
      <c r="D380" s="70">
        <v>9</v>
      </c>
      <c r="E380" s="70">
        <v>2018</v>
      </c>
      <c r="F380" s="70" t="s">
        <v>183</v>
      </c>
      <c r="G380" s="70" t="s">
        <v>2060</v>
      </c>
      <c r="H380" s="70" t="s">
        <v>2061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2076</v>
      </c>
      <c r="B381" s="70">
        <v>152</v>
      </c>
      <c r="C381" s="70">
        <v>16</v>
      </c>
      <c r="D381" s="70">
        <v>9</v>
      </c>
      <c r="E381" s="70">
        <v>2019</v>
      </c>
      <c r="F381" s="70" t="s">
        <v>158</v>
      </c>
      <c r="G381" s="70" t="s">
        <v>2060</v>
      </c>
      <c r="H381" s="70" t="s">
        <v>2061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2077</v>
      </c>
      <c r="B382" s="70">
        <v>153</v>
      </c>
      <c r="C382" s="70">
        <v>17</v>
      </c>
      <c r="D382" s="70">
        <v>9</v>
      </c>
      <c r="E382" s="70">
        <v>2020</v>
      </c>
      <c r="F382" s="70" t="s">
        <v>159</v>
      </c>
      <c r="G382" s="70" t="s">
        <v>2060</v>
      </c>
      <c r="H382" s="70" t="s">
        <v>2061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2078</v>
      </c>
      <c r="B383" s="70">
        <v>153</v>
      </c>
      <c r="C383" s="70">
        <v>18</v>
      </c>
      <c r="D383" s="70">
        <v>9</v>
      </c>
      <c r="E383" s="70">
        <v>2021</v>
      </c>
      <c r="F383" s="70" t="s">
        <v>160</v>
      </c>
      <c r="G383" s="70" t="s">
        <v>2060</v>
      </c>
      <c r="H383" s="70" t="s">
        <v>2061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2079</v>
      </c>
      <c r="B384" s="70">
        <v>153</v>
      </c>
      <c r="C384" s="70">
        <v>19</v>
      </c>
      <c r="D384" s="70">
        <v>9</v>
      </c>
      <c r="E384" s="70">
        <v>2022</v>
      </c>
      <c r="F384" s="70" t="s">
        <v>161</v>
      </c>
      <c r="G384" s="70" t="s">
        <v>2060</v>
      </c>
      <c r="H384" s="70" t="s">
        <v>2061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153</v>
      </c>
      <c r="C385" s="70">
        <v>20</v>
      </c>
      <c r="D385" s="70">
        <v>9</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153</v>
      </c>
      <c r="C386" s="70">
        <v>21</v>
      </c>
      <c r="D386" s="70">
        <v>9</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18</v>
      </c>
      <c r="C387" s="70">
        <v>1</v>
      </c>
      <c r="D387" s="70">
        <v>2</v>
      </c>
      <c r="E387" s="70">
        <v>1990</v>
      </c>
      <c r="F387" s="70" t="s">
        <v>787</v>
      </c>
      <c r="G387" s="1064" t="s">
        <v>2083</v>
      </c>
      <c r="H387" s="70" t="s">
        <v>2084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19</v>
      </c>
      <c r="C388" s="70">
        <v>2</v>
      </c>
      <c r="D388" s="70">
        <v>2</v>
      </c>
      <c r="E388" s="70">
        <v>2005</v>
      </c>
      <c r="F388" s="70" t="s">
        <v>789</v>
      </c>
      <c r="G388" s="70" t="s">
        <v>2083</v>
      </c>
      <c r="H388" s="70" t="s">
        <v>2084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20</v>
      </c>
      <c r="C389" s="70">
        <v>3</v>
      </c>
      <c r="D389" s="70">
        <v>2</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21</v>
      </c>
      <c r="C390" s="70">
        <v>4</v>
      </c>
      <c r="D390" s="70">
        <v>2</v>
      </c>
      <c r="E390" s="70">
        <v>2007</v>
      </c>
      <c r="F390" s="70" t="s">
        <v>791</v>
      </c>
      <c r="G390" s="70" t="s">
        <v>2083</v>
      </c>
      <c r="H390" s="70" t="s">
        <v>2084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22</v>
      </c>
      <c r="C391" s="70">
        <v>5</v>
      </c>
      <c r="D391" s="70">
        <v>2</v>
      </c>
      <c r="E391" s="70">
        <v>2008</v>
      </c>
      <c r="F391" s="70" t="s">
        <v>792</v>
      </c>
      <c r="G391" s="70" t="s">
        <v>2083</v>
      </c>
      <c r="H391" s="70" t="s">
        <v>2084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23</v>
      </c>
      <c r="C392" s="70">
        <v>6</v>
      </c>
      <c r="D392" s="70">
        <v>2</v>
      </c>
      <c r="E392" s="70">
        <v>2009</v>
      </c>
      <c r="F392" s="70" t="s">
        <v>176</v>
      </c>
      <c r="G392" s="70" t="s">
        <v>2083</v>
      </c>
      <c r="H392" s="70" t="s">
        <v>2084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2090</v>
      </c>
      <c r="B393" s="70">
        <v>24</v>
      </c>
      <c r="C393" s="70">
        <v>7</v>
      </c>
      <c r="D393" s="70">
        <v>2</v>
      </c>
      <c r="E393" s="70">
        <v>2010</v>
      </c>
      <c r="F393" s="70" t="s">
        <v>177</v>
      </c>
      <c r="G393" s="70" t="s">
        <v>2083</v>
      </c>
      <c r="H393" s="70" t="s">
        <v>2084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2091</v>
      </c>
      <c r="B394" s="70">
        <v>25</v>
      </c>
      <c r="C394" s="70">
        <v>8</v>
      </c>
      <c r="D394" s="70">
        <v>2</v>
      </c>
      <c r="E394" s="70">
        <v>2011</v>
      </c>
      <c r="F394" s="70" t="s">
        <v>178</v>
      </c>
      <c r="G394" s="70" t="s">
        <v>2083</v>
      </c>
      <c r="H394" s="70" t="s">
        <v>2084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2092</v>
      </c>
      <c r="B395" s="70">
        <v>26</v>
      </c>
      <c r="C395" s="70">
        <v>9</v>
      </c>
      <c r="D395" s="70">
        <v>2</v>
      </c>
      <c r="E395" s="70">
        <v>2012</v>
      </c>
      <c r="F395" s="70" t="s">
        <v>179</v>
      </c>
      <c r="G395" s="70" t="s">
        <v>2083</v>
      </c>
      <c r="H395" s="70" t="s">
        <v>2084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2093</v>
      </c>
      <c r="B396" s="70">
        <v>27</v>
      </c>
      <c r="C396" s="70">
        <v>10</v>
      </c>
      <c r="D396" s="70">
        <v>2</v>
      </c>
      <c r="E396" s="70">
        <v>2013</v>
      </c>
      <c r="F396" s="70" t="s">
        <v>180</v>
      </c>
      <c r="G396" s="70" t="s">
        <v>2083</v>
      </c>
      <c r="H396" s="70" t="s">
        <v>2084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2094</v>
      </c>
      <c r="B397" s="70">
        <v>28</v>
      </c>
      <c r="C397" s="70">
        <v>11</v>
      </c>
      <c r="D397" s="70">
        <v>2</v>
      </c>
      <c r="E397" s="70">
        <v>2014</v>
      </c>
      <c r="F397" s="70" t="s">
        <v>181</v>
      </c>
      <c r="G397" s="70" t="s">
        <v>2083</v>
      </c>
      <c r="H397" s="70" t="s">
        <v>2084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2095</v>
      </c>
      <c r="B398" s="70">
        <v>29</v>
      </c>
      <c r="C398" s="70">
        <v>12</v>
      </c>
      <c r="D398" s="70">
        <v>2</v>
      </c>
      <c r="E398" s="70">
        <v>2015</v>
      </c>
      <c r="F398" s="70" t="s">
        <v>182</v>
      </c>
      <c r="G398" s="70" t="s">
        <v>2083</v>
      </c>
      <c r="H398" s="70" t="s">
        <v>2084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2096</v>
      </c>
      <c r="B399" s="70">
        <v>30</v>
      </c>
      <c r="C399" s="70">
        <v>13</v>
      </c>
      <c r="D399" s="70">
        <v>2</v>
      </c>
      <c r="E399" s="70">
        <v>2016</v>
      </c>
      <c r="F399" s="70" t="s">
        <v>155</v>
      </c>
      <c r="G399" s="70" t="s">
        <v>2083</v>
      </c>
      <c r="H399" s="70" t="s">
        <v>2084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2097</v>
      </c>
      <c r="B400" s="70">
        <v>31</v>
      </c>
      <c r="C400" s="70">
        <v>14</v>
      </c>
      <c r="D400" s="70">
        <v>2</v>
      </c>
      <c r="E400" s="70">
        <v>2017</v>
      </c>
      <c r="F400" s="70" t="s">
        <v>156</v>
      </c>
      <c r="G400" s="70" t="s">
        <v>2083</v>
      </c>
      <c r="H400" s="70" t="s">
        <v>2084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2098</v>
      </c>
      <c r="B401" s="70">
        <v>32</v>
      </c>
      <c r="C401" s="70">
        <v>15</v>
      </c>
      <c r="D401" s="70">
        <v>2</v>
      </c>
      <c r="E401" s="70">
        <v>2018</v>
      </c>
      <c r="F401" s="70" t="s">
        <v>183</v>
      </c>
      <c r="G401" s="70" t="s">
        <v>2083</v>
      </c>
      <c r="H401" s="70" t="s">
        <v>2084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2099</v>
      </c>
      <c r="B402" s="70">
        <v>33</v>
      </c>
      <c r="C402" s="70">
        <v>16</v>
      </c>
      <c r="D402" s="70">
        <v>2</v>
      </c>
      <c r="E402" s="70">
        <v>2019</v>
      </c>
      <c r="F402" s="70" t="s">
        <v>158</v>
      </c>
      <c r="G402" s="70" t="s">
        <v>2083</v>
      </c>
      <c r="H402" s="70" t="s">
        <v>2084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2100</v>
      </c>
      <c r="B403" s="70">
        <v>34</v>
      </c>
      <c r="C403" s="70">
        <v>17</v>
      </c>
      <c r="D403" s="70">
        <v>2</v>
      </c>
      <c r="E403" s="70">
        <v>2020</v>
      </c>
      <c r="F403" s="70" t="s">
        <v>159</v>
      </c>
      <c r="G403" s="70" t="s">
        <v>2083</v>
      </c>
      <c r="H403" s="70" t="s">
        <v>2084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2101</v>
      </c>
      <c r="B404" s="70">
        <v>34</v>
      </c>
      <c r="C404" s="70">
        <v>18</v>
      </c>
      <c r="D404" s="70">
        <v>2</v>
      </c>
      <c r="E404" s="70">
        <v>2021</v>
      </c>
      <c r="F404" s="70" t="s">
        <v>160</v>
      </c>
      <c r="G404" s="70" t="s">
        <v>2083</v>
      </c>
      <c r="H404" s="70" t="s">
        <v>2084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2102</v>
      </c>
      <c r="B405" s="70">
        <v>34</v>
      </c>
      <c r="C405" s="70">
        <v>19</v>
      </c>
      <c r="D405" s="70">
        <v>2</v>
      </c>
      <c r="E405" s="70">
        <v>2022</v>
      </c>
      <c r="F405" s="70" t="s">
        <v>161</v>
      </c>
      <c r="G405" s="70" t="s">
        <v>2083</v>
      </c>
      <c r="H405" s="70" t="s">
        <v>2084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34</v>
      </c>
      <c r="C406" s="70">
        <v>20</v>
      </c>
      <c r="D406" s="70">
        <v>2</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34</v>
      </c>
      <c r="C407" s="70">
        <v>21</v>
      </c>
      <c r="D407" s="70">
        <v>2</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1</v>
      </c>
      <c r="C408" s="70">
        <v>1</v>
      </c>
      <c r="D408" s="70">
        <v>1</v>
      </c>
      <c r="E408" s="70">
        <v>1990</v>
      </c>
      <c r="F408" s="70" t="s">
        <v>787</v>
      </c>
      <c r="G408" s="70" t="s">
        <v>2106</v>
      </c>
      <c r="H408" s="70" t="s">
        <v>2107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v>
      </c>
      <c r="C409" s="70">
        <v>2</v>
      </c>
      <c r="D409" s="70">
        <v>1</v>
      </c>
      <c r="E409" s="70">
        <v>2005</v>
      </c>
      <c r="F409" s="70" t="s">
        <v>789</v>
      </c>
      <c r="G409" s="70" t="s">
        <v>2106</v>
      </c>
      <c r="H409" s="70" t="s">
        <v>2107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v>
      </c>
      <c r="C410" s="70">
        <v>3</v>
      </c>
      <c r="D410" s="70">
        <v>1</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v>
      </c>
      <c r="C411" s="70">
        <v>4</v>
      </c>
      <c r="D411" s="70">
        <v>1</v>
      </c>
      <c r="E411" s="70">
        <v>2007</v>
      </c>
      <c r="F411" s="70" t="s">
        <v>791</v>
      </c>
      <c r="G411" s="70" t="s">
        <v>2106</v>
      </c>
      <c r="H411" s="70" t="s">
        <v>2107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5</v>
      </c>
      <c r="C412" s="70">
        <v>5</v>
      </c>
      <c r="D412" s="70">
        <v>1</v>
      </c>
      <c r="E412" s="70">
        <v>2008</v>
      </c>
      <c r="F412" s="70" t="s">
        <v>792</v>
      </c>
      <c r="G412" s="70" t="s">
        <v>2106</v>
      </c>
      <c r="H412" s="70" t="s">
        <v>2107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6</v>
      </c>
      <c r="C413" s="70">
        <v>6</v>
      </c>
      <c r="D413" s="70">
        <v>1</v>
      </c>
      <c r="E413" s="70">
        <v>2009</v>
      </c>
      <c r="F413" s="70" t="s">
        <v>176</v>
      </c>
      <c r="G413" s="70" t="s">
        <v>2106</v>
      </c>
      <c r="H413" s="70" t="s">
        <v>2107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2113</v>
      </c>
      <c r="B414" s="70">
        <v>7</v>
      </c>
      <c r="C414" s="70">
        <v>7</v>
      </c>
      <c r="D414" s="70">
        <v>1</v>
      </c>
      <c r="E414" s="70">
        <v>2010</v>
      </c>
      <c r="F414" s="70" t="s">
        <v>177</v>
      </c>
      <c r="G414" s="70" t="s">
        <v>2106</v>
      </c>
      <c r="H414" s="70" t="s">
        <v>2107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2114</v>
      </c>
      <c r="B415" s="70">
        <v>8</v>
      </c>
      <c r="C415" s="70">
        <v>8</v>
      </c>
      <c r="D415" s="70">
        <v>1</v>
      </c>
      <c r="E415" s="70">
        <v>2011</v>
      </c>
      <c r="F415" s="70" t="s">
        <v>178</v>
      </c>
      <c r="G415" s="70" t="s">
        <v>2106</v>
      </c>
      <c r="H415" s="70" t="s">
        <v>2107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2115</v>
      </c>
      <c r="B416" s="70">
        <v>9</v>
      </c>
      <c r="C416" s="70">
        <v>9</v>
      </c>
      <c r="D416" s="70">
        <v>1</v>
      </c>
      <c r="E416" s="70">
        <v>2012</v>
      </c>
      <c r="F416" s="70" t="s">
        <v>179</v>
      </c>
      <c r="G416" s="70" t="s">
        <v>2106</v>
      </c>
      <c r="H416" s="70" t="s">
        <v>2107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2116</v>
      </c>
      <c r="B417" s="70">
        <v>10</v>
      </c>
      <c r="C417" s="70">
        <v>10</v>
      </c>
      <c r="D417" s="70">
        <v>1</v>
      </c>
      <c r="E417" s="70">
        <v>2013</v>
      </c>
      <c r="F417" s="70" t="s">
        <v>180</v>
      </c>
      <c r="G417" s="70" t="s">
        <v>2106</v>
      </c>
      <c r="H417" s="70" t="s">
        <v>2107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2117</v>
      </c>
      <c r="B418" s="70">
        <v>11</v>
      </c>
      <c r="C418" s="70">
        <v>11</v>
      </c>
      <c r="D418" s="70">
        <v>1</v>
      </c>
      <c r="E418" s="70">
        <v>2014</v>
      </c>
      <c r="F418" s="70" t="s">
        <v>181</v>
      </c>
      <c r="G418" s="70" t="s">
        <v>2106</v>
      </c>
      <c r="H418" s="70" t="s">
        <v>2107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2118</v>
      </c>
      <c r="B419" s="70">
        <v>12</v>
      </c>
      <c r="C419" s="70">
        <v>12</v>
      </c>
      <c r="D419" s="70">
        <v>1</v>
      </c>
      <c r="E419" s="70">
        <v>2015</v>
      </c>
      <c r="F419" s="70" t="s">
        <v>182</v>
      </c>
      <c r="G419" s="70" t="s">
        <v>2106</v>
      </c>
      <c r="H419" s="70" t="s">
        <v>2107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2119</v>
      </c>
      <c r="B420" s="70">
        <v>13</v>
      </c>
      <c r="C420" s="70">
        <v>13</v>
      </c>
      <c r="D420" s="70">
        <v>1</v>
      </c>
      <c r="E420" s="70">
        <v>2016</v>
      </c>
      <c r="F420" s="70" t="s">
        <v>155</v>
      </c>
      <c r="G420" s="70" t="s">
        <v>2106</v>
      </c>
      <c r="H420" s="70" t="s">
        <v>2107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2120</v>
      </c>
      <c r="B421" s="70">
        <v>14</v>
      </c>
      <c r="C421" s="70">
        <v>14</v>
      </c>
      <c r="D421" s="70">
        <v>1</v>
      </c>
      <c r="E421" s="70">
        <v>2017</v>
      </c>
      <c r="F421" s="70" t="s">
        <v>156</v>
      </c>
      <c r="G421" s="70" t="s">
        <v>2106</v>
      </c>
      <c r="H421" s="70" t="s">
        <v>2107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2121</v>
      </c>
      <c r="B422" s="70">
        <v>15</v>
      </c>
      <c r="C422" s="70">
        <v>15</v>
      </c>
      <c r="D422" s="70">
        <v>1</v>
      </c>
      <c r="E422" s="70">
        <v>2018</v>
      </c>
      <c r="F422" s="70" t="s">
        <v>183</v>
      </c>
      <c r="G422" s="70" t="s">
        <v>2106</v>
      </c>
      <c r="H422" s="70" t="s">
        <v>2107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2122</v>
      </c>
      <c r="B423" s="70">
        <v>16</v>
      </c>
      <c r="C423" s="70">
        <v>16</v>
      </c>
      <c r="D423" s="70">
        <v>1</v>
      </c>
      <c r="E423" s="70">
        <v>2019</v>
      </c>
      <c r="F423" s="70" t="s">
        <v>158</v>
      </c>
      <c r="G423" s="70" t="s">
        <v>2106</v>
      </c>
      <c r="H423" s="70" t="s">
        <v>2107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2123</v>
      </c>
      <c r="B424" s="70">
        <v>17</v>
      </c>
      <c r="C424" s="70">
        <v>17</v>
      </c>
      <c r="D424" s="70">
        <v>1</v>
      </c>
      <c r="E424" s="70">
        <v>2020</v>
      </c>
      <c r="F424" s="70" t="s">
        <v>159</v>
      </c>
      <c r="G424" s="70" t="s">
        <v>2106</v>
      </c>
      <c r="H424" s="70" t="s">
        <v>2107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2124</v>
      </c>
      <c r="B425" s="70">
        <v>17</v>
      </c>
      <c r="C425" s="70">
        <v>18</v>
      </c>
      <c r="D425" s="70">
        <v>1</v>
      </c>
      <c r="E425" s="70">
        <v>2021</v>
      </c>
      <c r="F425" s="70" t="s">
        <v>160</v>
      </c>
      <c r="G425" s="1064" t="s">
        <v>2106</v>
      </c>
      <c r="H425" s="70" t="s">
        <v>2107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2125</v>
      </c>
      <c r="B426" s="70">
        <v>17</v>
      </c>
      <c r="C426" s="70">
        <v>19</v>
      </c>
      <c r="D426" s="70">
        <v>1</v>
      </c>
      <c r="E426" s="70">
        <v>2022</v>
      </c>
      <c r="F426" s="70" t="s">
        <v>161</v>
      </c>
      <c r="G426" s="1064" t="s">
        <v>2106</v>
      </c>
      <c r="H426" s="70" t="s">
        <v>2107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17</v>
      </c>
      <c r="C427" s="70">
        <v>20</v>
      </c>
      <c r="D427" s="70">
        <v>1</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17</v>
      </c>
      <c r="C428" s="70">
        <v>21</v>
      </c>
      <c r="D428" s="70">
        <v>1</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307</v>
      </c>
      <c r="C429" s="70">
        <v>1</v>
      </c>
      <c r="D429" s="70">
        <v>19</v>
      </c>
      <c r="E429" s="70">
        <v>1990</v>
      </c>
      <c r="F429" s="70" t="s">
        <v>787</v>
      </c>
      <c r="G429" s="70" t="s">
        <v>2129</v>
      </c>
      <c r="H429" s="70" t="s">
        <v>2130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308</v>
      </c>
      <c r="C430" s="70">
        <v>2</v>
      </c>
      <c r="D430" s="70">
        <v>19</v>
      </c>
      <c r="E430" s="70">
        <v>2005</v>
      </c>
      <c r="F430" s="70" t="s">
        <v>789</v>
      </c>
      <c r="G430" s="70" t="s">
        <v>2129</v>
      </c>
      <c r="H430" s="70" t="s">
        <v>2130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309</v>
      </c>
      <c r="C431" s="70">
        <v>3</v>
      </c>
      <c r="D431" s="70">
        <v>19</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310</v>
      </c>
      <c r="C432" s="70">
        <v>4</v>
      </c>
      <c r="D432" s="70">
        <v>19</v>
      </c>
      <c r="E432" s="70">
        <v>2007</v>
      </c>
      <c r="F432" s="70" t="s">
        <v>791</v>
      </c>
      <c r="G432" s="70" t="s">
        <v>2129</v>
      </c>
      <c r="H432" s="70" t="s">
        <v>2130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311</v>
      </c>
      <c r="C433" s="70">
        <v>5</v>
      </c>
      <c r="D433" s="70">
        <v>19</v>
      </c>
      <c r="E433" s="70">
        <v>2008</v>
      </c>
      <c r="F433" s="70" t="s">
        <v>792</v>
      </c>
      <c r="G433" s="70" t="s">
        <v>2129</v>
      </c>
      <c r="H433" s="70" t="s">
        <v>2130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312</v>
      </c>
      <c r="C434" s="70">
        <v>6</v>
      </c>
      <c r="D434" s="70">
        <v>19</v>
      </c>
      <c r="E434" s="70">
        <v>2009</v>
      </c>
      <c r="F434" s="70" t="s">
        <v>176</v>
      </c>
      <c r="G434" s="70" t="s">
        <v>2129</v>
      </c>
      <c r="H434" s="70" t="s">
        <v>2130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2136</v>
      </c>
      <c r="B435" s="70">
        <v>313</v>
      </c>
      <c r="C435" s="70">
        <v>7</v>
      </c>
      <c r="D435" s="70">
        <v>19</v>
      </c>
      <c r="E435" s="70">
        <v>2010</v>
      </c>
      <c r="F435" s="70" t="s">
        <v>177</v>
      </c>
      <c r="G435" s="70" t="s">
        <v>2129</v>
      </c>
      <c r="H435" s="70" t="s">
        <v>2130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2137</v>
      </c>
      <c r="B436" s="70">
        <v>314</v>
      </c>
      <c r="C436" s="70">
        <v>8</v>
      </c>
      <c r="D436" s="70">
        <v>19</v>
      </c>
      <c r="E436" s="70">
        <v>2011</v>
      </c>
      <c r="F436" s="70" t="s">
        <v>178</v>
      </c>
      <c r="G436" s="70" t="s">
        <v>2129</v>
      </c>
      <c r="H436" s="70" t="s">
        <v>2130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2138</v>
      </c>
      <c r="B437" s="70">
        <v>315</v>
      </c>
      <c r="C437" s="70">
        <v>9</v>
      </c>
      <c r="D437" s="70">
        <v>19</v>
      </c>
      <c r="E437" s="70">
        <v>2012</v>
      </c>
      <c r="F437" s="70" t="s">
        <v>179</v>
      </c>
      <c r="G437" s="70" t="s">
        <v>2129</v>
      </c>
      <c r="H437" s="70" t="s">
        <v>2130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2139</v>
      </c>
      <c r="B438" s="70">
        <v>316</v>
      </c>
      <c r="C438" s="70">
        <v>10</v>
      </c>
      <c r="D438" s="70">
        <v>19</v>
      </c>
      <c r="E438" s="70">
        <v>2013</v>
      </c>
      <c r="F438" s="70" t="s">
        <v>180</v>
      </c>
      <c r="G438" s="70" t="s">
        <v>2129</v>
      </c>
      <c r="H438" s="70" t="s">
        <v>2130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2140</v>
      </c>
      <c r="B439" s="70">
        <v>317</v>
      </c>
      <c r="C439" s="70">
        <v>11</v>
      </c>
      <c r="D439" s="70">
        <v>19</v>
      </c>
      <c r="E439" s="70">
        <v>2014</v>
      </c>
      <c r="F439" s="70" t="s">
        <v>181</v>
      </c>
      <c r="G439" s="70" t="s">
        <v>2129</v>
      </c>
      <c r="H439" s="70" t="s">
        <v>2130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2141</v>
      </c>
      <c r="B440" s="70">
        <v>318</v>
      </c>
      <c r="C440" s="70">
        <v>12</v>
      </c>
      <c r="D440" s="70">
        <v>19</v>
      </c>
      <c r="E440" s="70">
        <v>2015</v>
      </c>
      <c r="F440" s="70" t="s">
        <v>182</v>
      </c>
      <c r="G440" s="70" t="s">
        <v>2129</v>
      </c>
      <c r="H440" s="70" t="s">
        <v>2130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2142</v>
      </c>
      <c r="B441" s="70">
        <v>319</v>
      </c>
      <c r="C441" s="70">
        <v>13</v>
      </c>
      <c r="D441" s="70">
        <v>19</v>
      </c>
      <c r="E441" s="70">
        <v>2016</v>
      </c>
      <c r="F441" s="70" t="s">
        <v>155</v>
      </c>
      <c r="G441" s="70" t="s">
        <v>2129</v>
      </c>
      <c r="H441" s="70" t="s">
        <v>2130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2143</v>
      </c>
      <c r="B442" s="70">
        <v>320</v>
      </c>
      <c r="C442" s="70">
        <v>14</v>
      </c>
      <c r="D442" s="70">
        <v>19</v>
      </c>
      <c r="E442" s="70">
        <v>2017</v>
      </c>
      <c r="F442" s="70" t="s">
        <v>156</v>
      </c>
      <c r="G442" s="70" t="s">
        <v>2129</v>
      </c>
      <c r="H442" s="70" t="s">
        <v>2130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2144</v>
      </c>
      <c r="B443" s="70">
        <v>321</v>
      </c>
      <c r="C443" s="70">
        <v>15</v>
      </c>
      <c r="D443" s="70">
        <v>19</v>
      </c>
      <c r="E443" s="70">
        <v>2018</v>
      </c>
      <c r="F443" s="70" t="s">
        <v>183</v>
      </c>
      <c r="G443" s="70" t="s">
        <v>2129</v>
      </c>
      <c r="H443" s="70" t="s">
        <v>2130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2145</v>
      </c>
      <c r="B444" s="70">
        <v>322</v>
      </c>
      <c r="C444" s="70">
        <v>16</v>
      </c>
      <c r="D444" s="70">
        <v>19</v>
      </c>
      <c r="E444" s="70">
        <v>2019</v>
      </c>
      <c r="F444" s="70" t="s">
        <v>158</v>
      </c>
      <c r="G444" s="1064" t="s">
        <v>2129</v>
      </c>
      <c r="H444" s="70" t="s">
        <v>2130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2146</v>
      </c>
      <c r="B445" s="70">
        <v>323</v>
      </c>
      <c r="C445" s="70">
        <v>17</v>
      </c>
      <c r="D445" s="70">
        <v>19</v>
      </c>
      <c r="E445" s="70">
        <v>2020</v>
      </c>
      <c r="F445" s="70" t="s">
        <v>159</v>
      </c>
      <c r="G445" s="1064" t="s">
        <v>2129</v>
      </c>
      <c r="H445" s="70" t="s">
        <v>2130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2147</v>
      </c>
      <c r="B446" s="70">
        <v>323</v>
      </c>
      <c r="C446" s="70">
        <v>18</v>
      </c>
      <c r="D446" s="70">
        <v>19</v>
      </c>
      <c r="E446" s="70">
        <v>2021</v>
      </c>
      <c r="F446" s="70" t="s">
        <v>160</v>
      </c>
      <c r="G446" s="70" t="s">
        <v>2129</v>
      </c>
      <c r="H446" s="70" t="s">
        <v>2130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2148</v>
      </c>
      <c r="B447" s="70">
        <v>323</v>
      </c>
      <c r="C447" s="70">
        <v>19</v>
      </c>
      <c r="D447" s="70">
        <v>19</v>
      </c>
      <c r="E447" s="70">
        <v>2022</v>
      </c>
      <c r="F447" s="70" t="s">
        <v>161</v>
      </c>
      <c r="G447" s="70" t="s">
        <v>2129</v>
      </c>
      <c r="H447" s="70" t="s">
        <v>2130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323</v>
      </c>
      <c r="C448" s="70">
        <v>20</v>
      </c>
      <c r="D448" s="70">
        <v>19</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323</v>
      </c>
      <c r="C449" s="70">
        <v>21</v>
      </c>
      <c r="D449" s="70">
        <v>19</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443</v>
      </c>
      <c r="C450" s="70">
        <v>1</v>
      </c>
      <c r="D450" s="70">
        <v>27</v>
      </c>
      <c r="E450" s="70">
        <v>1990</v>
      </c>
      <c r="F450" s="70" t="s">
        <v>787</v>
      </c>
      <c r="G450" s="70" t="s">
        <v>2152</v>
      </c>
      <c r="H450" s="70" t="s">
        <v>2153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444</v>
      </c>
      <c r="C451" s="70">
        <v>2</v>
      </c>
      <c r="D451" s="70">
        <v>27</v>
      </c>
      <c r="E451" s="70">
        <v>2005</v>
      </c>
      <c r="F451" s="70" t="s">
        <v>789</v>
      </c>
      <c r="G451" s="70" t="s">
        <v>2152</v>
      </c>
      <c r="H451" s="70" t="s">
        <v>2153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445</v>
      </c>
      <c r="C452" s="70">
        <v>3</v>
      </c>
      <c r="D452" s="70">
        <v>27</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446</v>
      </c>
      <c r="C453" s="70">
        <v>4</v>
      </c>
      <c r="D453" s="70">
        <v>27</v>
      </c>
      <c r="E453" s="70">
        <v>2007</v>
      </c>
      <c r="F453" s="70" t="s">
        <v>791</v>
      </c>
      <c r="G453" s="70" t="s">
        <v>2152</v>
      </c>
      <c r="H453" s="70" t="s">
        <v>2153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447</v>
      </c>
      <c r="C454" s="70">
        <v>5</v>
      </c>
      <c r="D454" s="70">
        <v>27</v>
      </c>
      <c r="E454" s="70">
        <v>2008</v>
      </c>
      <c r="F454" s="70" t="s">
        <v>792</v>
      </c>
      <c r="G454" s="70" t="s">
        <v>2152</v>
      </c>
      <c r="H454" s="70" t="s">
        <v>2153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448</v>
      </c>
      <c r="C455" s="70">
        <v>6</v>
      </c>
      <c r="D455" s="70">
        <v>27</v>
      </c>
      <c r="E455" s="70">
        <v>2009</v>
      </c>
      <c r="F455" s="70" t="s">
        <v>176</v>
      </c>
      <c r="G455" s="70" t="s">
        <v>2152</v>
      </c>
      <c r="H455" s="70" t="s">
        <v>2153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2159</v>
      </c>
      <c r="B456" s="70">
        <v>449</v>
      </c>
      <c r="C456" s="70">
        <v>7</v>
      </c>
      <c r="D456" s="70">
        <v>27</v>
      </c>
      <c r="E456" s="70">
        <v>2010</v>
      </c>
      <c r="F456" s="70" t="s">
        <v>177</v>
      </c>
      <c r="G456" s="70" t="s">
        <v>2152</v>
      </c>
      <c r="H456" s="70" t="s">
        <v>2153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2160</v>
      </c>
      <c r="B457" s="70">
        <v>450</v>
      </c>
      <c r="C457" s="70">
        <v>8</v>
      </c>
      <c r="D457" s="70">
        <v>27</v>
      </c>
      <c r="E457" s="70">
        <v>2011</v>
      </c>
      <c r="F457" s="70" t="s">
        <v>178</v>
      </c>
      <c r="G457" s="70" t="s">
        <v>2152</v>
      </c>
      <c r="H457" s="70" t="s">
        <v>2153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2161</v>
      </c>
      <c r="B458" s="70">
        <v>451</v>
      </c>
      <c r="C458" s="70">
        <v>9</v>
      </c>
      <c r="D458" s="70">
        <v>27</v>
      </c>
      <c r="E458" s="70">
        <v>2012</v>
      </c>
      <c r="F458" s="70" t="s">
        <v>179</v>
      </c>
      <c r="G458" s="70" t="s">
        <v>2152</v>
      </c>
      <c r="H458" s="70" t="s">
        <v>2153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2162</v>
      </c>
      <c r="B459" s="70">
        <v>452</v>
      </c>
      <c r="C459" s="70">
        <v>10</v>
      </c>
      <c r="D459" s="70">
        <v>27</v>
      </c>
      <c r="E459" s="70">
        <v>2013</v>
      </c>
      <c r="F459" s="70" t="s">
        <v>180</v>
      </c>
      <c r="G459" s="70" t="s">
        <v>2152</v>
      </c>
      <c r="H459" s="70" t="s">
        <v>2153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2163</v>
      </c>
      <c r="B460" s="70">
        <v>453</v>
      </c>
      <c r="C460" s="70">
        <v>11</v>
      </c>
      <c r="D460" s="70">
        <v>27</v>
      </c>
      <c r="E460" s="70">
        <v>2014</v>
      </c>
      <c r="F460" s="70" t="s">
        <v>181</v>
      </c>
      <c r="G460" s="70" t="s">
        <v>2152</v>
      </c>
      <c r="H460" s="70" t="s">
        <v>2153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2164</v>
      </c>
      <c r="B461" s="70">
        <v>454</v>
      </c>
      <c r="C461" s="70">
        <v>12</v>
      </c>
      <c r="D461" s="70">
        <v>27</v>
      </c>
      <c r="E461" s="70">
        <v>2015</v>
      </c>
      <c r="F461" s="70" t="s">
        <v>182</v>
      </c>
      <c r="G461" s="70" t="s">
        <v>2152</v>
      </c>
      <c r="H461" s="70" t="s">
        <v>2153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2165</v>
      </c>
      <c r="B462" s="70">
        <v>455</v>
      </c>
      <c r="C462" s="70">
        <v>13</v>
      </c>
      <c r="D462" s="70">
        <v>27</v>
      </c>
      <c r="E462" s="70">
        <v>2016</v>
      </c>
      <c r="F462" s="70" t="s">
        <v>155</v>
      </c>
      <c r="G462" s="1064" t="s">
        <v>2152</v>
      </c>
      <c r="H462" s="70" t="s">
        <v>2153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2166</v>
      </c>
      <c r="B463" s="70">
        <v>456</v>
      </c>
      <c r="C463" s="70">
        <v>14</v>
      </c>
      <c r="D463" s="70">
        <v>27</v>
      </c>
      <c r="E463" s="70">
        <v>2017</v>
      </c>
      <c r="F463" s="70" t="s">
        <v>156</v>
      </c>
      <c r="G463" s="1064" t="s">
        <v>2152</v>
      </c>
      <c r="H463" s="70" t="s">
        <v>2153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2167</v>
      </c>
      <c r="B464" s="70">
        <v>457</v>
      </c>
      <c r="C464" s="70">
        <v>15</v>
      </c>
      <c r="D464" s="70">
        <v>27</v>
      </c>
      <c r="E464" s="70">
        <v>2018</v>
      </c>
      <c r="F464" s="70" t="s">
        <v>183</v>
      </c>
      <c r="G464" s="70" t="s">
        <v>2152</v>
      </c>
      <c r="H464" s="70" t="s">
        <v>2153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2168</v>
      </c>
      <c r="B465" s="70">
        <v>458</v>
      </c>
      <c r="C465" s="70">
        <v>16</v>
      </c>
      <c r="D465" s="70">
        <v>27</v>
      </c>
      <c r="E465" s="70">
        <v>2019</v>
      </c>
      <c r="F465" s="70" t="s">
        <v>158</v>
      </c>
      <c r="G465" s="70" t="s">
        <v>2152</v>
      </c>
      <c r="H465" s="70" t="s">
        <v>2153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2169</v>
      </c>
      <c r="B466" s="70">
        <v>459</v>
      </c>
      <c r="C466" s="70">
        <v>17</v>
      </c>
      <c r="D466" s="70">
        <v>27</v>
      </c>
      <c r="E466" s="70">
        <v>2020</v>
      </c>
      <c r="F466" s="70" t="s">
        <v>159</v>
      </c>
      <c r="G466" s="70" t="s">
        <v>2152</v>
      </c>
      <c r="H466" s="70" t="s">
        <v>2153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2170</v>
      </c>
      <c r="B467" s="70">
        <v>459</v>
      </c>
      <c r="C467" s="70">
        <v>18</v>
      </c>
      <c r="D467" s="70">
        <v>27</v>
      </c>
      <c r="E467" s="70">
        <v>2021</v>
      </c>
      <c r="F467" s="70" t="s">
        <v>160</v>
      </c>
      <c r="G467" s="70" t="s">
        <v>2152</v>
      </c>
      <c r="H467" s="70" t="s">
        <v>2153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2171</v>
      </c>
      <c r="B468" s="70">
        <v>459</v>
      </c>
      <c r="C468" s="70">
        <v>19</v>
      </c>
      <c r="D468" s="70">
        <v>27</v>
      </c>
      <c r="E468" s="70">
        <v>2022</v>
      </c>
      <c r="F468" s="70" t="s">
        <v>161</v>
      </c>
      <c r="G468" s="70" t="s">
        <v>2152</v>
      </c>
      <c r="H468" s="70" t="s">
        <v>2153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459</v>
      </c>
      <c r="C469" s="70">
        <v>20</v>
      </c>
      <c r="D469" s="70">
        <v>27</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459</v>
      </c>
      <c r="C470" s="70">
        <v>21</v>
      </c>
      <c r="D470" s="70">
        <v>27</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222</v>
      </c>
      <c r="C471" s="70">
        <v>1</v>
      </c>
      <c r="D471" s="70">
        <v>14</v>
      </c>
      <c r="E471" s="70">
        <v>1990</v>
      </c>
      <c r="F471" s="70" t="s">
        <v>787</v>
      </c>
      <c r="G471" s="70" t="s">
        <v>2175</v>
      </c>
      <c r="H471" s="70" t="s">
        <v>2176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223</v>
      </c>
      <c r="C472" s="70">
        <v>2</v>
      </c>
      <c r="D472" s="70">
        <v>14</v>
      </c>
      <c r="E472" s="70">
        <v>2005</v>
      </c>
      <c r="F472" s="70" t="s">
        <v>789</v>
      </c>
      <c r="G472" s="70" t="s">
        <v>2175</v>
      </c>
      <c r="H472" s="70" t="s">
        <v>2176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224</v>
      </c>
      <c r="C473" s="70">
        <v>3</v>
      </c>
      <c r="D473" s="70">
        <v>14</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225</v>
      </c>
      <c r="C474" s="70">
        <v>4</v>
      </c>
      <c r="D474" s="70">
        <v>14</v>
      </c>
      <c r="E474" s="70">
        <v>2007</v>
      </c>
      <c r="F474" s="70" t="s">
        <v>791</v>
      </c>
      <c r="G474" s="70" t="s">
        <v>2175</v>
      </c>
      <c r="H474" s="70" t="s">
        <v>2176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226</v>
      </c>
      <c r="C475" s="70">
        <v>5</v>
      </c>
      <c r="D475" s="70">
        <v>14</v>
      </c>
      <c r="E475" s="70">
        <v>2008</v>
      </c>
      <c r="F475" s="70" t="s">
        <v>792</v>
      </c>
      <c r="G475" s="70" t="s">
        <v>2175</v>
      </c>
      <c r="H475" s="70" t="s">
        <v>2176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227</v>
      </c>
      <c r="C476" s="70">
        <v>6</v>
      </c>
      <c r="D476" s="70">
        <v>14</v>
      </c>
      <c r="E476" s="70">
        <v>2009</v>
      </c>
      <c r="F476" s="70" t="s">
        <v>176</v>
      </c>
      <c r="G476" s="70" t="s">
        <v>2175</v>
      </c>
      <c r="H476" s="70" t="s">
        <v>2176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2182</v>
      </c>
      <c r="B477" s="70">
        <v>228</v>
      </c>
      <c r="C477" s="70">
        <v>7</v>
      </c>
      <c r="D477" s="70">
        <v>14</v>
      </c>
      <c r="E477" s="70">
        <v>2010</v>
      </c>
      <c r="F477" s="70" t="s">
        <v>177</v>
      </c>
      <c r="G477" s="70" t="s">
        <v>2175</v>
      </c>
      <c r="H477" s="70" t="s">
        <v>2176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2183</v>
      </c>
      <c r="B478" s="70">
        <v>229</v>
      </c>
      <c r="C478" s="70">
        <v>8</v>
      </c>
      <c r="D478" s="70">
        <v>14</v>
      </c>
      <c r="E478" s="70">
        <v>2011</v>
      </c>
      <c r="F478" s="70" t="s">
        <v>178</v>
      </c>
      <c r="G478" s="70" t="s">
        <v>2175</v>
      </c>
      <c r="H478" s="70" t="s">
        <v>2176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2184</v>
      </c>
      <c r="B479" s="70">
        <v>230</v>
      </c>
      <c r="C479" s="70">
        <v>9</v>
      </c>
      <c r="D479" s="70">
        <v>14</v>
      </c>
      <c r="E479" s="70">
        <v>2012</v>
      </c>
      <c r="F479" s="70" t="s">
        <v>179</v>
      </c>
      <c r="G479" s="70" t="s">
        <v>2175</v>
      </c>
      <c r="H479" s="70" t="s">
        <v>2176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2185</v>
      </c>
      <c r="B480" s="70">
        <v>231</v>
      </c>
      <c r="C480" s="70">
        <v>10</v>
      </c>
      <c r="D480" s="70">
        <v>14</v>
      </c>
      <c r="E480" s="70">
        <v>2013</v>
      </c>
      <c r="F480" s="70" t="s">
        <v>180</v>
      </c>
      <c r="G480" s="70" t="s">
        <v>2175</v>
      </c>
      <c r="H480" s="70" t="s">
        <v>2176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2186</v>
      </c>
      <c r="B481" s="70">
        <v>232</v>
      </c>
      <c r="C481" s="70">
        <v>11</v>
      </c>
      <c r="D481" s="70">
        <v>14</v>
      </c>
      <c r="E481" s="70">
        <v>2014</v>
      </c>
      <c r="F481" s="70" t="s">
        <v>181</v>
      </c>
      <c r="G481" s="70" t="s">
        <v>2175</v>
      </c>
      <c r="H481" s="70" t="s">
        <v>2176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2187</v>
      </c>
      <c r="B482" s="70">
        <v>233</v>
      </c>
      <c r="C482" s="70">
        <v>12</v>
      </c>
      <c r="D482" s="70">
        <v>14</v>
      </c>
      <c r="E482" s="70">
        <v>2015</v>
      </c>
      <c r="F482" s="70" t="s">
        <v>182</v>
      </c>
      <c r="G482" s="1064" t="s">
        <v>2175</v>
      </c>
      <c r="H482" s="70" t="s">
        <v>2176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2188</v>
      </c>
      <c r="B483" s="70">
        <v>234</v>
      </c>
      <c r="C483" s="70">
        <v>13</v>
      </c>
      <c r="D483" s="70">
        <v>14</v>
      </c>
      <c r="E483" s="70">
        <v>2016</v>
      </c>
      <c r="F483" s="70" t="s">
        <v>155</v>
      </c>
      <c r="G483" s="1064" t="s">
        <v>2175</v>
      </c>
      <c r="H483" s="70" t="s">
        <v>2176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2189</v>
      </c>
      <c r="B484" s="70">
        <v>235</v>
      </c>
      <c r="C484" s="70">
        <v>14</v>
      </c>
      <c r="D484" s="70">
        <v>14</v>
      </c>
      <c r="E484" s="70">
        <v>2017</v>
      </c>
      <c r="F484" s="70" t="s">
        <v>156</v>
      </c>
      <c r="G484" s="70" t="s">
        <v>2175</v>
      </c>
      <c r="H484" s="70" t="s">
        <v>2176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2190</v>
      </c>
      <c r="B485" s="70">
        <v>236</v>
      </c>
      <c r="C485" s="70">
        <v>15</v>
      </c>
      <c r="D485" s="70">
        <v>14</v>
      </c>
      <c r="E485" s="70">
        <v>2018</v>
      </c>
      <c r="F485" s="70" t="s">
        <v>183</v>
      </c>
      <c r="G485" s="70" t="s">
        <v>2175</v>
      </c>
      <c r="H485" s="70" t="s">
        <v>2176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2191</v>
      </c>
      <c r="B486" s="70">
        <v>237</v>
      </c>
      <c r="C486" s="70">
        <v>16</v>
      </c>
      <c r="D486" s="70">
        <v>14</v>
      </c>
      <c r="E486" s="70">
        <v>2019</v>
      </c>
      <c r="F486" s="70" t="s">
        <v>158</v>
      </c>
      <c r="G486" s="70" t="s">
        <v>2175</v>
      </c>
      <c r="H486" s="70" t="s">
        <v>2176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2192</v>
      </c>
      <c r="B487" s="70">
        <v>238</v>
      </c>
      <c r="C487" s="70">
        <v>17</v>
      </c>
      <c r="D487" s="70">
        <v>14</v>
      </c>
      <c r="E487" s="70">
        <v>2020</v>
      </c>
      <c r="F487" s="70" t="s">
        <v>159</v>
      </c>
      <c r="G487" s="70" t="s">
        <v>2175</v>
      </c>
      <c r="H487" s="70" t="s">
        <v>2176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2193</v>
      </c>
      <c r="B488" s="70">
        <v>238</v>
      </c>
      <c r="C488" s="70">
        <v>18</v>
      </c>
      <c r="D488" s="70">
        <v>14</v>
      </c>
      <c r="E488" s="70">
        <v>2021</v>
      </c>
      <c r="F488" s="70" t="s">
        <v>160</v>
      </c>
      <c r="G488" s="70" t="s">
        <v>2175</v>
      </c>
      <c r="H488" s="70" t="s">
        <v>2176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2194</v>
      </c>
      <c r="B489" s="70">
        <v>238</v>
      </c>
      <c r="C489" s="70">
        <v>19</v>
      </c>
      <c r="D489" s="70">
        <v>14</v>
      </c>
      <c r="E489" s="70">
        <v>2022</v>
      </c>
      <c r="F489" s="70" t="s">
        <v>161</v>
      </c>
      <c r="G489" s="70" t="s">
        <v>2175</v>
      </c>
      <c r="H489" s="70" t="s">
        <v>2176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238</v>
      </c>
      <c r="C490" s="70">
        <v>20</v>
      </c>
      <c r="D490" s="70">
        <v>14</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238</v>
      </c>
      <c r="C491" s="70">
        <v>21</v>
      </c>
      <c r="D491" s="70">
        <v>14</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460</v>
      </c>
      <c r="C492" s="70">
        <v>1</v>
      </c>
      <c r="D492" s="70">
        <v>28</v>
      </c>
      <c r="E492" s="70">
        <v>1990</v>
      </c>
      <c r="F492" s="70" t="s">
        <v>787</v>
      </c>
      <c r="G492" s="70" t="s">
        <v>2198</v>
      </c>
      <c r="H492" s="70" t="s">
        <v>2199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461</v>
      </c>
      <c r="C493" s="70">
        <v>2</v>
      </c>
      <c r="D493" s="70">
        <v>28</v>
      </c>
      <c r="E493" s="70">
        <v>2005</v>
      </c>
      <c r="F493" s="70" t="s">
        <v>789</v>
      </c>
      <c r="G493" s="70" t="s">
        <v>2198</v>
      </c>
      <c r="H493" s="70" t="s">
        <v>2199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462</v>
      </c>
      <c r="C494" s="70">
        <v>3</v>
      </c>
      <c r="D494" s="70">
        <v>28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463</v>
      </c>
      <c r="C495" s="70">
        <v>4</v>
      </c>
      <c r="D495" s="70">
        <v>28</v>
      </c>
      <c r="E495" s="70">
        <v>2007</v>
      </c>
      <c r="F495" s="70" t="s">
        <v>791</v>
      </c>
      <c r="G495" s="70" t="s">
        <v>2198</v>
      </c>
      <c r="H495" s="70" t="s">
        <v>2199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464</v>
      </c>
      <c r="C496" s="70">
        <v>5</v>
      </c>
      <c r="D496" s="70">
        <v>28</v>
      </c>
      <c r="E496" s="70">
        <v>2008</v>
      </c>
      <c r="F496" s="70" t="s">
        <v>792</v>
      </c>
      <c r="G496" s="70" t="s">
        <v>2198</v>
      </c>
      <c r="H496" s="70" t="s">
        <v>2199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465</v>
      </c>
      <c r="C497" s="70">
        <v>6</v>
      </c>
      <c r="D497" s="70">
        <v>28</v>
      </c>
      <c r="E497" s="70">
        <v>2009</v>
      </c>
      <c r="F497" s="70" t="s">
        <v>176</v>
      </c>
      <c r="G497" s="70" t="s">
        <v>2198</v>
      </c>
      <c r="H497" s="70" t="s">
        <v>2199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2205</v>
      </c>
      <c r="B498" s="70">
        <v>466</v>
      </c>
      <c r="C498" s="70">
        <v>7</v>
      </c>
      <c r="D498" s="70">
        <v>28</v>
      </c>
      <c r="E498" s="70">
        <v>2010</v>
      </c>
      <c r="F498" s="70" t="s">
        <v>177</v>
      </c>
      <c r="G498" s="70" t="s">
        <v>2198</v>
      </c>
      <c r="H498" s="70" t="s">
        <v>2199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2206</v>
      </c>
      <c r="B499" s="70">
        <v>467</v>
      </c>
      <c r="C499" s="70">
        <v>8</v>
      </c>
      <c r="D499" s="70">
        <v>28</v>
      </c>
      <c r="E499" s="70">
        <v>2011</v>
      </c>
      <c r="F499" s="70" t="s">
        <v>178</v>
      </c>
      <c r="G499" s="70" t="s">
        <v>2198</v>
      </c>
      <c r="H499" s="70" t="s">
        <v>2199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2207</v>
      </c>
      <c r="B500" s="70">
        <v>468</v>
      </c>
      <c r="C500" s="70">
        <v>9</v>
      </c>
      <c r="D500" s="70">
        <v>28</v>
      </c>
      <c r="E500" s="70">
        <v>2012</v>
      </c>
      <c r="F500" s="70" t="s">
        <v>179</v>
      </c>
      <c r="G500" s="70" t="s">
        <v>2198</v>
      </c>
      <c r="H500" s="70" t="s">
        <v>2199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2208</v>
      </c>
      <c r="B501" s="70">
        <v>469</v>
      </c>
      <c r="C501" s="70">
        <v>10</v>
      </c>
      <c r="D501" s="70">
        <v>28</v>
      </c>
      <c r="E501" s="70">
        <v>2013</v>
      </c>
      <c r="F501" s="70" t="s">
        <v>180</v>
      </c>
      <c r="G501" s="1064" t="s">
        <v>2198</v>
      </c>
      <c r="H501" s="70" t="s">
        <v>2199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2209</v>
      </c>
      <c r="B502" s="70">
        <v>470</v>
      </c>
      <c r="C502" s="70">
        <v>11</v>
      </c>
      <c r="D502" s="70">
        <v>28</v>
      </c>
      <c r="E502" s="70">
        <v>2014</v>
      </c>
      <c r="F502" s="70" t="s">
        <v>181</v>
      </c>
      <c r="G502" s="1064" t="s">
        <v>2198</v>
      </c>
      <c r="H502" s="70" t="s">
        <v>2199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2210</v>
      </c>
      <c r="B503" s="70">
        <v>471</v>
      </c>
      <c r="C503" s="70">
        <v>12</v>
      </c>
      <c r="D503" s="70">
        <v>28</v>
      </c>
      <c r="E503" s="70">
        <v>2015</v>
      </c>
      <c r="F503" s="70" t="s">
        <v>182</v>
      </c>
      <c r="G503" s="70" t="s">
        <v>2198</v>
      </c>
      <c r="H503" s="70" t="s">
        <v>2199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2211</v>
      </c>
      <c r="B504" s="70">
        <v>472</v>
      </c>
      <c r="C504" s="70">
        <v>13</v>
      </c>
      <c r="D504" s="70">
        <v>28</v>
      </c>
      <c r="E504" s="70">
        <v>2016</v>
      </c>
      <c r="F504" s="70" t="s">
        <v>155</v>
      </c>
      <c r="G504" s="70" t="s">
        <v>2198</v>
      </c>
      <c r="H504" s="70" t="s">
        <v>2199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2212</v>
      </c>
      <c r="B505" s="70">
        <v>473</v>
      </c>
      <c r="C505" s="70">
        <v>14</v>
      </c>
      <c r="D505" s="70">
        <v>28</v>
      </c>
      <c r="E505" s="70">
        <v>2017</v>
      </c>
      <c r="F505" s="70" t="s">
        <v>156</v>
      </c>
      <c r="G505" s="70" t="s">
        <v>2198</v>
      </c>
      <c r="H505" s="70" t="s">
        <v>2199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2213</v>
      </c>
      <c r="B506" s="70">
        <v>474</v>
      </c>
      <c r="C506" s="70">
        <v>15</v>
      </c>
      <c r="D506" s="70">
        <v>28</v>
      </c>
      <c r="E506" s="70">
        <v>2018</v>
      </c>
      <c r="F506" s="70" t="s">
        <v>183</v>
      </c>
      <c r="G506" s="70" t="s">
        <v>2198</v>
      </c>
      <c r="H506" s="70" t="s">
        <v>2199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2214</v>
      </c>
      <c r="B507" s="70">
        <v>475</v>
      </c>
      <c r="C507" s="70">
        <v>16</v>
      </c>
      <c r="D507" s="70">
        <v>28</v>
      </c>
      <c r="E507" s="70">
        <v>2019</v>
      </c>
      <c r="F507" s="70" t="s">
        <v>158</v>
      </c>
      <c r="G507" s="70" t="s">
        <v>2198</v>
      </c>
      <c r="H507" s="70" t="s">
        <v>2199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2215</v>
      </c>
      <c r="B508" s="70">
        <v>476</v>
      </c>
      <c r="C508" s="70">
        <v>17</v>
      </c>
      <c r="D508" s="70">
        <v>28</v>
      </c>
      <c r="E508" s="70">
        <v>2020</v>
      </c>
      <c r="F508" s="70" t="s">
        <v>159</v>
      </c>
      <c r="G508" s="70" t="s">
        <v>2198</v>
      </c>
      <c r="H508" s="70" t="s">
        <v>2199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2216</v>
      </c>
      <c r="B509" s="70">
        <v>476</v>
      </c>
      <c r="C509" s="70">
        <v>18</v>
      </c>
      <c r="D509" s="70">
        <v>28</v>
      </c>
      <c r="E509" s="70">
        <v>2021</v>
      </c>
      <c r="F509" s="70" t="s">
        <v>160</v>
      </c>
      <c r="G509" s="70" t="s">
        <v>2198</v>
      </c>
      <c r="H509" s="70" t="s">
        <v>2199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2217</v>
      </c>
      <c r="B510" s="70">
        <v>476</v>
      </c>
      <c r="C510" s="70">
        <v>19</v>
      </c>
      <c r="D510" s="70">
        <v>28</v>
      </c>
      <c r="E510" s="70">
        <v>2022</v>
      </c>
      <c r="F510" s="70" t="s">
        <v>161</v>
      </c>
      <c r="G510" s="70" t="s">
        <v>2198</v>
      </c>
      <c r="H510" s="70" t="s">
        <v>2199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476</v>
      </c>
      <c r="C511" s="70">
        <v>20</v>
      </c>
      <c r="D511" s="70">
        <v>28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476</v>
      </c>
      <c r="C512" s="70">
        <v>21</v>
      </c>
      <c r="D512" s="70">
        <v>28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409</v>
      </c>
      <c r="C513" s="70">
        <v>1</v>
      </c>
      <c r="D513" s="70">
        <v>25</v>
      </c>
      <c r="E513" s="70">
        <v>1990</v>
      </c>
      <c r="F513" s="70" t="s">
        <v>787</v>
      </c>
      <c r="G513" s="70" t="s">
        <v>2221</v>
      </c>
      <c r="H513" s="70" t="s">
        <v>2222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410</v>
      </c>
      <c r="C514" s="70">
        <v>2</v>
      </c>
      <c r="D514" s="70">
        <v>25</v>
      </c>
      <c r="E514" s="70">
        <v>2005</v>
      </c>
      <c r="F514" s="70" t="s">
        <v>789</v>
      </c>
      <c r="G514" s="70" t="s">
        <v>2221</v>
      </c>
      <c r="H514" s="70" t="s">
        <v>2222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411</v>
      </c>
      <c r="C515" s="70">
        <v>3</v>
      </c>
      <c r="D515" s="70">
        <v>25</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412</v>
      </c>
      <c r="C516" s="70">
        <v>4</v>
      </c>
      <c r="D516" s="70">
        <v>25</v>
      </c>
      <c r="E516" s="70">
        <v>2007</v>
      </c>
      <c r="F516" s="70" t="s">
        <v>791</v>
      </c>
      <c r="G516" s="70" t="s">
        <v>2221</v>
      </c>
      <c r="H516" s="70" t="s">
        <v>2222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413</v>
      </c>
      <c r="C517" s="70">
        <v>5</v>
      </c>
      <c r="D517" s="70">
        <v>25</v>
      </c>
      <c r="E517" s="70">
        <v>2008</v>
      </c>
      <c r="F517" s="70" t="s">
        <v>792</v>
      </c>
      <c r="G517" s="70" t="s">
        <v>2221</v>
      </c>
      <c r="H517" s="70" t="s">
        <v>2222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414</v>
      </c>
      <c r="C518" s="70">
        <v>6</v>
      </c>
      <c r="D518" s="70">
        <v>25</v>
      </c>
      <c r="E518" s="70">
        <v>2009</v>
      </c>
      <c r="F518" s="70" t="s">
        <v>176</v>
      </c>
      <c r="G518" s="70" t="s">
        <v>2221</v>
      </c>
      <c r="H518" s="70" t="s">
        <v>2222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2228</v>
      </c>
      <c r="B519" s="70">
        <v>415</v>
      </c>
      <c r="C519" s="70">
        <v>7</v>
      </c>
      <c r="D519" s="70">
        <v>25</v>
      </c>
      <c r="E519" s="70">
        <v>2010</v>
      </c>
      <c r="F519" s="70" t="s">
        <v>177</v>
      </c>
      <c r="G519" s="70" t="s">
        <v>2221</v>
      </c>
      <c r="H519" s="70" t="s">
        <v>2222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2229</v>
      </c>
      <c r="B520" s="70">
        <v>416</v>
      </c>
      <c r="C520" s="70">
        <v>8</v>
      </c>
      <c r="D520" s="70">
        <v>25</v>
      </c>
      <c r="E520" s="70">
        <v>2011</v>
      </c>
      <c r="F520" s="70" t="s">
        <v>178</v>
      </c>
      <c r="G520" s="1064" t="s">
        <v>2221</v>
      </c>
      <c r="H520" s="70" t="s">
        <v>2222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2230</v>
      </c>
      <c r="B521" s="70">
        <v>417</v>
      </c>
      <c r="C521" s="70">
        <v>9</v>
      </c>
      <c r="D521" s="70">
        <v>25</v>
      </c>
      <c r="E521" s="70">
        <v>2012</v>
      </c>
      <c r="F521" s="70" t="s">
        <v>179</v>
      </c>
      <c r="G521" s="1064" t="s">
        <v>2221</v>
      </c>
      <c r="H521" s="70" t="s">
        <v>2222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2231</v>
      </c>
      <c r="B522" s="70">
        <v>418</v>
      </c>
      <c r="C522" s="70">
        <v>10</v>
      </c>
      <c r="D522" s="70">
        <v>25</v>
      </c>
      <c r="E522" s="70">
        <v>2013</v>
      </c>
      <c r="F522" s="70" t="s">
        <v>180</v>
      </c>
      <c r="G522" s="70" t="s">
        <v>2221</v>
      </c>
      <c r="H522" s="70" t="s">
        <v>2222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2232</v>
      </c>
      <c r="B523" s="70">
        <v>419</v>
      </c>
      <c r="C523" s="70">
        <v>11</v>
      </c>
      <c r="D523" s="70">
        <v>25</v>
      </c>
      <c r="E523" s="70">
        <v>2014</v>
      </c>
      <c r="F523" s="70" t="s">
        <v>181</v>
      </c>
      <c r="G523" s="70" t="s">
        <v>2221</v>
      </c>
      <c r="H523" s="70" t="s">
        <v>2222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2233</v>
      </c>
      <c r="B524" s="70">
        <v>420</v>
      </c>
      <c r="C524" s="70">
        <v>12</v>
      </c>
      <c r="D524" s="70">
        <v>25</v>
      </c>
      <c r="E524" s="70">
        <v>2015</v>
      </c>
      <c r="F524" s="70" t="s">
        <v>182</v>
      </c>
      <c r="G524" s="70" t="s">
        <v>2221</v>
      </c>
      <c r="H524" s="70" t="s">
        <v>2222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2234</v>
      </c>
      <c r="B525" s="70">
        <v>421</v>
      </c>
      <c r="C525" s="70">
        <v>13</v>
      </c>
      <c r="D525" s="70">
        <v>25</v>
      </c>
      <c r="E525" s="70">
        <v>2016</v>
      </c>
      <c r="F525" s="70" t="s">
        <v>155</v>
      </c>
      <c r="G525" s="70" t="s">
        <v>2221</v>
      </c>
      <c r="H525" s="70" t="s">
        <v>2222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2235</v>
      </c>
      <c r="B526" s="70">
        <v>422</v>
      </c>
      <c r="C526" s="70">
        <v>14</v>
      </c>
      <c r="D526" s="70">
        <v>25</v>
      </c>
      <c r="E526" s="70">
        <v>2017</v>
      </c>
      <c r="F526" s="70" t="s">
        <v>156</v>
      </c>
      <c r="G526" s="70" t="s">
        <v>2221</v>
      </c>
      <c r="H526" s="70" t="s">
        <v>2222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2236</v>
      </c>
      <c r="B527" s="70">
        <v>423</v>
      </c>
      <c r="C527" s="70">
        <v>15</v>
      </c>
      <c r="D527" s="70">
        <v>25</v>
      </c>
      <c r="E527" s="70">
        <v>2018</v>
      </c>
      <c r="F527" s="70" t="s">
        <v>183</v>
      </c>
      <c r="G527" s="70" t="s">
        <v>2221</v>
      </c>
      <c r="H527" s="70" t="s">
        <v>2222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2237</v>
      </c>
      <c r="B528" s="70">
        <v>424</v>
      </c>
      <c r="C528" s="70">
        <v>16</v>
      </c>
      <c r="D528" s="70">
        <v>25</v>
      </c>
      <c r="E528" s="70">
        <v>2019</v>
      </c>
      <c r="F528" s="70" t="s">
        <v>158</v>
      </c>
      <c r="G528" s="70" t="s">
        <v>2221</v>
      </c>
      <c r="H528" s="70" t="s">
        <v>2222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2238</v>
      </c>
      <c r="B529" s="70">
        <v>425</v>
      </c>
      <c r="C529" s="70">
        <v>17</v>
      </c>
      <c r="D529" s="70">
        <v>25</v>
      </c>
      <c r="E529" s="70">
        <v>2020</v>
      </c>
      <c r="F529" s="70" t="s">
        <v>159</v>
      </c>
      <c r="G529" s="70" t="s">
        <v>2221</v>
      </c>
      <c r="H529" s="70" t="s">
        <v>2222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2239</v>
      </c>
      <c r="B530" s="70">
        <v>425</v>
      </c>
      <c r="C530" s="70">
        <v>18</v>
      </c>
      <c r="D530" s="70">
        <v>25</v>
      </c>
      <c r="E530" s="70">
        <v>2021</v>
      </c>
      <c r="F530" s="70" t="s">
        <v>160</v>
      </c>
      <c r="G530" s="70" t="s">
        <v>2221</v>
      </c>
      <c r="H530" s="70" t="s">
        <v>2222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2240</v>
      </c>
      <c r="B531" s="70">
        <v>425</v>
      </c>
      <c r="C531" s="70">
        <v>19</v>
      </c>
      <c r="D531" s="70">
        <v>25</v>
      </c>
      <c r="E531" s="70">
        <v>2022</v>
      </c>
      <c r="F531" s="70" t="s">
        <v>161</v>
      </c>
      <c r="G531" s="70" t="s">
        <v>2221</v>
      </c>
      <c r="H531" s="70" t="s">
        <v>2222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425</v>
      </c>
      <c r="C532" s="70">
        <v>20</v>
      </c>
      <c r="D532" s="70">
        <v>25</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425</v>
      </c>
      <c r="C533" s="70">
        <v>21</v>
      </c>
      <c r="D533" s="70">
        <v>25</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69</v>
      </c>
      <c r="C534" s="70">
        <v>1</v>
      </c>
      <c r="D534" s="70">
        <v>5</v>
      </c>
      <c r="E534" s="70">
        <v>1990</v>
      </c>
      <c r="F534" s="70" t="s">
        <v>787</v>
      </c>
      <c r="G534" s="70" t="s">
        <v>2244</v>
      </c>
      <c r="H534" s="70" t="s">
        <v>2245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70</v>
      </c>
      <c r="C535" s="70">
        <v>2</v>
      </c>
      <c r="D535" s="70">
        <v>5</v>
      </c>
      <c r="E535" s="70">
        <v>2005</v>
      </c>
      <c r="F535" s="70" t="s">
        <v>789</v>
      </c>
      <c r="G535" s="70" t="s">
        <v>2244</v>
      </c>
      <c r="H535" s="70" t="s">
        <v>2245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71</v>
      </c>
      <c r="C536" s="70">
        <v>3</v>
      </c>
      <c r="D536" s="70">
        <v>5</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72</v>
      </c>
      <c r="C537" s="70">
        <v>4</v>
      </c>
      <c r="D537" s="70">
        <v>5</v>
      </c>
      <c r="E537" s="70">
        <v>2007</v>
      </c>
      <c r="F537" s="70" t="s">
        <v>791</v>
      </c>
      <c r="G537" s="70" t="s">
        <v>2244</v>
      </c>
      <c r="H537" s="70" t="s">
        <v>2245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73</v>
      </c>
      <c r="C538" s="70">
        <v>5</v>
      </c>
      <c r="D538" s="70">
        <v>5</v>
      </c>
      <c r="E538" s="70">
        <v>2008</v>
      </c>
      <c r="F538" s="70" t="s">
        <v>792</v>
      </c>
      <c r="G538" s="70" t="s">
        <v>2244</v>
      </c>
      <c r="H538" s="70" t="s">
        <v>2245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74</v>
      </c>
      <c r="C539" s="70">
        <v>6</v>
      </c>
      <c r="D539" s="70">
        <v>5</v>
      </c>
      <c r="E539" s="70">
        <v>2009</v>
      </c>
      <c r="F539" s="70" t="s">
        <v>176</v>
      </c>
      <c r="G539" s="1064" t="s">
        <v>2244</v>
      </c>
      <c r="H539" s="70" t="s">
        <v>2245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2251</v>
      </c>
      <c r="B540" s="70">
        <v>75</v>
      </c>
      <c r="C540" s="70">
        <v>7</v>
      </c>
      <c r="D540" s="70">
        <v>5</v>
      </c>
      <c r="E540" s="70">
        <v>2010</v>
      </c>
      <c r="F540" s="70" t="s">
        <v>177</v>
      </c>
      <c r="G540" s="1064" t="s">
        <v>2244</v>
      </c>
      <c r="H540" s="70" t="s">
        <v>2245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2252</v>
      </c>
      <c r="B541" s="70">
        <v>76</v>
      </c>
      <c r="C541" s="70">
        <v>8</v>
      </c>
      <c r="D541" s="70">
        <v>5</v>
      </c>
      <c r="E541" s="70">
        <v>2011</v>
      </c>
      <c r="F541" s="70" t="s">
        <v>178</v>
      </c>
      <c r="G541" s="70" t="s">
        <v>2244</v>
      </c>
      <c r="H541" s="70" t="s">
        <v>2245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2253</v>
      </c>
      <c r="B542" s="70">
        <v>77</v>
      </c>
      <c r="C542" s="70">
        <v>9</v>
      </c>
      <c r="D542" s="70">
        <v>5</v>
      </c>
      <c r="E542" s="70">
        <v>2012</v>
      </c>
      <c r="F542" s="70" t="s">
        <v>179</v>
      </c>
      <c r="G542" s="70" t="s">
        <v>2244</v>
      </c>
      <c r="H542" s="70" t="s">
        <v>2245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2254</v>
      </c>
      <c r="B543" s="70">
        <v>78</v>
      </c>
      <c r="C543" s="70">
        <v>10</v>
      </c>
      <c r="D543" s="70">
        <v>5</v>
      </c>
      <c r="E543" s="70">
        <v>2013</v>
      </c>
      <c r="F543" s="70" t="s">
        <v>180</v>
      </c>
      <c r="G543" s="70" t="s">
        <v>2244</v>
      </c>
      <c r="H543" s="70" t="s">
        <v>2245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2255</v>
      </c>
      <c r="B544" s="70">
        <v>79</v>
      </c>
      <c r="C544" s="70">
        <v>11</v>
      </c>
      <c r="D544" s="70">
        <v>5</v>
      </c>
      <c r="E544" s="70">
        <v>2014</v>
      </c>
      <c r="F544" s="70" t="s">
        <v>181</v>
      </c>
      <c r="G544" s="70" t="s">
        <v>2244</v>
      </c>
      <c r="H544" s="70" t="s">
        <v>2245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2256</v>
      </c>
      <c r="B545" s="70">
        <v>80</v>
      </c>
      <c r="C545" s="70">
        <v>12</v>
      </c>
      <c r="D545" s="70">
        <v>5</v>
      </c>
      <c r="E545" s="70">
        <v>2015</v>
      </c>
      <c r="F545" s="70" t="s">
        <v>182</v>
      </c>
      <c r="G545" s="70" t="s">
        <v>2244</v>
      </c>
      <c r="H545" s="70" t="s">
        <v>2245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2257</v>
      </c>
      <c r="B546" s="70">
        <v>81</v>
      </c>
      <c r="C546" s="70">
        <v>13</v>
      </c>
      <c r="D546" s="70">
        <v>5</v>
      </c>
      <c r="E546" s="70">
        <v>2016</v>
      </c>
      <c r="F546" s="70" t="s">
        <v>155</v>
      </c>
      <c r="G546" s="70" t="s">
        <v>2244</v>
      </c>
      <c r="H546" s="70" t="s">
        <v>2245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2258</v>
      </c>
      <c r="B547" s="70">
        <v>82</v>
      </c>
      <c r="C547" s="70">
        <v>14</v>
      </c>
      <c r="D547" s="70">
        <v>5</v>
      </c>
      <c r="E547" s="70">
        <v>2017</v>
      </c>
      <c r="F547" s="70" t="s">
        <v>156</v>
      </c>
      <c r="G547" s="70" t="s">
        <v>2244</v>
      </c>
      <c r="H547" s="70" t="s">
        <v>2245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2259</v>
      </c>
      <c r="B548" s="70">
        <v>83</v>
      </c>
      <c r="C548" s="70">
        <v>15</v>
      </c>
      <c r="D548" s="70">
        <v>5</v>
      </c>
      <c r="E548" s="70">
        <v>2018</v>
      </c>
      <c r="F548" s="70" t="s">
        <v>183</v>
      </c>
      <c r="G548" s="70" t="s">
        <v>2244</v>
      </c>
      <c r="H548" s="70" t="s">
        <v>2245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2260</v>
      </c>
      <c r="B549" s="70">
        <v>84</v>
      </c>
      <c r="C549" s="70">
        <v>16</v>
      </c>
      <c r="D549" s="70">
        <v>5</v>
      </c>
      <c r="E549" s="70">
        <v>2019</v>
      </c>
      <c r="F549" s="70" t="s">
        <v>158</v>
      </c>
      <c r="G549" s="70" t="s">
        <v>2244</v>
      </c>
      <c r="H549" s="70" t="s">
        <v>2245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2261</v>
      </c>
      <c r="B550" s="70">
        <v>85</v>
      </c>
      <c r="C550" s="70">
        <v>17</v>
      </c>
      <c r="D550" s="70">
        <v>5</v>
      </c>
      <c r="E550" s="70">
        <v>2020</v>
      </c>
      <c r="F550" s="70" t="s">
        <v>159</v>
      </c>
      <c r="G550" s="70" t="s">
        <v>2244</v>
      </c>
      <c r="H550" s="70" t="s">
        <v>2245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2262</v>
      </c>
      <c r="B551" s="70">
        <v>85</v>
      </c>
      <c r="C551" s="70">
        <v>18</v>
      </c>
      <c r="D551" s="70">
        <v>5</v>
      </c>
      <c r="E551" s="70">
        <v>2021</v>
      </c>
      <c r="F551" s="70" t="s">
        <v>160</v>
      </c>
      <c r="G551" s="70" t="s">
        <v>2244</v>
      </c>
      <c r="H551" s="70" t="s">
        <v>2245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2263</v>
      </c>
      <c r="B552" s="70">
        <v>85</v>
      </c>
      <c r="C552" s="70">
        <v>19</v>
      </c>
      <c r="D552" s="70">
        <v>5</v>
      </c>
      <c r="E552" s="70">
        <v>2022</v>
      </c>
      <c r="F552" s="70" t="s">
        <v>161</v>
      </c>
      <c r="G552" s="70" t="s">
        <v>2244</v>
      </c>
      <c r="H552" s="70" t="s">
        <v>2245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85</v>
      </c>
      <c r="C553" s="70">
        <v>20</v>
      </c>
      <c r="D553" s="70">
        <v>5</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85</v>
      </c>
      <c r="C554" s="70">
        <v>21</v>
      </c>
      <c r="D554" s="70">
        <v>5</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443</v>
      </c>
      <c r="C555" s="70">
        <v>1</v>
      </c>
      <c r="D555" s="70">
        <v>27</v>
      </c>
      <c r="E555" s="70">
        <v>1990</v>
      </c>
      <c r="F555" s="70" t="s">
        <v>787</v>
      </c>
      <c r="G555" s="70" t="s">
        <v>2267</v>
      </c>
      <c r="H555" s="70" t="s">
        <v>2268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444</v>
      </c>
      <c r="C556" s="70">
        <v>2</v>
      </c>
      <c r="D556" s="70">
        <v>27</v>
      </c>
      <c r="E556" s="70">
        <v>2005</v>
      </c>
      <c r="F556" s="70" t="s">
        <v>789</v>
      </c>
      <c r="G556" s="70" t="s">
        <v>2267</v>
      </c>
      <c r="H556" s="70" t="s">
        <v>2268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445</v>
      </c>
      <c r="C557" s="70">
        <v>3</v>
      </c>
      <c r="D557" s="70">
        <v>27</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446</v>
      </c>
      <c r="C558" s="70">
        <v>4</v>
      </c>
      <c r="D558" s="70">
        <v>27</v>
      </c>
      <c r="E558" s="70">
        <v>2007</v>
      </c>
      <c r="F558" s="70" t="s">
        <v>791</v>
      </c>
      <c r="G558" s="1064" t="s">
        <v>2267</v>
      </c>
      <c r="H558" s="70" t="s">
        <v>2268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447</v>
      </c>
      <c r="C559" s="70">
        <v>5</v>
      </c>
      <c r="D559" s="70">
        <v>27</v>
      </c>
      <c r="E559" s="70">
        <v>2008</v>
      </c>
      <c r="F559" s="70" t="s">
        <v>792</v>
      </c>
      <c r="G559" s="1064" t="s">
        <v>2267</v>
      </c>
      <c r="H559" s="70" t="s">
        <v>2268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448</v>
      </c>
      <c r="C560" s="70">
        <v>6</v>
      </c>
      <c r="D560" s="70">
        <v>27</v>
      </c>
      <c r="E560" s="70">
        <v>2009</v>
      </c>
      <c r="F560" s="70" t="s">
        <v>176</v>
      </c>
      <c r="G560" s="70" t="s">
        <v>2267</v>
      </c>
      <c r="H560" s="70" t="s">
        <v>2268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2274</v>
      </c>
      <c r="B561" s="70">
        <v>449</v>
      </c>
      <c r="C561" s="70">
        <v>7</v>
      </c>
      <c r="D561" s="70">
        <v>27</v>
      </c>
      <c r="E561" s="70">
        <v>2010</v>
      </c>
      <c r="F561" s="70" t="s">
        <v>177</v>
      </c>
      <c r="G561" s="70" t="s">
        <v>2267</v>
      </c>
      <c r="H561" s="70" t="s">
        <v>2268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450</v>
      </c>
      <c r="C562" s="70">
        <v>8</v>
      </c>
      <c r="D562" s="70">
        <v>27</v>
      </c>
      <c r="E562" s="70">
        <v>2011</v>
      </c>
      <c r="F562" s="70" t="s">
        <v>178</v>
      </c>
      <c r="G562" s="70" t="s">
        <v>2267</v>
      </c>
      <c r="H562" s="70" t="s">
        <v>2268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451</v>
      </c>
      <c r="C563" s="70">
        <v>9</v>
      </c>
      <c r="D563" s="70">
        <v>27</v>
      </c>
      <c r="E563" s="70">
        <v>2012</v>
      </c>
      <c r="F563" s="70" t="s">
        <v>179</v>
      </c>
      <c r="G563" s="70" t="s">
        <v>2267</v>
      </c>
      <c r="H563" s="70" t="s">
        <v>2268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452</v>
      </c>
      <c r="C564" s="70">
        <v>10</v>
      </c>
      <c r="D564" s="70">
        <v>27</v>
      </c>
      <c r="E564" s="70">
        <v>2013</v>
      </c>
      <c r="F564" s="70" t="s">
        <v>180</v>
      </c>
      <c r="G564" s="70" t="s">
        <v>2267</v>
      </c>
      <c r="H564" s="70" t="s">
        <v>2268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453</v>
      </c>
      <c r="C565" s="70">
        <v>11</v>
      </c>
      <c r="D565" s="70">
        <v>27</v>
      </c>
      <c r="E565" s="70">
        <v>2014</v>
      </c>
      <c r="F565" s="70" t="s">
        <v>181</v>
      </c>
      <c r="G565" s="70" t="s">
        <v>2267</v>
      </c>
      <c r="H565" s="70" t="s">
        <v>2268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454</v>
      </c>
      <c r="C566" s="70">
        <v>12</v>
      </c>
      <c r="D566" s="70">
        <v>27</v>
      </c>
      <c r="E566" s="70">
        <v>2015</v>
      </c>
      <c r="F566" s="70" t="s">
        <v>182</v>
      </c>
      <c r="G566" s="70" t="s">
        <v>2267</v>
      </c>
      <c r="H566" s="70" t="s">
        <v>2268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2280</v>
      </c>
      <c r="B567" s="70">
        <v>455</v>
      </c>
      <c r="C567" s="70">
        <v>13</v>
      </c>
      <c r="D567" s="70">
        <v>27</v>
      </c>
      <c r="E567" s="70">
        <v>2016</v>
      </c>
      <c r="F567" s="70" t="s">
        <v>155</v>
      </c>
      <c r="G567" s="70" t="s">
        <v>2267</v>
      </c>
      <c r="H567" s="70" t="s">
        <v>2268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2281</v>
      </c>
      <c r="B568" s="70">
        <v>456</v>
      </c>
      <c r="C568" s="70">
        <v>14</v>
      </c>
      <c r="D568" s="70">
        <v>27</v>
      </c>
      <c r="E568" s="70">
        <v>2017</v>
      </c>
      <c r="F568" s="70" t="s">
        <v>156</v>
      </c>
      <c r="G568" s="70" t="s">
        <v>2267</v>
      </c>
      <c r="H568" s="70" t="s">
        <v>2268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2282</v>
      </c>
      <c r="B569" s="70">
        <v>457</v>
      </c>
      <c r="C569" s="70">
        <v>15</v>
      </c>
      <c r="D569" s="70">
        <v>27</v>
      </c>
      <c r="E569" s="70">
        <v>2018</v>
      </c>
      <c r="F569" s="70" t="s">
        <v>183</v>
      </c>
      <c r="G569" s="70" t="s">
        <v>2267</v>
      </c>
      <c r="H569" s="70" t="s">
        <v>2268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2283</v>
      </c>
      <c r="B570" s="70">
        <v>458</v>
      </c>
      <c r="C570" s="70">
        <v>16</v>
      </c>
      <c r="D570" s="70">
        <v>27</v>
      </c>
      <c r="E570" s="70">
        <v>2019</v>
      </c>
      <c r="F570" s="70" t="s">
        <v>158</v>
      </c>
      <c r="G570" s="70" t="s">
        <v>2267</v>
      </c>
      <c r="H570" s="70" t="s">
        <v>2268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2284</v>
      </c>
      <c r="B571" s="70">
        <v>459</v>
      </c>
      <c r="C571" s="70">
        <v>17</v>
      </c>
      <c r="D571" s="70">
        <v>27</v>
      </c>
      <c r="E571" s="70">
        <v>2020</v>
      </c>
      <c r="F571" s="70" t="s">
        <v>159</v>
      </c>
      <c r="G571" s="70" t="s">
        <v>2267</v>
      </c>
      <c r="H571" s="70" t="s">
        <v>2268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2285</v>
      </c>
      <c r="B572" s="70">
        <v>459</v>
      </c>
      <c r="C572" s="70">
        <v>18</v>
      </c>
      <c r="D572" s="70">
        <v>27</v>
      </c>
      <c r="E572" s="70">
        <v>2021</v>
      </c>
      <c r="F572" s="70" t="s">
        <v>160</v>
      </c>
      <c r="G572" s="70" t="s">
        <v>2267</v>
      </c>
      <c r="H572" s="70" t="s">
        <v>2268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2286</v>
      </c>
      <c r="B573" s="70">
        <v>459</v>
      </c>
      <c r="C573" s="70">
        <v>19</v>
      </c>
      <c r="D573" s="70">
        <v>27</v>
      </c>
      <c r="E573" s="70">
        <v>2022</v>
      </c>
      <c r="F573" s="70" t="s">
        <v>161</v>
      </c>
      <c r="G573" s="70" t="s">
        <v>2267</v>
      </c>
      <c r="H573" s="70" t="s">
        <v>2268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459</v>
      </c>
      <c r="C574" s="70">
        <v>20</v>
      </c>
      <c r="D574" s="70">
        <v>27</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459</v>
      </c>
      <c r="C575" s="70">
        <v>21</v>
      </c>
      <c r="D575" s="70">
        <v>27</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426</v>
      </c>
      <c r="C576" s="70">
        <v>1</v>
      </c>
      <c r="D576" s="70">
        <v>26</v>
      </c>
      <c r="E576" s="70">
        <v>1990</v>
      </c>
      <c r="F576" s="70" t="s">
        <v>787</v>
      </c>
      <c r="G576" s="70" t="s">
        <v>2290</v>
      </c>
      <c r="H576" s="70" t="s">
        <v>2291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427</v>
      </c>
      <c r="C577" s="70">
        <v>2</v>
      </c>
      <c r="D577" s="70">
        <v>26</v>
      </c>
      <c r="E577" s="70">
        <v>2005</v>
      </c>
      <c r="F577" s="70" t="s">
        <v>789</v>
      </c>
      <c r="G577" s="1064" t="s">
        <v>2290</v>
      </c>
      <c r="H577" s="70" t="s">
        <v>2291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428</v>
      </c>
      <c r="C578" s="70">
        <v>3</v>
      </c>
      <c r="D578" s="70">
        <v>26</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429</v>
      </c>
      <c r="C579" s="70">
        <v>4</v>
      </c>
      <c r="D579" s="70">
        <v>26</v>
      </c>
      <c r="E579" s="70">
        <v>2007</v>
      </c>
      <c r="F579" s="70" t="s">
        <v>791</v>
      </c>
      <c r="G579" s="70" t="s">
        <v>2290</v>
      </c>
      <c r="H579" s="70" t="s">
        <v>2291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430</v>
      </c>
      <c r="C580" s="70">
        <v>5</v>
      </c>
      <c r="D580" s="70">
        <v>26</v>
      </c>
      <c r="E580" s="70">
        <v>2008</v>
      </c>
      <c r="F580" s="70" t="s">
        <v>792</v>
      </c>
      <c r="G580" s="70" t="s">
        <v>2290</v>
      </c>
      <c r="H580" s="70" t="s">
        <v>2291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431</v>
      </c>
      <c r="C581" s="70">
        <v>6</v>
      </c>
      <c r="D581" s="70">
        <v>26</v>
      </c>
      <c r="E581" s="70">
        <v>2009</v>
      </c>
      <c r="F581" s="70" t="s">
        <v>176</v>
      </c>
      <c r="G581" s="70" t="s">
        <v>2290</v>
      </c>
      <c r="H581" s="70" t="s">
        <v>2291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2297</v>
      </c>
      <c r="B582" s="70">
        <v>432</v>
      </c>
      <c r="C582" s="70">
        <v>7</v>
      </c>
      <c r="D582" s="70">
        <v>26</v>
      </c>
      <c r="E582" s="70">
        <v>2010</v>
      </c>
      <c r="F582" s="70" t="s">
        <v>177</v>
      </c>
      <c r="G582" s="70" t="s">
        <v>2290</v>
      </c>
      <c r="H582" s="70" t="s">
        <v>2291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2298</v>
      </c>
      <c r="B583" s="70">
        <v>433</v>
      </c>
      <c r="C583" s="70">
        <v>8</v>
      </c>
      <c r="D583" s="70">
        <v>26</v>
      </c>
      <c r="E583" s="70">
        <v>2011</v>
      </c>
      <c r="F583" s="70" t="s">
        <v>178</v>
      </c>
      <c r="G583" s="70" t="s">
        <v>2290</v>
      </c>
      <c r="H583" s="70" t="s">
        <v>2291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2299</v>
      </c>
      <c r="B584" s="70">
        <v>434</v>
      </c>
      <c r="C584" s="70">
        <v>9</v>
      </c>
      <c r="D584" s="70">
        <v>26</v>
      </c>
      <c r="E584" s="70">
        <v>2012</v>
      </c>
      <c r="F584" s="70" t="s">
        <v>179</v>
      </c>
      <c r="G584" s="70" t="s">
        <v>2290</v>
      </c>
      <c r="H584" s="70" t="s">
        <v>2291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2300</v>
      </c>
      <c r="B585" s="70">
        <v>435</v>
      </c>
      <c r="C585" s="70">
        <v>10</v>
      </c>
      <c r="D585" s="70">
        <v>26</v>
      </c>
      <c r="E585" s="70">
        <v>2013</v>
      </c>
      <c r="F585" s="70" t="s">
        <v>180</v>
      </c>
      <c r="G585" s="70" t="s">
        <v>2290</v>
      </c>
      <c r="H585" s="70" t="s">
        <v>2291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2301</v>
      </c>
      <c r="B586" s="70">
        <v>436</v>
      </c>
      <c r="C586" s="70">
        <v>11</v>
      </c>
      <c r="D586" s="70">
        <v>26</v>
      </c>
      <c r="E586" s="70">
        <v>2014</v>
      </c>
      <c r="F586" s="70" t="s">
        <v>181</v>
      </c>
      <c r="G586" s="70" t="s">
        <v>2290</v>
      </c>
      <c r="H586" s="70" t="s">
        <v>2291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2302</v>
      </c>
      <c r="B587" s="70">
        <v>437</v>
      </c>
      <c r="C587" s="70">
        <v>12</v>
      </c>
      <c r="D587" s="70">
        <v>26</v>
      </c>
      <c r="E587" s="70">
        <v>2015</v>
      </c>
      <c r="F587" s="70" t="s">
        <v>182</v>
      </c>
      <c r="G587" s="70" t="s">
        <v>2290</v>
      </c>
      <c r="H587" s="70" t="s">
        <v>2291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2303</v>
      </c>
      <c r="B588" s="70">
        <v>438</v>
      </c>
      <c r="C588" s="70">
        <v>13</v>
      </c>
      <c r="D588" s="70">
        <v>26</v>
      </c>
      <c r="E588" s="70">
        <v>2016</v>
      </c>
      <c r="F588" s="70" t="s">
        <v>155</v>
      </c>
      <c r="G588" s="70" t="s">
        <v>2290</v>
      </c>
      <c r="H588" s="70" t="s">
        <v>2291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2304</v>
      </c>
      <c r="B589" s="70">
        <v>439</v>
      </c>
      <c r="C589" s="70">
        <v>14</v>
      </c>
      <c r="D589" s="70">
        <v>26</v>
      </c>
      <c r="E589" s="70">
        <v>2017</v>
      </c>
      <c r="F589" s="70" t="s">
        <v>156</v>
      </c>
      <c r="G589" s="70" t="s">
        <v>2290</v>
      </c>
      <c r="H589" s="70" t="s">
        <v>2291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2305</v>
      </c>
      <c r="B590" s="70">
        <v>440</v>
      </c>
      <c r="C590" s="70">
        <v>15</v>
      </c>
      <c r="D590" s="70">
        <v>26</v>
      </c>
      <c r="E590" s="70">
        <v>2018</v>
      </c>
      <c r="F590" s="70" t="s">
        <v>183</v>
      </c>
      <c r="G590" s="70" t="s">
        <v>2290</v>
      </c>
      <c r="H590" s="70" t="s">
        <v>2291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2306</v>
      </c>
      <c r="B591" s="70">
        <v>441</v>
      </c>
      <c r="C591" s="70">
        <v>16</v>
      </c>
      <c r="D591" s="70">
        <v>26</v>
      </c>
      <c r="E591" s="70">
        <v>2019</v>
      </c>
      <c r="F591" s="70" t="s">
        <v>158</v>
      </c>
      <c r="G591" s="70" t="s">
        <v>2290</v>
      </c>
      <c r="H591" s="70" t="s">
        <v>2291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2307</v>
      </c>
      <c r="B592" s="70">
        <v>442</v>
      </c>
      <c r="C592" s="70">
        <v>17</v>
      </c>
      <c r="D592" s="70">
        <v>26</v>
      </c>
      <c r="E592" s="70">
        <v>2020</v>
      </c>
      <c r="F592" s="70" t="s">
        <v>159</v>
      </c>
      <c r="G592" s="70" t="s">
        <v>2290</v>
      </c>
      <c r="H592" s="70" t="s">
        <v>2291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2308</v>
      </c>
      <c r="B593" s="70">
        <v>442</v>
      </c>
      <c r="C593" s="70">
        <v>18</v>
      </c>
      <c r="D593" s="70">
        <v>26</v>
      </c>
      <c r="E593" s="70">
        <v>2021</v>
      </c>
      <c r="F593" s="70" t="s">
        <v>160</v>
      </c>
      <c r="G593" s="70" t="s">
        <v>2290</v>
      </c>
      <c r="H593" s="70" t="s">
        <v>2291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2309</v>
      </c>
      <c r="B594" s="70">
        <v>442</v>
      </c>
      <c r="C594" s="70">
        <v>19</v>
      </c>
      <c r="D594" s="70">
        <v>26</v>
      </c>
      <c r="E594" s="70">
        <v>2022</v>
      </c>
      <c r="F594" s="70" t="s">
        <v>161</v>
      </c>
      <c r="G594" s="70" t="s">
        <v>2290</v>
      </c>
      <c r="H594" s="70" t="s">
        <v>2291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442</v>
      </c>
      <c r="C595" s="70">
        <v>20</v>
      </c>
      <c r="D595" s="70">
        <v>26</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442</v>
      </c>
      <c r="C596" s="70">
        <v>21</v>
      </c>
      <c r="D596" s="70">
        <v>26</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409</v>
      </c>
      <c r="C597" s="70">
        <v>1</v>
      </c>
      <c r="D597" s="70">
        <v>25</v>
      </c>
      <c r="E597" s="70">
        <v>1990</v>
      </c>
      <c r="F597" s="70" t="s">
        <v>787</v>
      </c>
      <c r="G597" s="1064" t="s">
        <v>2313</v>
      </c>
      <c r="H597" s="70" t="s">
        <v>2314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410</v>
      </c>
      <c r="C598" s="70">
        <v>2</v>
      </c>
      <c r="D598" s="70">
        <v>25</v>
      </c>
      <c r="E598" s="70">
        <v>2005</v>
      </c>
      <c r="F598" s="70" t="s">
        <v>789</v>
      </c>
      <c r="G598" s="70" t="s">
        <v>2313</v>
      </c>
      <c r="H598" s="70" t="s">
        <v>2314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411</v>
      </c>
      <c r="C599" s="70">
        <v>3</v>
      </c>
      <c r="D599" s="70">
        <v>25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412</v>
      </c>
      <c r="C600" s="70">
        <v>4</v>
      </c>
      <c r="D600" s="70">
        <v>25</v>
      </c>
      <c r="E600" s="70">
        <v>2007</v>
      </c>
      <c r="F600" s="70" t="s">
        <v>791</v>
      </c>
      <c r="G600" s="70" t="s">
        <v>2313</v>
      </c>
      <c r="H600" s="70" t="s">
        <v>2314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413</v>
      </c>
      <c r="C601" s="70">
        <v>5</v>
      </c>
      <c r="D601" s="70">
        <v>25</v>
      </c>
      <c r="E601" s="70">
        <v>2008</v>
      </c>
      <c r="F601" s="70" t="s">
        <v>792</v>
      </c>
      <c r="G601" s="70" t="s">
        <v>2313</v>
      </c>
      <c r="H601" s="70" t="s">
        <v>2314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414</v>
      </c>
      <c r="C602" s="70">
        <v>6</v>
      </c>
      <c r="D602" s="70">
        <v>25</v>
      </c>
      <c r="E602" s="70">
        <v>2009</v>
      </c>
      <c r="F602" s="70" t="s">
        <v>176</v>
      </c>
      <c r="G602" s="70" t="s">
        <v>2313</v>
      </c>
      <c r="H602" s="70" t="s">
        <v>2314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2320</v>
      </c>
      <c r="B603" s="70">
        <v>415</v>
      </c>
      <c r="C603" s="70">
        <v>7</v>
      </c>
      <c r="D603" s="70">
        <v>25</v>
      </c>
      <c r="E603" s="70">
        <v>2010</v>
      </c>
      <c r="F603" s="70" t="s">
        <v>177</v>
      </c>
      <c r="G603" s="70" t="s">
        <v>2313</v>
      </c>
      <c r="H603" s="70" t="s">
        <v>2314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2321</v>
      </c>
      <c r="B604" s="70">
        <v>416</v>
      </c>
      <c r="C604" s="70">
        <v>8</v>
      </c>
      <c r="D604" s="70">
        <v>25</v>
      </c>
      <c r="E604" s="70">
        <v>2011</v>
      </c>
      <c r="F604" s="70" t="s">
        <v>178</v>
      </c>
      <c r="G604" s="70" t="s">
        <v>2313</v>
      </c>
      <c r="H604" s="70" t="s">
        <v>2314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2322</v>
      </c>
      <c r="B605" s="70">
        <v>417</v>
      </c>
      <c r="C605" s="70">
        <v>9</v>
      </c>
      <c r="D605" s="70">
        <v>25</v>
      </c>
      <c r="E605" s="70">
        <v>2012</v>
      </c>
      <c r="F605" s="70" t="s">
        <v>179</v>
      </c>
      <c r="G605" s="70" t="s">
        <v>2313</v>
      </c>
      <c r="H605" s="70" t="s">
        <v>2314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2323</v>
      </c>
      <c r="B606" s="70">
        <v>418</v>
      </c>
      <c r="C606" s="70">
        <v>10</v>
      </c>
      <c r="D606" s="70">
        <v>25</v>
      </c>
      <c r="E606" s="70">
        <v>2013</v>
      </c>
      <c r="F606" s="70" t="s">
        <v>180</v>
      </c>
      <c r="G606" s="70" t="s">
        <v>2313</v>
      </c>
      <c r="H606" s="70" t="s">
        <v>2314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2324</v>
      </c>
      <c r="B607" s="70">
        <v>419</v>
      </c>
      <c r="C607" s="70">
        <v>11</v>
      </c>
      <c r="D607" s="70">
        <v>25</v>
      </c>
      <c r="E607" s="70">
        <v>2014</v>
      </c>
      <c r="F607" s="70" t="s">
        <v>181</v>
      </c>
      <c r="G607" s="70" t="s">
        <v>2313</v>
      </c>
      <c r="H607" s="70" t="s">
        <v>2314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2325</v>
      </c>
      <c r="B608" s="70">
        <v>420</v>
      </c>
      <c r="C608" s="70">
        <v>12</v>
      </c>
      <c r="D608" s="70">
        <v>25</v>
      </c>
      <c r="E608" s="70">
        <v>2015</v>
      </c>
      <c r="F608" s="70" t="s">
        <v>182</v>
      </c>
      <c r="G608" s="70" t="s">
        <v>2313</v>
      </c>
      <c r="H608" s="70" t="s">
        <v>2314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2326</v>
      </c>
      <c r="B609" s="70">
        <v>421</v>
      </c>
      <c r="C609" s="70">
        <v>13</v>
      </c>
      <c r="D609" s="70">
        <v>25</v>
      </c>
      <c r="E609" s="70">
        <v>2016</v>
      </c>
      <c r="F609" s="70" t="s">
        <v>155</v>
      </c>
      <c r="G609" s="70" t="s">
        <v>2313</v>
      </c>
      <c r="H609" s="70" t="s">
        <v>2314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2327</v>
      </c>
      <c r="B610" s="70">
        <v>422</v>
      </c>
      <c r="C610" s="70">
        <v>14</v>
      </c>
      <c r="D610" s="70">
        <v>25</v>
      </c>
      <c r="E610" s="70">
        <v>2017</v>
      </c>
      <c r="F610" s="70" t="s">
        <v>156</v>
      </c>
      <c r="G610" s="70" t="s">
        <v>2313</v>
      </c>
      <c r="H610" s="70" t="s">
        <v>2314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2328</v>
      </c>
      <c r="B611" s="70">
        <v>423</v>
      </c>
      <c r="C611" s="70">
        <v>15</v>
      </c>
      <c r="D611" s="70">
        <v>25</v>
      </c>
      <c r="E611" s="70">
        <v>2018</v>
      </c>
      <c r="F611" s="70" t="s">
        <v>183</v>
      </c>
      <c r="G611" s="70" t="s">
        <v>2313</v>
      </c>
      <c r="H611" s="70" t="s">
        <v>2314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2329</v>
      </c>
      <c r="B612" s="70">
        <v>424</v>
      </c>
      <c r="C612" s="70">
        <v>16</v>
      </c>
      <c r="D612" s="70">
        <v>25</v>
      </c>
      <c r="E612" s="70">
        <v>2019</v>
      </c>
      <c r="F612" s="70" t="s">
        <v>158</v>
      </c>
      <c r="G612" s="70" t="s">
        <v>2313</v>
      </c>
      <c r="H612" s="70" t="s">
        <v>2314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2330</v>
      </c>
      <c r="B613" s="70">
        <v>425</v>
      </c>
      <c r="C613" s="70">
        <v>17</v>
      </c>
      <c r="D613" s="70">
        <v>25</v>
      </c>
      <c r="E613" s="70">
        <v>2020</v>
      </c>
      <c r="F613" s="70" t="s">
        <v>159</v>
      </c>
      <c r="G613" s="70" t="s">
        <v>2313</v>
      </c>
      <c r="H613" s="70" t="s">
        <v>2314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2331</v>
      </c>
      <c r="B614" s="70">
        <v>425</v>
      </c>
      <c r="C614" s="70">
        <v>18</v>
      </c>
      <c r="D614" s="70">
        <v>25</v>
      </c>
      <c r="E614" s="70">
        <v>2021</v>
      </c>
      <c r="F614" s="70" t="s">
        <v>160</v>
      </c>
      <c r="G614" s="70" t="s">
        <v>2313</v>
      </c>
      <c r="H614" s="70" t="s">
        <v>2314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2332</v>
      </c>
      <c r="B615" s="70">
        <v>425</v>
      </c>
      <c r="C615" s="70">
        <v>19</v>
      </c>
      <c r="D615" s="70">
        <v>25</v>
      </c>
      <c r="E615" s="70">
        <v>2022</v>
      </c>
      <c r="F615" s="70" t="s">
        <v>161</v>
      </c>
      <c r="G615" s="1064" t="s">
        <v>2313</v>
      </c>
      <c r="H615" s="70" t="s">
        <v>2314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425</v>
      </c>
      <c r="C616" s="70">
        <v>20</v>
      </c>
      <c r="D616" s="70">
        <v>25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425</v>
      </c>
      <c r="C617" s="70">
        <v>21</v>
      </c>
      <c r="D617" s="70">
        <v>25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2447</v>
      </c>
      <c r="B618" s="70">
        <v>511</v>
      </c>
      <c r="C618" s="70">
        <v>1</v>
      </c>
      <c r="D618" s="70">
        <v>31</v>
      </c>
      <c r="E618" s="70">
        <v>1990</v>
      </c>
      <c r="F618" s="70" t="s">
        <v>787</v>
      </c>
      <c r="G618" s="70" t="s">
        <v>2448</v>
      </c>
      <c r="H618" s="70" t="s">
        <v>2449</v>
      </c>
      <c r="I618" s="148"/>
      <c r="J618" s="71">
        <v>886.61337501493438</v>
      </c>
      <c r="K618" s="71">
        <v>71.748113678474382</v>
      </c>
      <c r="L618" s="71">
        <v>58.52156564273244</v>
      </c>
      <c r="M618" s="71">
        <v>767.74050108845961</v>
      </c>
      <c r="N618" s="71">
        <v>1131.2807374592751</v>
      </c>
      <c r="O618" s="71">
        <v>899.32283868421018</v>
      </c>
      <c r="P618" s="71">
        <v>849.93645511245927</v>
      </c>
      <c r="Q618" s="71">
        <v>84.714799936042695</v>
      </c>
      <c r="R618" s="71">
        <v>0</v>
      </c>
      <c r="S618" s="71">
        <v>106.21347</v>
      </c>
      <c r="T618" s="72"/>
      <c r="U618" s="71">
        <v>249009688</v>
      </c>
      <c r="V618" s="71">
        <v>30292</v>
      </c>
      <c r="W618" s="71">
        <v>676</v>
      </c>
      <c r="X618" s="71">
        <v>293251</v>
      </c>
      <c r="Y618" s="71">
        <v>413323</v>
      </c>
      <c r="Z618" s="71">
        <v>369902</v>
      </c>
      <c r="AA618" s="71">
        <v>206374</v>
      </c>
      <c r="AB618" s="71">
        <v>1375481</v>
      </c>
      <c r="AC618" s="71">
        <v>0</v>
      </c>
      <c r="AD618" s="71">
        <v>106.21347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2450</v>
      </c>
      <c r="B619" s="70">
        <v>512</v>
      </c>
      <c r="C619" s="70">
        <v>2</v>
      </c>
      <c r="D619" s="70">
        <v>31</v>
      </c>
      <c r="E619" s="70">
        <v>2005</v>
      </c>
      <c r="F619" s="70" t="s">
        <v>789</v>
      </c>
      <c r="G619" s="70" t="s">
        <v>2448</v>
      </c>
      <c r="H619" s="70" t="s">
        <v>2449</v>
      </c>
      <c r="I619" s="148"/>
      <c r="J619" s="71">
        <v>1193.4751089293511</v>
      </c>
      <c r="K619" s="71">
        <v>55.631445387109324</v>
      </c>
      <c r="L619" s="71">
        <v>43.348949494136178</v>
      </c>
      <c r="M619" s="71">
        <v>1355.7662382175561</v>
      </c>
      <c r="N619" s="71">
        <v>1596.259826607486</v>
      </c>
      <c r="O619" s="71">
        <v>1341.238506205128</v>
      </c>
      <c r="P619" s="71">
        <v>904.38501726592256</v>
      </c>
      <c r="Q619" s="71">
        <v>84.269035864882099</v>
      </c>
      <c r="R619" s="71">
        <v>0</v>
      </c>
      <c r="S619" s="71">
        <v>157.11420618778999</v>
      </c>
      <c r="T619" s="72"/>
      <c r="U619" s="71">
        <v>215648886</v>
      </c>
      <c r="V619" s="71">
        <v>27633</v>
      </c>
      <c r="W619" s="71">
        <v>559</v>
      </c>
      <c r="X619" s="71">
        <v>281342</v>
      </c>
      <c r="Y619" s="71">
        <v>535928</v>
      </c>
      <c r="Z619" s="71">
        <v>638384</v>
      </c>
      <c r="AA619" s="71">
        <v>179846</v>
      </c>
      <c r="AB619" s="71">
        <v>1430366</v>
      </c>
      <c r="AC619" s="71">
        <v>0</v>
      </c>
      <c r="AD619" s="71">
        <v>157.11420618778999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2451</v>
      </c>
      <c r="B620" s="70">
        <v>513</v>
      </c>
      <c r="C620" s="70">
        <v>3</v>
      </c>
      <c r="D620" s="70">
        <v>31</v>
      </c>
      <c r="E620" s="70">
        <v>2006</v>
      </c>
      <c r="F620" s="70" t="s">
        <v>790</v>
      </c>
      <c r="G620" s="70" t="s">
        <v>2448</v>
      </c>
      <c r="H620" s="70" t="s">
        <v>2449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2452</v>
      </c>
      <c r="B621" s="70">
        <v>514</v>
      </c>
      <c r="C621" s="70">
        <v>4</v>
      </c>
      <c r="D621" s="70">
        <v>31</v>
      </c>
      <c r="E621" s="70">
        <v>2007</v>
      </c>
      <c r="F621" s="70" t="s">
        <v>791</v>
      </c>
      <c r="G621" s="70" t="s">
        <v>2448</v>
      </c>
      <c r="H621" s="70" t="s">
        <v>2449</v>
      </c>
      <c r="I621" s="148"/>
      <c r="J621" s="71">
        <v>959.8873516406203</v>
      </c>
      <c r="K621" s="71">
        <v>52.399903951076837</v>
      </c>
      <c r="L621" s="71">
        <v>53.111005817046347</v>
      </c>
      <c r="M621" s="71">
        <v>1425.005491711702</v>
      </c>
      <c r="N621" s="71">
        <v>1565.3630395094081</v>
      </c>
      <c r="O621" s="71">
        <v>1294.359916969627</v>
      </c>
      <c r="P621" s="71">
        <v>889.67510172340155</v>
      </c>
      <c r="Q621" s="71">
        <v>88.305884247938394</v>
      </c>
      <c r="R621" s="71">
        <v>0</v>
      </c>
      <c r="S621" s="71">
        <v>159.71485713573031</v>
      </c>
      <c r="T621" s="72"/>
      <c r="U621" s="71">
        <v>249319399</v>
      </c>
      <c r="V621" s="71">
        <v>26543</v>
      </c>
      <c r="W621" s="71">
        <v>673</v>
      </c>
      <c r="X621" s="71">
        <v>354176</v>
      </c>
      <c r="Y621" s="71">
        <v>545391</v>
      </c>
      <c r="Z621" s="71">
        <v>640438</v>
      </c>
      <c r="AA621" s="71">
        <v>174224</v>
      </c>
      <c r="AB621" s="71">
        <v>1419626</v>
      </c>
      <c r="AC621" s="71">
        <v>0</v>
      </c>
      <c r="AD621" s="71">
        <v>159.7148571357302</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2453</v>
      </c>
      <c r="B622" s="70">
        <v>515</v>
      </c>
      <c r="C622" s="70">
        <v>5</v>
      </c>
      <c r="D622" s="70">
        <v>31</v>
      </c>
      <c r="E622" s="70">
        <v>2008</v>
      </c>
      <c r="F622" s="70" t="s">
        <v>792</v>
      </c>
      <c r="G622" s="70" t="s">
        <v>2448</v>
      </c>
      <c r="H622" s="70" t="s">
        <v>2449</v>
      </c>
      <c r="I622" s="148"/>
      <c r="J622" s="71">
        <v>869.51493645428127</v>
      </c>
      <c r="K622" s="71">
        <v>38.681245570913752</v>
      </c>
      <c r="L622" s="71">
        <v>47.014440427165262</v>
      </c>
      <c r="M622" s="71">
        <v>1559.2223335636711</v>
      </c>
      <c r="N622" s="71">
        <v>1649.209539253558</v>
      </c>
      <c r="O622" s="71">
        <v>1252.475832853451</v>
      </c>
      <c r="P622" s="71">
        <v>837.58805842949175</v>
      </c>
      <c r="Q622" s="71">
        <v>86.592010259881604</v>
      </c>
      <c r="R622" s="71">
        <v>0</v>
      </c>
      <c r="S622" s="71">
        <v>159.06362831936099</v>
      </c>
      <c r="T622" s="72"/>
      <c r="U622" s="71">
        <v>243154090</v>
      </c>
      <c r="V622" s="71">
        <v>26543</v>
      </c>
      <c r="W622" s="71">
        <v>673</v>
      </c>
      <c r="X622" s="71">
        <v>354176</v>
      </c>
      <c r="Y622" s="71">
        <v>550523</v>
      </c>
      <c r="Z622" s="71">
        <v>641465</v>
      </c>
      <c r="AA622" s="71">
        <v>164211</v>
      </c>
      <c r="AB622" s="71">
        <v>1414970</v>
      </c>
      <c r="AC622" s="71">
        <v>0</v>
      </c>
      <c r="AD622" s="71">
        <v>159.06362831936099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2454</v>
      </c>
      <c r="B623" s="70">
        <v>516</v>
      </c>
      <c r="C623" s="70">
        <v>6</v>
      </c>
      <c r="D623" s="70">
        <v>31</v>
      </c>
      <c r="E623" s="70">
        <v>2009</v>
      </c>
      <c r="F623" s="70" t="s">
        <v>176</v>
      </c>
      <c r="G623" s="70" t="s">
        <v>2448</v>
      </c>
      <c r="H623" s="70" t="s">
        <v>2449</v>
      </c>
      <c r="I623" s="148"/>
      <c r="J623" s="71">
        <v>721.88490501435649</v>
      </c>
      <c r="K623" s="71">
        <v>37.007438099695428</v>
      </c>
      <c r="L623" s="71">
        <v>54.544139047480947</v>
      </c>
      <c r="M623" s="71">
        <v>1433.7592936202229</v>
      </c>
      <c r="N623" s="71">
        <v>1516.530070118833</v>
      </c>
      <c r="O623" s="71">
        <v>1272.892009443425</v>
      </c>
      <c r="P623" s="71">
        <v>786.73527286379692</v>
      </c>
      <c r="Q623" s="71">
        <v>82.299255252379695</v>
      </c>
      <c r="R623" s="71">
        <v>0</v>
      </c>
      <c r="S623" s="71">
        <v>167.76561538793931</v>
      </c>
      <c r="T623" s="72"/>
      <c r="U623" s="71">
        <v>198480855</v>
      </c>
      <c r="V623" s="71">
        <v>26486</v>
      </c>
      <c r="W623" s="71">
        <v>1256</v>
      </c>
      <c r="X623" s="71">
        <v>392679</v>
      </c>
      <c r="Y623" s="71">
        <v>555909</v>
      </c>
      <c r="Z623" s="71">
        <v>643478</v>
      </c>
      <c r="AA623" s="71">
        <v>158346</v>
      </c>
      <c r="AB623" s="71">
        <v>1411715</v>
      </c>
      <c r="AC623" s="71">
        <v>0</v>
      </c>
      <c r="AD623" s="71">
        <v>167.76561538793931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535.23775000000001</v>
      </c>
      <c r="BK623" s="71">
        <v>0.33200000000000002</v>
      </c>
      <c r="BL623" s="71">
        <v>217.48500000000001</v>
      </c>
      <c r="BM623" s="71">
        <v>0</v>
      </c>
      <c r="BN623" s="72"/>
      <c r="BO623" s="71">
        <v>0</v>
      </c>
      <c r="BP623" s="71">
        <v>0</v>
      </c>
      <c r="BQ623" s="71">
        <v>49</v>
      </c>
      <c r="BR623" s="71">
        <v>1</v>
      </c>
      <c r="BS623" s="71">
        <v>38</v>
      </c>
      <c r="BT623" s="71">
        <v>0</v>
      </c>
      <c r="BU623"/>
      <c r="BV623" s="70">
        <v>733.63175000000001</v>
      </c>
      <c r="BW623" s="70">
        <v>0</v>
      </c>
      <c r="BX623" s="70">
        <v>8.5229999999999997</v>
      </c>
      <c r="BY623" s="70">
        <v>0</v>
      </c>
      <c r="BZ623" s="70">
        <v>10.9</v>
      </c>
      <c r="CA623" s="70">
        <v>0</v>
      </c>
      <c r="CB623" s="70">
        <v>0</v>
      </c>
      <c r="CC623" s="70">
        <v>0</v>
      </c>
      <c r="CD623" s="70">
        <v>0</v>
      </c>
    </row>
    <row r="624" spans="1:82">
      <c r="A624" s="70" t="s">
        <v>2455</v>
      </c>
      <c r="B624" s="70">
        <v>517</v>
      </c>
      <c r="C624" s="70">
        <v>7</v>
      </c>
      <c r="D624" s="70">
        <v>31</v>
      </c>
      <c r="E624" s="70">
        <v>2010</v>
      </c>
      <c r="F624" s="70" t="s">
        <v>177</v>
      </c>
      <c r="G624" s="70" t="s">
        <v>2448</v>
      </c>
      <c r="H624" s="70" t="s">
        <v>2449</v>
      </c>
      <c r="I624" s="148"/>
      <c r="J624" s="71">
        <v>742.64212199342103</v>
      </c>
      <c r="K624" s="71">
        <v>41.317211681457643</v>
      </c>
      <c r="L624" s="71">
        <v>52.669389321032448</v>
      </c>
      <c r="M624" s="71">
        <v>1554.3284344518449</v>
      </c>
      <c r="N624" s="71">
        <v>1503.965397075126</v>
      </c>
      <c r="O624" s="71">
        <v>1270.5073343572151</v>
      </c>
      <c r="P624" s="71">
        <v>789.30597908000379</v>
      </c>
      <c r="Q624" s="71">
        <v>85.582234593967499</v>
      </c>
      <c r="R624" s="71">
        <v>0</v>
      </c>
      <c r="S624" s="71">
        <v>169.940237525632</v>
      </c>
      <c r="T624" s="72"/>
      <c r="U624" s="71">
        <v>191807346</v>
      </c>
      <c r="V624" s="71">
        <v>26486</v>
      </c>
      <c r="W624" s="71">
        <v>1256</v>
      </c>
      <c r="X624" s="71">
        <v>392679</v>
      </c>
      <c r="Y624" s="71">
        <v>560521</v>
      </c>
      <c r="Z624" s="71">
        <v>645257</v>
      </c>
      <c r="AA624" s="71">
        <v>154896</v>
      </c>
      <c r="AB624" s="71">
        <v>1406701</v>
      </c>
      <c r="AC624" s="71">
        <v>0</v>
      </c>
      <c r="AD624" s="71">
        <v>169.94023752563189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500.4855</v>
      </c>
      <c r="BK624" s="71">
        <v>0.35799999999999998</v>
      </c>
      <c r="BL624" s="71">
        <v>198.24400000000003</v>
      </c>
      <c r="BM624" s="71">
        <v>0</v>
      </c>
      <c r="BN624" s="72"/>
      <c r="BO624" s="71">
        <v>0</v>
      </c>
      <c r="BP624" s="71">
        <v>0</v>
      </c>
      <c r="BQ624" s="71">
        <v>50</v>
      </c>
      <c r="BR624" s="71">
        <v>1</v>
      </c>
      <c r="BS624" s="71">
        <v>38</v>
      </c>
      <c r="BT624" s="71">
        <v>0</v>
      </c>
      <c r="BU624"/>
      <c r="BV624" s="70">
        <v>680.02549999999997</v>
      </c>
      <c r="BW624" s="70">
        <v>0</v>
      </c>
      <c r="BX624" s="70">
        <v>8.5619999999999994</v>
      </c>
      <c r="BY624" s="70">
        <v>0</v>
      </c>
      <c r="BZ624" s="70">
        <v>10.5</v>
      </c>
      <c r="CA624" s="70">
        <v>0</v>
      </c>
      <c r="CB624" s="70">
        <v>0</v>
      </c>
      <c r="CC624" s="70">
        <v>0</v>
      </c>
      <c r="CD624" s="70">
        <v>0</v>
      </c>
    </row>
    <row r="625" spans="1:82">
      <c r="A625" s="70" t="s">
        <v>2456</v>
      </c>
      <c r="B625" s="70">
        <v>518</v>
      </c>
      <c r="C625" s="70">
        <v>8</v>
      </c>
      <c r="D625" s="70">
        <v>31</v>
      </c>
      <c r="E625" s="70">
        <v>2011</v>
      </c>
      <c r="F625" s="70" t="s">
        <v>178</v>
      </c>
      <c r="G625" s="70" t="s">
        <v>2448</v>
      </c>
      <c r="H625" s="70" t="s">
        <v>2449</v>
      </c>
      <c r="I625" s="148"/>
      <c r="J625" s="71">
        <v>841.67005980778913</v>
      </c>
      <c r="K625" s="71">
        <v>59.054648976219163</v>
      </c>
      <c r="L625" s="71">
        <v>42.369786899732752</v>
      </c>
      <c r="M625" s="71">
        <v>1902.010228895633</v>
      </c>
      <c r="N625" s="71">
        <v>1917.9834832136919</v>
      </c>
      <c r="O625" s="71">
        <v>1252.4034997456372</v>
      </c>
      <c r="P625" s="71">
        <v>763.5915651228529</v>
      </c>
      <c r="Q625" s="71">
        <v>98.335088588065403</v>
      </c>
      <c r="R625" s="71">
        <v>0</v>
      </c>
      <c r="S625" s="71">
        <v>173.068577512312</v>
      </c>
      <c r="T625" s="72"/>
      <c r="U625" s="71">
        <v>175569256</v>
      </c>
      <c r="V625" s="71">
        <v>26486</v>
      </c>
      <c r="W625" s="71">
        <v>1256</v>
      </c>
      <c r="X625" s="71">
        <v>392679</v>
      </c>
      <c r="Y625" s="71">
        <v>564867</v>
      </c>
      <c r="Z625" s="71">
        <v>649881</v>
      </c>
      <c r="AA625" s="71">
        <v>154309</v>
      </c>
      <c r="AB625" s="71">
        <v>1401243</v>
      </c>
      <c r="AC625" s="71">
        <v>0</v>
      </c>
      <c r="AD625" s="71">
        <v>173.068577512312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478.94499999999999</v>
      </c>
      <c r="BK625" s="71">
        <v>0.29499999999999998</v>
      </c>
      <c r="BL625" s="71">
        <v>203.96</v>
      </c>
      <c r="BM625" s="71">
        <v>0</v>
      </c>
      <c r="BN625" s="72"/>
      <c r="BO625" s="71">
        <v>0</v>
      </c>
      <c r="BP625" s="71">
        <v>0</v>
      </c>
      <c r="BQ625" s="71">
        <v>50</v>
      </c>
      <c r="BR625" s="71">
        <v>1</v>
      </c>
      <c r="BS625" s="71">
        <v>41</v>
      </c>
      <c r="BT625" s="71">
        <v>0</v>
      </c>
      <c r="BU625"/>
      <c r="BV625" s="70">
        <v>663.60199999999998</v>
      </c>
      <c r="BW625" s="70">
        <v>0</v>
      </c>
      <c r="BX625" s="70">
        <v>8.798</v>
      </c>
      <c r="BY625" s="70">
        <v>0</v>
      </c>
      <c r="BZ625" s="70">
        <v>10.8</v>
      </c>
      <c r="CA625" s="70">
        <v>0</v>
      </c>
      <c r="CB625" s="70">
        <v>0</v>
      </c>
      <c r="CC625" s="70">
        <v>0</v>
      </c>
      <c r="CD625" s="70">
        <v>0</v>
      </c>
    </row>
    <row r="626" spans="1:82">
      <c r="A626" s="70" t="s">
        <v>2457</v>
      </c>
      <c r="B626" s="70">
        <v>519</v>
      </c>
      <c r="C626" s="70">
        <v>9</v>
      </c>
      <c r="D626" s="70">
        <v>31</v>
      </c>
      <c r="E626" s="70">
        <v>2012</v>
      </c>
      <c r="F626" s="70" t="s">
        <v>179</v>
      </c>
      <c r="G626" s="70" t="s">
        <v>2448</v>
      </c>
      <c r="H626" s="70" t="s">
        <v>2449</v>
      </c>
      <c r="I626" s="148"/>
      <c r="J626" s="71">
        <v>841.10470558734937</v>
      </c>
      <c r="K626" s="71">
        <v>57.451167120419527</v>
      </c>
      <c r="L626" s="71">
        <v>41.808497080447829</v>
      </c>
      <c r="M626" s="71">
        <v>1951.0451895662111</v>
      </c>
      <c r="N626" s="71">
        <v>2209.4060702076522</v>
      </c>
      <c r="O626" s="71">
        <v>1250.5439721993168</v>
      </c>
      <c r="P626" s="71">
        <v>756.94766329411391</v>
      </c>
      <c r="Q626" s="71">
        <v>107.160087715137</v>
      </c>
      <c r="R626" s="71">
        <v>0</v>
      </c>
      <c r="S626" s="71">
        <v>162.41036318245281</v>
      </c>
      <c r="T626" s="72"/>
      <c r="U626" s="71">
        <v>175714650</v>
      </c>
      <c r="V626" s="71">
        <v>26486</v>
      </c>
      <c r="W626" s="71">
        <v>1256</v>
      </c>
      <c r="X626" s="71">
        <v>392679</v>
      </c>
      <c r="Y626" s="71">
        <v>573923</v>
      </c>
      <c r="Z626" s="71">
        <v>654063</v>
      </c>
      <c r="AA626" s="71">
        <v>152101</v>
      </c>
      <c r="AB626" s="71">
        <v>1405453</v>
      </c>
      <c r="AC626" s="71">
        <v>0</v>
      </c>
      <c r="AD626" s="71">
        <v>162.4103631824529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514.74900000000002</v>
      </c>
      <c r="BK626" s="71">
        <v>0.32600000000000001</v>
      </c>
      <c r="BL626" s="71">
        <v>247.60400000000001</v>
      </c>
      <c r="BM626" s="71">
        <v>0</v>
      </c>
      <c r="BN626" s="72"/>
      <c r="BO626" s="71">
        <v>0</v>
      </c>
      <c r="BP626" s="71">
        <v>0</v>
      </c>
      <c r="BQ626" s="71">
        <v>51</v>
      </c>
      <c r="BR626" s="71">
        <v>1</v>
      </c>
      <c r="BS626" s="71">
        <v>42</v>
      </c>
      <c r="BT626" s="71">
        <v>0</v>
      </c>
      <c r="BU626"/>
      <c r="BV626" s="70">
        <v>734.99699999999996</v>
      </c>
      <c r="BW626" s="70">
        <v>0</v>
      </c>
      <c r="BX626" s="70">
        <v>15.882</v>
      </c>
      <c r="BY626" s="70">
        <v>0</v>
      </c>
      <c r="BZ626" s="70">
        <v>11.8</v>
      </c>
      <c r="CA626" s="70">
        <v>0</v>
      </c>
      <c r="CB626" s="70">
        <v>0</v>
      </c>
      <c r="CC626" s="70">
        <v>0</v>
      </c>
      <c r="CD626" s="70">
        <v>0</v>
      </c>
    </row>
    <row r="627" spans="1:82">
      <c r="A627" s="70" t="s">
        <v>2458</v>
      </c>
      <c r="B627" s="70">
        <v>520</v>
      </c>
      <c r="C627" s="70">
        <v>10</v>
      </c>
      <c r="D627" s="70">
        <v>31</v>
      </c>
      <c r="E627" s="70">
        <v>2013</v>
      </c>
      <c r="F627" s="70" t="s">
        <v>180</v>
      </c>
      <c r="G627" s="70" t="s">
        <v>2448</v>
      </c>
      <c r="H627" s="70" t="s">
        <v>2449</v>
      </c>
      <c r="I627" s="148"/>
      <c r="J627" s="71">
        <v>888.89490824417715</v>
      </c>
      <c r="K627" s="71">
        <v>47.401468401994137</v>
      </c>
      <c r="L627" s="71">
        <v>38.492717502904078</v>
      </c>
      <c r="M627" s="71">
        <v>1999.797622056715</v>
      </c>
      <c r="N627" s="71">
        <v>2287.743568617771</v>
      </c>
      <c r="O627" s="71">
        <v>1208.6300558387493</v>
      </c>
      <c r="P627" s="71">
        <v>753.33584666644856</v>
      </c>
      <c r="Q627" s="71">
        <v>108.53154606498499</v>
      </c>
      <c r="R627" s="71">
        <v>0</v>
      </c>
      <c r="S627" s="71">
        <v>146.64195981019631</v>
      </c>
      <c r="T627" s="72"/>
      <c r="U627" s="71">
        <v>184761564</v>
      </c>
      <c r="V627" s="71">
        <v>26486</v>
      </c>
      <c r="W627" s="71">
        <v>1256</v>
      </c>
      <c r="X627" s="71">
        <v>392679</v>
      </c>
      <c r="Y627" s="71">
        <v>577501</v>
      </c>
      <c r="Z627" s="71">
        <v>660365</v>
      </c>
      <c r="AA627" s="71">
        <v>150807</v>
      </c>
      <c r="AB627" s="71">
        <v>1403034</v>
      </c>
      <c r="AC627" s="71">
        <v>0</v>
      </c>
      <c r="AD627" s="71">
        <v>146.64195981019631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526.63099999999997</v>
      </c>
      <c r="BK627" s="71">
        <v>0.34300000000000003</v>
      </c>
      <c r="BL627" s="71">
        <v>244.53400000000002</v>
      </c>
      <c r="BM627" s="71">
        <v>0</v>
      </c>
      <c r="BN627" s="72"/>
      <c r="BO627" s="71">
        <v>0</v>
      </c>
      <c r="BP627" s="71">
        <v>0</v>
      </c>
      <c r="BQ627" s="71">
        <v>50</v>
      </c>
      <c r="BR627" s="71">
        <v>1</v>
      </c>
      <c r="BS627" s="71">
        <v>37</v>
      </c>
      <c r="BT627" s="71">
        <v>0</v>
      </c>
      <c r="BU627"/>
      <c r="BV627" s="70">
        <v>743.57799999999997</v>
      </c>
      <c r="BW627" s="70">
        <v>0</v>
      </c>
      <c r="BX627" s="70">
        <v>16.53</v>
      </c>
      <c r="BY627" s="70">
        <v>0</v>
      </c>
      <c r="BZ627" s="70">
        <v>11.4</v>
      </c>
      <c r="CA627" s="70">
        <v>0</v>
      </c>
      <c r="CB627" s="70">
        <v>0</v>
      </c>
      <c r="CC627" s="70">
        <v>0</v>
      </c>
      <c r="CD627" s="70">
        <v>0</v>
      </c>
    </row>
    <row r="628" spans="1:82">
      <c r="A628" s="70" t="s">
        <v>2459</v>
      </c>
      <c r="B628" s="70">
        <v>521</v>
      </c>
      <c r="C628" s="70">
        <v>11</v>
      </c>
      <c r="D628" s="70">
        <v>31</v>
      </c>
      <c r="E628" s="70">
        <v>2014</v>
      </c>
      <c r="F628" s="70" t="s">
        <v>181</v>
      </c>
      <c r="G628" s="70" t="s">
        <v>2448</v>
      </c>
      <c r="H628" s="70" t="s">
        <v>2449</v>
      </c>
      <c r="I628" s="148"/>
      <c r="J628" s="71">
        <v>819.68593856944688</v>
      </c>
      <c r="K628" s="71">
        <v>47.298296216801489</v>
      </c>
      <c r="L628" s="71">
        <v>48.182226425747587</v>
      </c>
      <c r="M628" s="71">
        <v>1989.6154684591861</v>
      </c>
      <c r="N628" s="71">
        <v>2255.0880043677112</v>
      </c>
      <c r="O628" s="71">
        <v>1153.2089560807262</v>
      </c>
      <c r="P628" s="71">
        <v>749.91038825747012</v>
      </c>
      <c r="Q628" s="71">
        <v>103.581384138773</v>
      </c>
      <c r="R628" s="71">
        <v>0</v>
      </c>
      <c r="S628" s="71">
        <v>153.8502768438986</v>
      </c>
      <c r="T628" s="72"/>
      <c r="U628" s="71">
        <v>189635992</v>
      </c>
      <c r="V628" s="71">
        <v>22242</v>
      </c>
      <c r="W628" s="71">
        <v>1264</v>
      </c>
      <c r="X628" s="71">
        <v>390431</v>
      </c>
      <c r="Y628" s="71">
        <v>580843</v>
      </c>
      <c r="Z628" s="71">
        <v>663619</v>
      </c>
      <c r="AA628" s="71">
        <v>149345</v>
      </c>
      <c r="AB628" s="71">
        <v>1395648</v>
      </c>
      <c r="AC628" s="71">
        <v>0</v>
      </c>
      <c r="AD628" s="71">
        <v>153.8502768438986</v>
      </c>
      <c r="AE628" s="72"/>
      <c r="AF628" s="71"/>
      <c r="AG628" s="71"/>
      <c r="AH628" s="71"/>
      <c r="AI628" s="71"/>
      <c r="AJ628" s="71"/>
      <c r="AK628" s="71"/>
      <c r="AL628" s="71"/>
      <c r="AM628" s="71"/>
      <c r="AN628" s="71"/>
      <c r="AO628" s="71"/>
      <c r="AP628" s="71"/>
      <c r="AQ628" s="72"/>
      <c r="AR628" s="71">
        <v>25605</v>
      </c>
      <c r="AS628" s="71">
        <v>3228</v>
      </c>
      <c r="AT628" s="71">
        <v>0</v>
      </c>
      <c r="AU628" s="71">
        <v>3</v>
      </c>
      <c r="AV628" s="71">
        <v>0</v>
      </c>
      <c r="AW628" s="71">
        <v>1</v>
      </c>
      <c r="AX628" s="71"/>
      <c r="AY628" s="72"/>
      <c r="AZ628" s="71">
        <v>101057.4</v>
      </c>
      <c r="BA628" s="71">
        <v>137131.29999999999</v>
      </c>
      <c r="BB628" s="71">
        <v>0</v>
      </c>
      <c r="BC628" s="71">
        <v>265</v>
      </c>
      <c r="BD628" s="71">
        <v>0</v>
      </c>
      <c r="BE628" s="71">
        <v>2500</v>
      </c>
      <c r="BF628" s="71"/>
      <c r="BG628" s="72"/>
      <c r="BH628" s="71">
        <v>0</v>
      </c>
      <c r="BI628" s="71">
        <v>0</v>
      </c>
      <c r="BJ628" s="71">
        <v>544.42499999999995</v>
      </c>
      <c r="BK628" s="71">
        <v>0.22</v>
      </c>
      <c r="BL628" s="71">
        <v>245.25300000000001</v>
      </c>
      <c r="BM628" s="71">
        <v>0</v>
      </c>
      <c r="BN628" s="72"/>
      <c r="BO628" s="71">
        <v>0</v>
      </c>
      <c r="BP628" s="71">
        <v>0</v>
      </c>
      <c r="BQ628" s="71">
        <v>53</v>
      </c>
      <c r="BR628" s="71">
        <v>1</v>
      </c>
      <c r="BS628" s="71">
        <v>39</v>
      </c>
      <c r="BT628" s="71">
        <v>0</v>
      </c>
      <c r="BU628"/>
      <c r="BV628" s="70">
        <v>764.71</v>
      </c>
      <c r="BW628" s="70">
        <v>0</v>
      </c>
      <c r="BX628" s="70">
        <v>14.488</v>
      </c>
      <c r="BY628" s="70">
        <v>0</v>
      </c>
      <c r="BZ628" s="70">
        <v>10.7</v>
      </c>
      <c r="CA628" s="70">
        <v>0</v>
      </c>
      <c r="CB628" s="70">
        <v>0</v>
      </c>
      <c r="CC628" s="70">
        <v>0</v>
      </c>
      <c r="CD628" s="70">
        <v>0</v>
      </c>
    </row>
    <row r="629" spans="1:82">
      <c r="A629" s="70" t="s">
        <v>2460</v>
      </c>
      <c r="B629" s="70">
        <v>522</v>
      </c>
      <c r="C629" s="70">
        <v>12</v>
      </c>
      <c r="D629" s="70">
        <v>31</v>
      </c>
      <c r="E629" s="70">
        <v>2015</v>
      </c>
      <c r="F629" s="70" t="s">
        <v>182</v>
      </c>
      <c r="G629" s="70" t="s">
        <v>2448</v>
      </c>
      <c r="H629" s="70" t="s">
        <v>2449</v>
      </c>
      <c r="I629" s="148"/>
      <c r="J629" s="71">
        <v>862.92080337220932</v>
      </c>
      <c r="K629" s="71">
        <v>49.386865483303957</v>
      </c>
      <c r="L629" s="71">
        <v>58.20862111975913</v>
      </c>
      <c r="M629" s="71">
        <v>2060.296796482402</v>
      </c>
      <c r="N629" s="71">
        <v>2082.489026982078</v>
      </c>
      <c r="O629" s="71">
        <v>1146.2697707085799</v>
      </c>
      <c r="P629" s="71">
        <v>744.5177335095218</v>
      </c>
      <c r="Q629" s="71">
        <v>100.83061805074399</v>
      </c>
      <c r="R629" s="71">
        <v>0</v>
      </c>
      <c r="S629" s="71">
        <v>133.6895506020453</v>
      </c>
      <c r="T629" s="72"/>
      <c r="U629" s="71">
        <v>184461742</v>
      </c>
      <c r="V629" s="71">
        <v>22242</v>
      </c>
      <c r="W629" s="71">
        <v>1264</v>
      </c>
      <c r="X629" s="71">
        <v>390431</v>
      </c>
      <c r="Y629" s="71">
        <v>583900</v>
      </c>
      <c r="Z629" s="71">
        <v>665974</v>
      </c>
      <c r="AA629" s="71">
        <v>148154</v>
      </c>
      <c r="AB629" s="71">
        <v>1387818</v>
      </c>
      <c r="AC629" s="71">
        <v>0</v>
      </c>
      <c r="AD629" s="71">
        <v>133.6895506020453</v>
      </c>
      <c r="AE629" s="72"/>
      <c r="AF629" s="71">
        <v>1144380558.290458</v>
      </c>
      <c r="AG629" s="71">
        <v>36531139.432962447</v>
      </c>
      <c r="AH629" s="71">
        <v>12367364.33449658</v>
      </c>
      <c r="AI629" s="71">
        <v>2520821392.189065</v>
      </c>
      <c r="AJ629" s="71">
        <v>3257245111.9761162</v>
      </c>
      <c r="AK629" s="71"/>
      <c r="AL629" s="71"/>
      <c r="AM629" s="71">
        <v>190194635.22244751</v>
      </c>
      <c r="AN629" s="71"/>
      <c r="AO629" s="71"/>
      <c r="AP629" s="71">
        <v>7161540201.4455452</v>
      </c>
      <c r="AQ629" s="72"/>
      <c r="AR629" s="71">
        <v>27765</v>
      </c>
      <c r="AS629" s="71">
        <v>4502</v>
      </c>
      <c r="AT629" s="71">
        <v>0</v>
      </c>
      <c r="AU629" s="71">
        <v>3</v>
      </c>
      <c r="AV629" s="71">
        <v>0</v>
      </c>
      <c r="AW629" s="71">
        <v>2</v>
      </c>
      <c r="AX629" s="71"/>
      <c r="AY629" s="72"/>
      <c r="AZ629" s="71">
        <v>111047.6</v>
      </c>
      <c r="BA629" s="71">
        <v>210025.1</v>
      </c>
      <c r="BB629" s="71">
        <v>0</v>
      </c>
      <c r="BC629" s="71">
        <v>265</v>
      </c>
      <c r="BD629" s="71">
        <v>0</v>
      </c>
      <c r="BE629" s="71">
        <v>9000</v>
      </c>
      <c r="BF629" s="71"/>
      <c r="BG629" s="72"/>
      <c r="BH629" s="71">
        <v>0</v>
      </c>
      <c r="BI629" s="71">
        <v>0</v>
      </c>
      <c r="BJ629" s="71">
        <v>562.202</v>
      </c>
      <c r="BK629" s="71">
        <v>0.28599999999999998</v>
      </c>
      <c r="BL629" s="71">
        <v>251.21099999999996</v>
      </c>
      <c r="BM629" s="71">
        <v>0</v>
      </c>
      <c r="BN629" s="72"/>
      <c r="BO629" s="71">
        <v>0</v>
      </c>
      <c r="BP629" s="71">
        <v>0</v>
      </c>
      <c r="BQ629" s="71">
        <v>55</v>
      </c>
      <c r="BR629" s="71">
        <v>1</v>
      </c>
      <c r="BS629" s="71">
        <v>38</v>
      </c>
      <c r="BT629" s="71">
        <v>0</v>
      </c>
      <c r="BU629"/>
      <c r="BV629" s="70">
        <v>786.49800000000005</v>
      </c>
      <c r="BW629" s="70">
        <v>0</v>
      </c>
      <c r="BX629" s="70">
        <v>16.401</v>
      </c>
      <c r="BY629" s="70">
        <v>0</v>
      </c>
      <c r="BZ629" s="70">
        <v>10.8</v>
      </c>
      <c r="CA629" s="70">
        <v>0</v>
      </c>
      <c r="CB629" s="70">
        <v>0</v>
      </c>
      <c r="CC629" s="70">
        <v>0</v>
      </c>
      <c r="CD629" s="70">
        <v>0</v>
      </c>
    </row>
    <row r="630" spans="1:82">
      <c r="A630" s="70" t="s">
        <v>2461</v>
      </c>
      <c r="B630" s="70">
        <v>523</v>
      </c>
      <c r="C630" s="70">
        <v>13</v>
      </c>
      <c r="D630" s="70">
        <v>31</v>
      </c>
      <c r="E630" s="70">
        <v>2016</v>
      </c>
      <c r="F630" s="70" t="s">
        <v>155</v>
      </c>
      <c r="G630" s="70" t="s">
        <v>2448</v>
      </c>
      <c r="H630" s="70" t="s">
        <v>2449</v>
      </c>
      <c r="I630" s="148"/>
      <c r="J630" s="71">
        <v>803.71461059394267</v>
      </c>
      <c r="K630" s="71">
        <v>48.929263865772498</v>
      </c>
      <c r="L630" s="71">
        <v>61.977167715350902</v>
      </c>
      <c r="M630" s="71">
        <v>1808.2911551085951</v>
      </c>
      <c r="N630" s="71">
        <v>2157.7817381746449</v>
      </c>
      <c r="O630" s="71">
        <v>1136.221629563863</v>
      </c>
      <c r="P630" s="71">
        <v>722.37048354647754</v>
      </c>
      <c r="Q630" s="71">
        <v>97.484982831843439</v>
      </c>
      <c r="R630" s="71">
        <v>0</v>
      </c>
      <c r="S630" s="71">
        <v>144.93005806850502</v>
      </c>
      <c r="T630" s="72"/>
      <c r="U630" s="71">
        <v>181880640</v>
      </c>
      <c r="V630" s="71">
        <v>22242</v>
      </c>
      <c r="W630" s="71">
        <v>1264</v>
      </c>
      <c r="X630" s="71">
        <v>390431</v>
      </c>
      <c r="Y630" s="71">
        <v>587413</v>
      </c>
      <c r="Z630" s="71">
        <v>668251</v>
      </c>
      <c r="AA630" s="71">
        <v>148675</v>
      </c>
      <c r="AB630" s="71">
        <v>1380181</v>
      </c>
      <c r="AC630" s="71">
        <v>0</v>
      </c>
      <c r="AD630" s="71">
        <v>144.93005806850499</v>
      </c>
      <c r="AE630" s="72"/>
      <c r="AF630" s="71">
        <v>1118137725.447989</v>
      </c>
      <c r="AG630" s="71">
        <v>34799911.791790299</v>
      </c>
      <c r="AH630" s="71">
        <v>10321943.63973625</v>
      </c>
      <c r="AI630" s="71">
        <v>2675752019.3946748</v>
      </c>
      <c r="AJ630" s="71">
        <v>3169736929.4594769</v>
      </c>
      <c r="AK630" s="71"/>
      <c r="AL630" s="71"/>
      <c r="AM630" s="71">
        <v>189294965.85817</v>
      </c>
      <c r="AN630" s="71"/>
      <c r="AO630" s="71"/>
      <c r="AP630" s="71">
        <v>7198043495.5918369</v>
      </c>
      <c r="AQ630" s="72"/>
      <c r="AR630" s="71">
        <v>29636</v>
      </c>
      <c r="AS630" s="71">
        <v>5439</v>
      </c>
      <c r="AT630" s="71">
        <v>0</v>
      </c>
      <c r="AU630" s="71">
        <v>4</v>
      </c>
      <c r="AV630" s="71">
        <v>0</v>
      </c>
      <c r="AW630" s="71">
        <v>3</v>
      </c>
      <c r="AX630" s="71"/>
      <c r="AY630" s="72"/>
      <c r="AZ630" s="71">
        <v>119766.1</v>
      </c>
      <c r="BA630" s="71">
        <v>273214.90000000008</v>
      </c>
      <c r="BB630" s="71">
        <v>0</v>
      </c>
      <c r="BC630" s="71">
        <v>1255</v>
      </c>
      <c r="BD630" s="71">
        <v>0</v>
      </c>
      <c r="BE630" s="71">
        <v>9050</v>
      </c>
      <c r="BF630" s="71"/>
      <c r="BG630" s="72"/>
      <c r="BH630" s="71">
        <v>0</v>
      </c>
      <c r="BI630" s="71">
        <v>0</v>
      </c>
      <c r="BJ630" s="71">
        <v>524.471</v>
      </c>
      <c r="BK630" s="71">
        <v>0.219</v>
      </c>
      <c r="BL630" s="71">
        <v>240.79899999999995</v>
      </c>
      <c r="BM630" s="71">
        <v>0</v>
      </c>
      <c r="BN630" s="72"/>
      <c r="BO630" s="71">
        <v>0</v>
      </c>
      <c r="BP630" s="71">
        <v>0</v>
      </c>
      <c r="BQ630" s="71">
        <v>54</v>
      </c>
      <c r="BR630" s="71">
        <v>1</v>
      </c>
      <c r="BS630" s="71">
        <v>39</v>
      </c>
      <c r="BT630" s="71">
        <v>0</v>
      </c>
      <c r="BU630"/>
      <c r="BV630" s="70">
        <v>741.26300000000003</v>
      </c>
      <c r="BW630" s="70">
        <v>0</v>
      </c>
      <c r="BX630" s="70">
        <v>14.946</v>
      </c>
      <c r="BY630" s="70">
        <v>0</v>
      </c>
      <c r="BZ630" s="70">
        <v>9.2799999999999994</v>
      </c>
      <c r="CA630" s="70">
        <v>0</v>
      </c>
      <c r="CB630" s="70">
        <v>0</v>
      </c>
      <c r="CC630" s="70">
        <v>0</v>
      </c>
      <c r="CD630" s="70">
        <v>0</v>
      </c>
    </row>
    <row r="631" spans="1:82">
      <c r="A631" s="70" t="s">
        <v>2462</v>
      </c>
      <c r="B631" s="70">
        <v>524</v>
      </c>
      <c r="C631" s="70">
        <v>14</v>
      </c>
      <c r="D631" s="70">
        <v>31</v>
      </c>
      <c r="E631" s="70">
        <v>2017</v>
      </c>
      <c r="F631" s="70" t="s">
        <v>156</v>
      </c>
      <c r="G631" s="70" t="s">
        <v>2448</v>
      </c>
      <c r="H631" s="70" t="s">
        <v>2449</v>
      </c>
      <c r="I631" s="148"/>
      <c r="J631" s="71">
        <v>724.37186857373069</v>
      </c>
      <c r="K631" s="71">
        <v>48.231096046734741</v>
      </c>
      <c r="L631" s="71">
        <v>53.075546031705635</v>
      </c>
      <c r="M631" s="71">
        <v>1627.428146364955</v>
      </c>
      <c r="N631" s="71">
        <v>1892.5112670338121</v>
      </c>
      <c r="O631" s="71">
        <v>1119.6397524219826</v>
      </c>
      <c r="P631" s="71">
        <v>713.62800909897919</v>
      </c>
      <c r="Q631" s="71">
        <v>93.690872751727994</v>
      </c>
      <c r="R631" s="71">
        <v>0</v>
      </c>
      <c r="S631" s="71">
        <v>151.42480047286406</v>
      </c>
      <c r="T631" s="72"/>
      <c r="U631" s="71">
        <v>209118331</v>
      </c>
      <c r="V631" s="71">
        <v>22242</v>
      </c>
      <c r="W631" s="71">
        <v>1264</v>
      </c>
      <c r="X631" s="71">
        <v>390431</v>
      </c>
      <c r="Y631" s="71">
        <v>590664</v>
      </c>
      <c r="Z631" s="71">
        <v>669422</v>
      </c>
      <c r="AA631" s="71">
        <v>147812</v>
      </c>
      <c r="AB631" s="71">
        <v>1371700</v>
      </c>
      <c r="AC631" s="71">
        <v>0</v>
      </c>
      <c r="AD631" s="71">
        <v>151.42480047286409</v>
      </c>
      <c r="AE631" s="72"/>
      <c r="AF631" s="71">
        <v>1124481213.0672071</v>
      </c>
      <c r="AG631" s="71">
        <v>35801440.603159651</v>
      </c>
      <c r="AH631" s="71">
        <v>11889438.72656733</v>
      </c>
      <c r="AI631" s="71">
        <v>2808638494.2965388</v>
      </c>
      <c r="AJ631" s="71">
        <v>3195916056.493515</v>
      </c>
      <c r="AK631" s="71"/>
      <c r="AL631" s="71"/>
      <c r="AM631" s="71">
        <v>188426152.280036</v>
      </c>
      <c r="AN631" s="71"/>
      <c r="AO631" s="71"/>
      <c r="AP631" s="71">
        <v>7365152795.4670238</v>
      </c>
      <c r="AQ631" s="72"/>
      <c r="AR631" s="71">
        <v>31039</v>
      </c>
      <c r="AS631" s="71">
        <v>6086</v>
      </c>
      <c r="AT631" s="71">
        <v>0</v>
      </c>
      <c r="AU631" s="71">
        <v>5</v>
      </c>
      <c r="AV631" s="71">
        <v>0</v>
      </c>
      <c r="AW631" s="71">
        <v>4</v>
      </c>
      <c r="AX631" s="71"/>
      <c r="AY631" s="72"/>
      <c r="AZ631" s="71">
        <v>126437.8</v>
      </c>
      <c r="BA631" s="71">
        <v>311070.09999999998</v>
      </c>
      <c r="BB631" s="71">
        <v>0</v>
      </c>
      <c r="BC631" s="71">
        <v>1337</v>
      </c>
      <c r="BD631" s="71">
        <v>0</v>
      </c>
      <c r="BE631" s="71">
        <v>10049.25</v>
      </c>
      <c r="BF631" s="71"/>
      <c r="BG631" s="72"/>
      <c r="BH631" s="71">
        <v>0</v>
      </c>
      <c r="BI631" s="71">
        <v>0</v>
      </c>
      <c r="BJ631" s="71">
        <v>538.19899999999996</v>
      </c>
      <c r="BK631" s="71">
        <v>0.31900000000000001</v>
      </c>
      <c r="BL631" s="71">
        <v>232.96600000000001</v>
      </c>
      <c r="BM631" s="71">
        <v>0</v>
      </c>
      <c r="BN631" s="72"/>
      <c r="BO631" s="71">
        <v>0</v>
      </c>
      <c r="BP631" s="71">
        <v>0</v>
      </c>
      <c r="BQ631" s="71">
        <v>56</v>
      </c>
      <c r="BR631" s="71">
        <v>1</v>
      </c>
      <c r="BS631" s="71">
        <v>38</v>
      </c>
      <c r="BT631" s="71">
        <v>0</v>
      </c>
      <c r="BU631"/>
      <c r="BV631" s="70">
        <v>746.36300000000006</v>
      </c>
      <c r="BW631" s="70">
        <v>0</v>
      </c>
      <c r="BX631" s="70">
        <v>15.351000000000001</v>
      </c>
      <c r="BY631" s="70">
        <v>0</v>
      </c>
      <c r="BZ631" s="70">
        <v>9.77</v>
      </c>
      <c r="CA631" s="70">
        <v>0</v>
      </c>
      <c r="CB631" s="70">
        <v>0</v>
      </c>
      <c r="CC631" s="70">
        <v>0</v>
      </c>
      <c r="CD631" s="70">
        <v>0</v>
      </c>
    </row>
    <row r="632" spans="1:82">
      <c r="A632" s="70" t="s">
        <v>2463</v>
      </c>
      <c r="B632" s="70">
        <v>525</v>
      </c>
      <c r="C632" s="70">
        <v>15</v>
      </c>
      <c r="D632" s="70">
        <v>31</v>
      </c>
      <c r="E632" s="70">
        <v>2018</v>
      </c>
      <c r="F632" s="70" t="s">
        <v>183</v>
      </c>
      <c r="G632" s="70" t="s">
        <v>2448</v>
      </c>
      <c r="H632" s="70" t="s">
        <v>2449</v>
      </c>
      <c r="I632" s="148"/>
      <c r="J632" s="71">
        <v>648.02251828161468</v>
      </c>
      <c r="K632" s="71">
        <v>43.03574211097105</v>
      </c>
      <c r="L632" s="71">
        <v>47.004424330800937</v>
      </c>
      <c r="M632" s="71">
        <v>1441.2276428721673</v>
      </c>
      <c r="N632" s="71">
        <v>1467.9492693655682</v>
      </c>
      <c r="O632" s="71">
        <v>1099.7972617974312</v>
      </c>
      <c r="P632" s="71">
        <v>706.83985893299246</v>
      </c>
      <c r="Q632" s="71">
        <v>86.374195494701198</v>
      </c>
      <c r="R632" s="71">
        <v>0</v>
      </c>
      <c r="S632" s="71">
        <v>167.94283429617948</v>
      </c>
      <c r="T632" s="72"/>
      <c r="U632" s="71">
        <v>217252369</v>
      </c>
      <c r="V632" s="71">
        <v>22242</v>
      </c>
      <c r="W632" s="71">
        <v>1264</v>
      </c>
      <c r="X632" s="71">
        <v>390431</v>
      </c>
      <c r="Y632" s="71">
        <v>593688</v>
      </c>
      <c r="Z632" s="71">
        <v>670149</v>
      </c>
      <c r="AA632" s="71">
        <v>147878</v>
      </c>
      <c r="AB632" s="71">
        <v>1362781</v>
      </c>
      <c r="AC632" s="71">
        <v>0</v>
      </c>
      <c r="AD632" s="71">
        <v>167.94283429617951</v>
      </c>
      <c r="AE632" s="72"/>
      <c r="AF632" s="71">
        <v>1138392544.7015901</v>
      </c>
      <c r="AG632" s="71">
        <v>31438404.25032917</v>
      </c>
      <c r="AH632" s="71">
        <v>11112954.862925749</v>
      </c>
      <c r="AI632" s="71">
        <v>2760470790.0087371</v>
      </c>
      <c r="AJ632" s="71">
        <v>2772824109.6521521</v>
      </c>
      <c r="AK632" s="71"/>
      <c r="AL632" s="71"/>
      <c r="AM632" s="71">
        <v>187588318.30673161</v>
      </c>
      <c r="AN632" s="71"/>
      <c r="AO632" s="71"/>
      <c r="AP632" s="71">
        <v>6901827121.7824659</v>
      </c>
      <c r="AQ632" s="72"/>
      <c r="AR632" s="71">
        <v>32711</v>
      </c>
      <c r="AS632" s="71">
        <v>6723</v>
      </c>
      <c r="AT632" s="71">
        <v>0</v>
      </c>
      <c r="AU632" s="71">
        <v>5</v>
      </c>
      <c r="AV632" s="71">
        <v>0</v>
      </c>
      <c r="AW632" s="71">
        <v>4</v>
      </c>
      <c r="AX632" s="71"/>
      <c r="AY632" s="72"/>
      <c r="AZ632" s="71">
        <v>134537.60000000006</v>
      </c>
      <c r="BA632" s="71">
        <v>351736.7</v>
      </c>
      <c r="BB632" s="71">
        <v>0</v>
      </c>
      <c r="BC632" s="71">
        <v>1337</v>
      </c>
      <c r="BD632" s="71">
        <v>0</v>
      </c>
      <c r="BE632" s="71">
        <v>10049</v>
      </c>
      <c r="BF632" s="71"/>
      <c r="BG632" s="72"/>
      <c r="BH632" s="71">
        <v>0</v>
      </c>
      <c r="BI632" s="71">
        <v>0</v>
      </c>
      <c r="BJ632" s="71">
        <v>493</v>
      </c>
      <c r="BK632" s="71">
        <v>0.315</v>
      </c>
      <c r="BL632" s="71">
        <v>234.239</v>
      </c>
      <c r="BM632" s="71">
        <v>0</v>
      </c>
      <c r="BN632" s="72"/>
      <c r="BO632" s="71">
        <v>0</v>
      </c>
      <c r="BP632" s="71">
        <v>0</v>
      </c>
      <c r="BQ632" s="71">
        <v>54</v>
      </c>
      <c r="BR632" s="71">
        <v>1</v>
      </c>
      <c r="BS632" s="71">
        <v>38</v>
      </c>
      <c r="BT632" s="71">
        <v>0</v>
      </c>
      <c r="BU632"/>
      <c r="BV632" s="70">
        <v>701.29200000000003</v>
      </c>
      <c r="BW632" s="70">
        <v>0</v>
      </c>
      <c r="BX632" s="70">
        <v>16.721</v>
      </c>
      <c r="BY632" s="70">
        <v>0</v>
      </c>
      <c r="BZ632" s="70">
        <v>9.5410000000000004</v>
      </c>
      <c r="CA632" s="70">
        <v>0</v>
      </c>
      <c r="CB632" s="70">
        <v>0</v>
      </c>
      <c r="CC632" s="70">
        <v>0</v>
      </c>
      <c r="CD632" s="70">
        <v>0</v>
      </c>
    </row>
    <row r="633" spans="1:82">
      <c r="A633" s="70" t="s">
        <v>2464</v>
      </c>
      <c r="B633" s="70">
        <v>526</v>
      </c>
      <c r="C633" s="70">
        <v>16</v>
      </c>
      <c r="D633" s="70">
        <v>31</v>
      </c>
      <c r="E633" s="70">
        <v>2019</v>
      </c>
      <c r="F633" s="70" t="s">
        <v>158</v>
      </c>
      <c r="G633" s="70" t="s">
        <v>2448</v>
      </c>
      <c r="H633" s="70" t="s">
        <v>2449</v>
      </c>
      <c r="I633" s="148"/>
      <c r="J633" s="71">
        <v>601.90294578332237</v>
      </c>
      <c r="K633" s="71">
        <v>39.937014596435809</v>
      </c>
      <c r="L633" s="71">
        <v>47.395401210304392</v>
      </c>
      <c r="M633" s="71">
        <v>1284.4125491682137</v>
      </c>
      <c r="N633" s="71">
        <v>1556.9487604593132</v>
      </c>
      <c r="O633" s="71">
        <v>1069.7305313511056</v>
      </c>
      <c r="P633" s="71">
        <v>704.61912250300395</v>
      </c>
      <c r="Q633" s="71">
        <v>83.545578496755596</v>
      </c>
      <c r="R633" s="71">
        <v>0</v>
      </c>
      <c r="S633" s="71">
        <v>226.1735144219947</v>
      </c>
      <c r="T633" s="72"/>
      <c r="U633" s="71">
        <v>212188926</v>
      </c>
      <c r="V633" s="71">
        <v>22242</v>
      </c>
      <c r="W633" s="71">
        <v>1264</v>
      </c>
      <c r="X633" s="71">
        <v>390431</v>
      </c>
      <c r="Y633" s="71">
        <v>597458</v>
      </c>
      <c r="Z633" s="71">
        <v>669723</v>
      </c>
      <c r="AA633" s="71">
        <v>146310</v>
      </c>
      <c r="AB633" s="71">
        <v>1353837</v>
      </c>
      <c r="AC633" s="71">
        <v>0</v>
      </c>
      <c r="AD633" s="71">
        <v>226.1735144219947</v>
      </c>
      <c r="AE633" s="72"/>
      <c r="AF633" s="71">
        <v>1111405244.396832</v>
      </c>
      <c r="AG633" s="71">
        <v>30673559.136024188</v>
      </c>
      <c r="AH633" s="71">
        <v>11927444.61130916</v>
      </c>
      <c r="AI633" s="71">
        <v>2567917316.4159627</v>
      </c>
      <c r="AJ633" s="71">
        <v>3075937375.1945591</v>
      </c>
      <c r="AK633" s="71">
        <v>0</v>
      </c>
      <c r="AL633" s="71">
        <v>0</v>
      </c>
      <c r="AM633" s="71">
        <v>184382407.72052068</v>
      </c>
      <c r="AN633" s="71">
        <v>0</v>
      </c>
      <c r="AO633" s="71">
        <v>0</v>
      </c>
      <c r="AP633" s="71">
        <v>6982243347.4752083</v>
      </c>
      <c r="AQ633" s="72"/>
      <c r="AR633" s="71">
        <v>34290</v>
      </c>
      <c r="AS633" s="71">
        <v>7280</v>
      </c>
      <c r="AT633" s="71">
        <v>0</v>
      </c>
      <c r="AU633" s="71">
        <v>5</v>
      </c>
      <c r="AV633" s="71">
        <v>0</v>
      </c>
      <c r="AW633" s="71">
        <v>4</v>
      </c>
      <c r="AX633" s="71"/>
      <c r="AY633" s="72"/>
      <c r="AZ633" s="71">
        <v>142564.5</v>
      </c>
      <c r="BA633" s="71">
        <v>378440.4000000002</v>
      </c>
      <c r="BB633" s="71">
        <v>0</v>
      </c>
      <c r="BC633" s="71">
        <v>1337</v>
      </c>
      <c r="BD633" s="71">
        <v>0</v>
      </c>
      <c r="BE633" s="71">
        <v>10049.25</v>
      </c>
      <c r="BF633" s="71"/>
      <c r="BG633" s="72"/>
      <c r="BH633" s="71">
        <v>0</v>
      </c>
      <c r="BI633" s="71">
        <v>0</v>
      </c>
      <c r="BJ633" s="71">
        <v>431.47300000000001</v>
      </c>
      <c r="BK633" s="71">
        <v>0</v>
      </c>
      <c r="BL633" s="71">
        <v>204.04600000000002</v>
      </c>
      <c r="BM633" s="71">
        <v>0</v>
      </c>
      <c r="BN633" s="72"/>
      <c r="BO633" s="71">
        <v>0</v>
      </c>
      <c r="BP633" s="71">
        <v>0</v>
      </c>
      <c r="BQ633" s="71">
        <v>54</v>
      </c>
      <c r="BR633" s="71">
        <v>0</v>
      </c>
      <c r="BS633" s="71">
        <v>37</v>
      </c>
      <c r="BT633" s="71">
        <v>0</v>
      </c>
      <c r="BU633"/>
      <c r="BV633" s="70">
        <v>607.63099999999997</v>
      </c>
      <c r="BW633" s="70">
        <v>0</v>
      </c>
      <c r="BX633" s="70">
        <v>17.68</v>
      </c>
      <c r="BY633" s="70">
        <v>1.9330000000000001</v>
      </c>
      <c r="BZ633" s="70">
        <v>8.2750000000000004</v>
      </c>
      <c r="CA633" s="70">
        <v>0</v>
      </c>
      <c r="CB633" s="70">
        <v>0</v>
      </c>
      <c r="CC633" s="70">
        <v>0</v>
      </c>
      <c r="CD633" s="70">
        <v>0</v>
      </c>
    </row>
    <row r="634" spans="1:82">
      <c r="A634" s="70" t="s">
        <v>2465</v>
      </c>
      <c r="B634" s="70">
        <v>527</v>
      </c>
      <c r="C634" s="70">
        <v>17</v>
      </c>
      <c r="D634" s="70">
        <v>31</v>
      </c>
      <c r="E634" s="70">
        <v>2020</v>
      </c>
      <c r="F634" s="70" t="s">
        <v>159</v>
      </c>
      <c r="G634" s="1064" t="s">
        <v>2448</v>
      </c>
      <c r="H634" s="70" t="s">
        <v>2449</v>
      </c>
      <c r="I634" s="148"/>
      <c r="J634" s="71">
        <v>622.96741370632196</v>
      </c>
      <c r="K634" s="71">
        <v>44.311732073797863</v>
      </c>
      <c r="L634" s="71">
        <v>53.129448694646612</v>
      </c>
      <c r="M634" s="71">
        <v>1160.8423067459751</v>
      </c>
      <c r="N634" s="71">
        <v>1423.5325787440836</v>
      </c>
      <c r="O634" s="71">
        <v>938.74238087584274</v>
      </c>
      <c r="P634" s="71">
        <v>664.24773347860321</v>
      </c>
      <c r="Q634" s="71">
        <v>79.299342856824097</v>
      </c>
      <c r="R634" s="71">
        <v>0</v>
      </c>
      <c r="S634" s="71">
        <v>158.09241289110599</v>
      </c>
      <c r="T634" s="72"/>
      <c r="U634" s="71">
        <v>171573858</v>
      </c>
      <c r="V634" s="71">
        <v>21219</v>
      </c>
      <c r="W634" s="71">
        <v>2059</v>
      </c>
      <c r="X634" s="71">
        <v>397307</v>
      </c>
      <c r="Y634" s="71">
        <v>601195</v>
      </c>
      <c r="Z634" s="71">
        <v>670800</v>
      </c>
      <c r="AA634" s="71">
        <v>146602</v>
      </c>
      <c r="AB634" s="71">
        <v>1344952</v>
      </c>
      <c r="AC634" s="71">
        <v>0</v>
      </c>
      <c r="AD634" s="71">
        <v>158.09241289110599</v>
      </c>
      <c r="AE634" s="72"/>
      <c r="AF634" s="71">
        <v>1067642061.410163</v>
      </c>
      <c r="AG634" s="71">
        <v>31284708.632544577</v>
      </c>
      <c r="AH634" s="71">
        <v>14762243.50599605</v>
      </c>
      <c r="AI634" s="71">
        <v>2237867583.6107817</v>
      </c>
      <c r="AJ634" s="71">
        <v>2721342970.9586539</v>
      </c>
      <c r="AK634" s="71">
        <v>0</v>
      </c>
      <c r="AL634" s="71">
        <v>0</v>
      </c>
      <c r="AM634" s="71">
        <v>175531178.72838116</v>
      </c>
      <c r="AN634" s="71">
        <v>0</v>
      </c>
      <c r="AO634" s="71">
        <v>0</v>
      </c>
      <c r="AP634" s="71">
        <v>6248430746.8465204</v>
      </c>
      <c r="AQ634" s="72"/>
      <c r="AR634" s="71">
        <v>36092</v>
      </c>
      <c r="AS634" s="71">
        <v>7659</v>
      </c>
      <c r="AT634" s="71">
        <v>0</v>
      </c>
      <c r="AU634" s="71">
        <v>7</v>
      </c>
      <c r="AV634" s="71">
        <v>0</v>
      </c>
      <c r="AW634" s="71">
        <v>4</v>
      </c>
      <c r="AX634" s="71"/>
      <c r="AY634" s="72"/>
      <c r="AZ634" s="71">
        <v>152565.70000000001</v>
      </c>
      <c r="BA634" s="71">
        <v>428307.99999999988</v>
      </c>
      <c r="BB634" s="71">
        <v>0</v>
      </c>
      <c r="BC634" s="71">
        <v>17716.7</v>
      </c>
      <c r="BD634" s="71">
        <v>0</v>
      </c>
      <c r="BE634" s="71">
        <v>10049.25</v>
      </c>
      <c r="BF634" s="71"/>
      <c r="BG634" s="72"/>
      <c r="BH634" s="71">
        <v>0</v>
      </c>
      <c r="BI634" s="71">
        <v>0</v>
      </c>
      <c r="BJ634" s="71">
        <v>413.20299999999997</v>
      </c>
      <c r="BK634" s="71">
        <v>0</v>
      </c>
      <c r="BL634" s="71">
        <v>187.67500000000004</v>
      </c>
      <c r="BM634" s="71">
        <v>0</v>
      </c>
      <c r="BN634" s="72"/>
      <c r="BO634" s="71">
        <v>0</v>
      </c>
      <c r="BP634" s="71">
        <v>0</v>
      </c>
      <c r="BQ634" s="71">
        <v>55</v>
      </c>
      <c r="BR634" s="71">
        <v>0</v>
      </c>
      <c r="BS634" s="71">
        <v>36</v>
      </c>
      <c r="BT634" s="71">
        <v>0</v>
      </c>
      <c r="BU634"/>
      <c r="BV634" s="70">
        <v>572.90800000000002</v>
      </c>
      <c r="BW634" s="70">
        <v>0</v>
      </c>
      <c r="BX634" s="70">
        <v>16.670999999999999</v>
      </c>
      <c r="BY634" s="70">
        <v>1.9510000000000001</v>
      </c>
      <c r="BZ634" s="70">
        <v>9.3480000000000008</v>
      </c>
      <c r="CA634" s="70">
        <v>0</v>
      </c>
      <c r="CB634" s="70">
        <v>0</v>
      </c>
      <c r="CC634" s="70">
        <v>0</v>
      </c>
      <c r="CD634" s="70">
        <v>0</v>
      </c>
    </row>
    <row r="635" spans="1:82">
      <c r="A635" s="70" t="s">
        <v>2466</v>
      </c>
      <c r="B635" s="70">
        <v>527</v>
      </c>
      <c r="C635" s="70">
        <v>18</v>
      </c>
      <c r="D635" s="70">
        <v>31</v>
      </c>
      <c r="E635" s="70">
        <v>2021</v>
      </c>
      <c r="F635" s="70" t="s">
        <v>160</v>
      </c>
      <c r="G635" s="1064" t="s">
        <v>2448</v>
      </c>
      <c r="H635" s="70" t="s">
        <v>2449</v>
      </c>
      <c r="I635" s="148"/>
      <c r="J635" s="71">
        <v>516.79526199606357</v>
      </c>
      <c r="K635" s="71">
        <v>46.488621597107027</v>
      </c>
      <c r="L635" s="71">
        <v>59.336279154504361</v>
      </c>
      <c r="M635" s="71">
        <v>1170.2675512443006</v>
      </c>
      <c r="N635" s="71">
        <v>1428.8378380843933</v>
      </c>
      <c r="O635" s="71">
        <v>911.09795367512822</v>
      </c>
      <c r="P635" s="71">
        <v>682.65669369766988</v>
      </c>
      <c r="Q635" s="71">
        <v>77.968858702173307</v>
      </c>
      <c r="R635" s="71">
        <v>0</v>
      </c>
      <c r="S635" s="71">
        <v>152.72032011268584</v>
      </c>
      <c r="T635" s="72"/>
      <c r="U635" s="71">
        <v>187088473</v>
      </c>
      <c r="V635" s="71">
        <v>21219</v>
      </c>
      <c r="W635" s="71">
        <v>2059</v>
      </c>
      <c r="X635" s="71">
        <v>397307</v>
      </c>
      <c r="Y635" s="71">
        <v>603937</v>
      </c>
      <c r="Z635" s="71">
        <v>670351</v>
      </c>
      <c r="AA635" s="71">
        <v>146915</v>
      </c>
      <c r="AB635" s="71">
        <v>1335378</v>
      </c>
      <c r="AC635" s="71">
        <v>0</v>
      </c>
      <c r="AD635" s="71">
        <v>152.72032011268584</v>
      </c>
      <c r="AE635" s="72"/>
      <c r="AF635" s="71">
        <v>1086100706.248611</v>
      </c>
      <c r="AG635" s="71">
        <v>34038832.437423326</v>
      </c>
      <c r="AH635" s="71">
        <v>15921694.295936448</v>
      </c>
      <c r="AI635" s="71">
        <v>2593613582.803267</v>
      </c>
      <c r="AJ635" s="71">
        <v>2907179151.6100302</v>
      </c>
      <c r="AK635" s="71">
        <v>0</v>
      </c>
      <c r="AL635" s="71">
        <v>0</v>
      </c>
      <c r="AM635" s="71">
        <v>175286907.97300828</v>
      </c>
      <c r="AN635" s="71">
        <v>0</v>
      </c>
      <c r="AO635" s="71">
        <v>0</v>
      </c>
      <c r="AP635" s="71">
        <v>6812140875.3682756</v>
      </c>
      <c r="AQ635" s="72"/>
      <c r="AR635" s="71">
        <v>38160</v>
      </c>
      <c r="AS635" s="71">
        <v>7852</v>
      </c>
      <c r="AT635" s="71">
        <v>0</v>
      </c>
      <c r="AU635" s="71">
        <v>8</v>
      </c>
      <c r="AV635" s="71">
        <v>0</v>
      </c>
      <c r="AW635" s="71">
        <v>4</v>
      </c>
      <c r="AX635" s="71"/>
      <c r="AY635" s="72"/>
      <c r="AZ635" s="71">
        <v>164762.99999999869</v>
      </c>
      <c r="BA635" s="71">
        <v>448360.00000000431</v>
      </c>
      <c r="BB635" s="71">
        <v>0</v>
      </c>
      <c r="BC635" s="71">
        <v>17766.599999999999</v>
      </c>
      <c r="BD635" s="71">
        <v>0</v>
      </c>
      <c r="BE635" s="71">
        <v>10049.25</v>
      </c>
      <c r="BF635" s="71"/>
      <c r="BG635" s="72"/>
      <c r="BH635" s="71">
        <v>0</v>
      </c>
      <c r="BI635" s="71">
        <v>0</v>
      </c>
      <c r="BJ635" s="71">
        <v>434.67200000000003</v>
      </c>
      <c r="BK635" s="71">
        <v>0</v>
      </c>
      <c r="BL635" s="71">
        <v>194.85500000000002</v>
      </c>
      <c r="BM635" s="71">
        <v>0</v>
      </c>
      <c r="BN635" s="72"/>
      <c r="BO635" s="71">
        <v>0</v>
      </c>
      <c r="BP635" s="71">
        <v>0</v>
      </c>
      <c r="BQ635" s="71">
        <v>55</v>
      </c>
      <c r="BR635" s="71">
        <v>0</v>
      </c>
      <c r="BS635" s="71">
        <v>36</v>
      </c>
      <c r="BT635" s="71">
        <v>0</v>
      </c>
      <c r="BU635"/>
      <c r="BV635" s="70">
        <v>603.22699999999998</v>
      </c>
      <c r="BW635" s="70">
        <v>0</v>
      </c>
      <c r="BX635" s="70">
        <v>15.334</v>
      </c>
      <c r="BY635" s="70">
        <v>1.9670000000000001</v>
      </c>
      <c r="BZ635" s="70">
        <v>8.9990000000000006</v>
      </c>
      <c r="CA635" s="70">
        <v>0</v>
      </c>
      <c r="CB635" s="70">
        <v>0</v>
      </c>
      <c r="CC635" s="70">
        <v>0</v>
      </c>
      <c r="CD635" s="70">
        <v>0</v>
      </c>
    </row>
    <row r="636" spans="1:82">
      <c r="A636" s="70" t="s">
        <v>2467</v>
      </c>
      <c r="B636" s="70">
        <v>527</v>
      </c>
      <c r="C636" s="70">
        <v>19</v>
      </c>
      <c r="D636" s="70">
        <v>31</v>
      </c>
      <c r="E636" s="70">
        <v>2022</v>
      </c>
      <c r="F636" s="70" t="s">
        <v>161</v>
      </c>
      <c r="G636" s="70" t="s">
        <v>2448</v>
      </c>
      <c r="H636" s="70" t="s">
        <v>2449</v>
      </c>
      <c r="I636" s="148"/>
      <c r="J636" s="71">
        <v>587.82130409317665</v>
      </c>
      <c r="K636" s="71">
        <v>41.842607566174145</v>
      </c>
      <c r="L636" s="71">
        <v>50.515430233812758</v>
      </c>
      <c r="M636" s="71">
        <v>1343.3467719999276</v>
      </c>
      <c r="N636" s="71">
        <v>1545.3014649983031</v>
      </c>
      <c r="O636" s="71">
        <v>959.40508486809017</v>
      </c>
      <c r="P636" s="71">
        <v>676.44302127225671</v>
      </c>
      <c r="Q636" s="71">
        <v>78.02520621125187</v>
      </c>
      <c r="R636" s="71">
        <v>0</v>
      </c>
      <c r="S636" s="71">
        <v>148.67537370891648</v>
      </c>
      <c r="T636" s="72"/>
      <c r="U636" s="71">
        <v>196227975</v>
      </c>
      <c r="V636" s="71">
        <v>21219</v>
      </c>
      <c r="W636" s="71">
        <v>2059</v>
      </c>
      <c r="X636" s="71">
        <v>397307</v>
      </c>
      <c r="Y636" s="71">
        <v>607397</v>
      </c>
      <c r="Z636" s="71">
        <v>670675</v>
      </c>
      <c r="AA636" s="71">
        <v>147797</v>
      </c>
      <c r="AB636" s="71">
        <v>1325385</v>
      </c>
      <c r="AC636" s="71">
        <v>0</v>
      </c>
      <c r="AD636" s="71">
        <v>148.67537370891648</v>
      </c>
      <c r="AE636" s="72"/>
      <c r="AF636" s="71">
        <v>1001192096.182261</v>
      </c>
      <c r="AG636" s="71">
        <v>32855853.439196672</v>
      </c>
      <c r="AH636" s="71">
        <v>15610800.305775231</v>
      </c>
      <c r="AI636" s="71">
        <v>2576836313.6333318</v>
      </c>
      <c r="AJ636" s="71">
        <v>2994261271.020659</v>
      </c>
      <c r="AK636" s="71">
        <v>0</v>
      </c>
      <c r="AL636" s="71">
        <v>0</v>
      </c>
      <c r="AM636" s="71">
        <v>171143379.09777495</v>
      </c>
      <c r="AN636" s="71">
        <v>0</v>
      </c>
      <c r="AO636" s="71">
        <v>0</v>
      </c>
      <c r="AP636" s="71">
        <v>6791899713.678998</v>
      </c>
      <c r="AQ636" s="72"/>
      <c r="AR636" s="71">
        <v>40507</v>
      </c>
      <c r="AS636" s="71">
        <v>8024</v>
      </c>
      <c r="AT636" s="71">
        <v>0</v>
      </c>
      <c r="AU636" s="71">
        <v>8</v>
      </c>
      <c r="AV636" s="71">
        <v>0</v>
      </c>
      <c r="AW636" s="71">
        <v>4</v>
      </c>
      <c r="AX636" s="71"/>
      <c r="AY636" s="72"/>
      <c r="AZ636" s="71">
        <v>178495.49999999627</v>
      </c>
      <c r="BA636" s="71">
        <v>459538.40000000439</v>
      </c>
      <c r="BB636" s="71">
        <v>0</v>
      </c>
      <c r="BC636" s="71">
        <v>17766.599999999999</v>
      </c>
      <c r="BD636" s="71">
        <v>0</v>
      </c>
      <c r="BE636" s="71">
        <v>10049.25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2468</v>
      </c>
      <c r="B637" s="70">
        <v>527</v>
      </c>
      <c r="C637" s="70">
        <v>20</v>
      </c>
      <c r="D637" s="70">
        <v>31</v>
      </c>
      <c r="E637" s="70">
        <v>2023</v>
      </c>
      <c r="F637" s="70" t="s">
        <v>1539</v>
      </c>
      <c r="G637" s="70" t="s">
        <v>2448</v>
      </c>
      <c r="H637" s="70" t="s">
        <v>2449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43017</v>
      </c>
      <c r="AS637" s="71">
        <v>8083</v>
      </c>
      <c r="AT637" s="71">
        <v>0</v>
      </c>
      <c r="AU637" s="71">
        <v>8</v>
      </c>
      <c r="AV637" s="71">
        <v>0</v>
      </c>
      <c r="AW637" s="71">
        <v>5</v>
      </c>
      <c r="AX637" s="71"/>
      <c r="AY637" s="72"/>
      <c r="AZ637" s="71">
        <v>191814.39999999281</v>
      </c>
      <c r="BA637" s="71">
        <v>467286.40000000451</v>
      </c>
      <c r="BB637" s="71">
        <v>0</v>
      </c>
      <c r="BC637" s="71">
        <v>17766.599999999999</v>
      </c>
      <c r="BD637" s="71">
        <v>0</v>
      </c>
      <c r="BE637" s="71">
        <v>20049.25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2469</v>
      </c>
      <c r="B638" s="70">
        <v>527</v>
      </c>
      <c r="C638" s="70">
        <v>21</v>
      </c>
      <c r="D638" s="70">
        <v>31</v>
      </c>
      <c r="E638" s="70">
        <v>2024</v>
      </c>
      <c r="F638" s="70" t="s">
        <v>1554</v>
      </c>
      <c r="G638" s="70" t="s">
        <v>2448</v>
      </c>
      <c r="H638" s="70" t="s">
        <v>2449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2128</v>
      </c>
      <c r="B9" s="70">
        <v>1</v>
      </c>
      <c r="C9" s="70">
        <v>1</v>
      </c>
      <c r="D9" s="70">
        <v>1</v>
      </c>
      <c r="E9" s="70">
        <v>1990</v>
      </c>
      <c r="F9" s="70" t="s">
        <v>787</v>
      </c>
      <c r="G9" s="1073" t="s">
        <v>2129</v>
      </c>
      <c r="H9" s="70" t="s">
        <v>2130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2131</v>
      </c>
      <c r="B10" s="70">
        <v>2</v>
      </c>
      <c r="C10" s="70">
        <v>2</v>
      </c>
      <c r="D10" s="70">
        <v>1</v>
      </c>
      <c r="E10" s="70">
        <v>2005</v>
      </c>
      <c r="F10" s="70" t="s">
        <v>789</v>
      </c>
      <c r="G10" s="1073" t="s">
        <v>2129</v>
      </c>
      <c r="H10" s="70" t="s">
        <v>2130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2132</v>
      </c>
      <c r="B11" s="70">
        <v>3</v>
      </c>
      <c r="C11" s="70">
        <v>3</v>
      </c>
      <c r="D11" s="70">
        <v>1</v>
      </c>
      <c r="E11" s="70">
        <v>2006</v>
      </c>
      <c r="F11" s="70" t="s">
        <v>790</v>
      </c>
      <c r="G11" s="1073" t="s">
        <v>2129</v>
      </c>
      <c r="H11" s="70" t="s">
        <v>2130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2133</v>
      </c>
      <c r="B12" s="70">
        <v>4</v>
      </c>
      <c r="C12" s="70">
        <v>4</v>
      </c>
      <c r="D12" s="70">
        <v>1</v>
      </c>
      <c r="E12" s="70">
        <v>2007</v>
      </c>
      <c r="F12" s="70" t="s">
        <v>791</v>
      </c>
      <c r="G12" s="1073" t="s">
        <v>2129</v>
      </c>
      <c r="H12" s="70" t="s">
        <v>2130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2134</v>
      </c>
      <c r="B13" s="70">
        <v>5</v>
      </c>
      <c r="C13" s="70">
        <v>5</v>
      </c>
      <c r="D13" s="70">
        <v>1</v>
      </c>
      <c r="E13" s="70">
        <v>2008</v>
      </c>
      <c r="F13" s="70" t="s">
        <v>792</v>
      </c>
      <c r="G13" s="1073" t="s">
        <v>2129</v>
      </c>
      <c r="H13" s="70" t="s">
        <v>2130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2135</v>
      </c>
      <c r="B14" s="70">
        <v>6</v>
      </c>
      <c r="C14" s="70">
        <v>6</v>
      </c>
      <c r="D14" s="70">
        <v>1</v>
      </c>
      <c r="E14" s="70">
        <v>2009</v>
      </c>
      <c r="F14" s="70" t="s">
        <v>176</v>
      </c>
      <c r="G14" s="1073" t="s">
        <v>2129</v>
      </c>
      <c r="H14" s="70" t="s">
        <v>2130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2.79</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11.923</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2.79</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11.923</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2.79</v>
      </c>
      <c r="HP14" s="73">
        <v>0</v>
      </c>
      <c r="HQ14" s="73">
        <v>0</v>
      </c>
      <c r="HR14" s="73">
        <v>0</v>
      </c>
      <c r="HS14" s="73">
        <v>0</v>
      </c>
      <c r="HT14" s="73">
        <v>0</v>
      </c>
      <c r="HU14" s="73">
        <v>0</v>
      </c>
      <c r="HV14" s="73">
        <v>0</v>
      </c>
      <c r="HW14" s="73">
        <v>0</v>
      </c>
      <c r="HX14" s="73">
        <v>11.923</v>
      </c>
      <c r="HY14" s="73">
        <v>0</v>
      </c>
      <c r="HZ14" s="73">
        <v>0</v>
      </c>
      <c r="IA14" s="73">
        <v>0</v>
      </c>
      <c r="IB14" s="73">
        <v>0</v>
      </c>
      <c r="IC14" s="73">
        <v>0</v>
      </c>
      <c r="ID14" s="73">
        <v>0</v>
      </c>
      <c r="IE14" s="73">
        <v>0</v>
      </c>
      <c r="IF14" s="73">
        <v>0</v>
      </c>
      <c r="IG14" s="73">
        <v>0</v>
      </c>
      <c r="IH14" s="73">
        <v>0</v>
      </c>
      <c r="II14" s="73">
        <v>0</v>
      </c>
      <c r="IJ14" s="73">
        <v>2.79</v>
      </c>
      <c r="IK14" s="73">
        <v>0</v>
      </c>
      <c r="IL14" s="73">
        <v>0</v>
      </c>
      <c r="IM14" s="73">
        <v>0</v>
      </c>
      <c r="IN14" s="73">
        <v>0</v>
      </c>
      <c r="IO14" s="73">
        <v>0</v>
      </c>
      <c r="IP14" s="73">
        <v>0</v>
      </c>
      <c r="IQ14" s="73">
        <v>0</v>
      </c>
      <c r="IR14" s="73">
        <v>0</v>
      </c>
      <c r="IS14" s="73">
        <v>11.923</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0</v>
      </c>
      <c r="SE14" s="71">
        <v>0</v>
      </c>
      <c r="SF14" s="71">
        <v>1</v>
      </c>
      <c r="SG14" s="71">
        <v>0</v>
      </c>
      <c r="SH14" s="71">
        <v>0</v>
      </c>
    </row>
    <row r="15" spans="1:503">
      <c r="A15" s="16" t="s">
        <v>2136</v>
      </c>
      <c r="B15" s="70">
        <v>7</v>
      </c>
      <c r="C15" s="70">
        <v>7</v>
      </c>
      <c r="D15" s="70">
        <v>1</v>
      </c>
      <c r="E15" s="70">
        <v>2010</v>
      </c>
      <c r="F15" s="70" t="s">
        <v>177</v>
      </c>
      <c r="G15" s="1073" t="s">
        <v>2129</v>
      </c>
      <c r="H15" s="70" t="s">
        <v>2130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1.847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12.031000000000001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1.847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12.031000000000001</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1.847</v>
      </c>
      <c r="HP15" s="73">
        <v>0</v>
      </c>
      <c r="HQ15" s="73">
        <v>0</v>
      </c>
      <c r="HR15" s="73">
        <v>0</v>
      </c>
      <c r="HS15" s="73">
        <v>0</v>
      </c>
      <c r="HT15" s="73">
        <v>0</v>
      </c>
      <c r="HU15" s="73">
        <v>0</v>
      </c>
      <c r="HV15" s="73">
        <v>0</v>
      </c>
      <c r="HW15" s="73">
        <v>0</v>
      </c>
      <c r="HX15" s="73">
        <v>12.031000000000001</v>
      </c>
      <c r="HY15" s="73">
        <v>0</v>
      </c>
      <c r="HZ15" s="73">
        <v>0</v>
      </c>
      <c r="IA15" s="73">
        <v>0</v>
      </c>
      <c r="IB15" s="73">
        <v>0</v>
      </c>
      <c r="IC15" s="73">
        <v>0</v>
      </c>
      <c r="ID15" s="73">
        <v>0</v>
      </c>
      <c r="IE15" s="73">
        <v>0</v>
      </c>
      <c r="IF15" s="73">
        <v>0</v>
      </c>
      <c r="IG15" s="73">
        <v>0</v>
      </c>
      <c r="IH15" s="73">
        <v>0</v>
      </c>
      <c r="II15" s="73">
        <v>0</v>
      </c>
      <c r="IJ15" s="73">
        <v>1.847</v>
      </c>
      <c r="IK15" s="73">
        <v>0</v>
      </c>
      <c r="IL15" s="73">
        <v>0</v>
      </c>
      <c r="IM15" s="73">
        <v>0</v>
      </c>
      <c r="IN15" s="73">
        <v>0</v>
      </c>
      <c r="IO15" s="73">
        <v>0</v>
      </c>
      <c r="IP15" s="73">
        <v>0</v>
      </c>
      <c r="IQ15" s="73">
        <v>0</v>
      </c>
      <c r="IR15" s="73">
        <v>0</v>
      </c>
      <c r="IS15" s="73">
        <v>12.031000000000001</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1</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1</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1</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1</v>
      </c>
      <c r="RX15" s="71">
        <v>0</v>
      </c>
      <c r="RY15" s="71">
        <v>0</v>
      </c>
      <c r="RZ15" s="71">
        <v>0</v>
      </c>
      <c r="SA15" s="71">
        <v>0</v>
      </c>
      <c r="SB15" s="71">
        <v>0</v>
      </c>
      <c r="SC15" s="71">
        <v>0</v>
      </c>
      <c r="SD15" s="71">
        <v>0</v>
      </c>
      <c r="SE15" s="71">
        <v>0</v>
      </c>
      <c r="SF15" s="71">
        <v>1</v>
      </c>
      <c r="SG15" s="71">
        <v>0</v>
      </c>
      <c r="SH15" s="71">
        <v>0</v>
      </c>
    </row>
    <row r="16" spans="1:503">
      <c r="A16" s="16" t="s">
        <v>2137</v>
      </c>
      <c r="B16" s="70">
        <v>8</v>
      </c>
      <c r="C16" s="70">
        <v>8</v>
      </c>
      <c r="D16" s="70">
        <v>1</v>
      </c>
      <c r="E16" s="70">
        <v>2011</v>
      </c>
      <c r="F16" s="70" t="s">
        <v>178</v>
      </c>
      <c r="G16" s="1073" t="s">
        <v>2129</v>
      </c>
      <c r="H16" s="70" t="s">
        <v>2130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1.796</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12.27</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1.796</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12.27</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1.796</v>
      </c>
      <c r="HP16" s="73">
        <v>0</v>
      </c>
      <c r="HQ16" s="73">
        <v>0</v>
      </c>
      <c r="HR16" s="73">
        <v>0</v>
      </c>
      <c r="HS16" s="73">
        <v>0</v>
      </c>
      <c r="HT16" s="73">
        <v>0</v>
      </c>
      <c r="HU16" s="73">
        <v>0</v>
      </c>
      <c r="HV16" s="73">
        <v>0</v>
      </c>
      <c r="HW16" s="73">
        <v>0</v>
      </c>
      <c r="HX16" s="73">
        <v>12.27</v>
      </c>
      <c r="HY16" s="73">
        <v>0</v>
      </c>
      <c r="HZ16" s="73">
        <v>0</v>
      </c>
      <c r="IA16" s="73">
        <v>0</v>
      </c>
      <c r="IB16" s="73">
        <v>0</v>
      </c>
      <c r="IC16" s="73">
        <v>0</v>
      </c>
      <c r="ID16" s="73">
        <v>0</v>
      </c>
      <c r="IE16" s="73">
        <v>0</v>
      </c>
      <c r="IF16" s="73">
        <v>0</v>
      </c>
      <c r="IG16" s="73">
        <v>0</v>
      </c>
      <c r="IH16" s="73">
        <v>0</v>
      </c>
      <c r="II16" s="73">
        <v>0</v>
      </c>
      <c r="IJ16" s="73">
        <v>1.796</v>
      </c>
      <c r="IK16" s="73">
        <v>0</v>
      </c>
      <c r="IL16" s="73">
        <v>0</v>
      </c>
      <c r="IM16" s="73">
        <v>0</v>
      </c>
      <c r="IN16" s="73">
        <v>0</v>
      </c>
      <c r="IO16" s="73">
        <v>0</v>
      </c>
      <c r="IP16" s="73">
        <v>0</v>
      </c>
      <c r="IQ16" s="73">
        <v>0</v>
      </c>
      <c r="IR16" s="73">
        <v>0</v>
      </c>
      <c r="IS16" s="73">
        <v>12.27</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1</v>
      </c>
      <c r="RC16" s="71">
        <v>0</v>
      </c>
      <c r="RD16" s="71">
        <v>0</v>
      </c>
      <c r="RE16" s="71">
        <v>0</v>
      </c>
      <c r="RF16" s="71">
        <v>0</v>
      </c>
      <c r="RG16" s="71">
        <v>0</v>
      </c>
      <c r="RH16" s="71">
        <v>0</v>
      </c>
      <c r="RI16" s="71">
        <v>0</v>
      </c>
      <c r="RJ16" s="71">
        <v>0</v>
      </c>
      <c r="RK16" s="71">
        <v>1</v>
      </c>
      <c r="RL16" s="71">
        <v>0</v>
      </c>
      <c r="RM16" s="71">
        <v>0</v>
      </c>
      <c r="RN16" s="71">
        <v>0</v>
      </c>
      <c r="RO16" s="71">
        <v>0</v>
      </c>
      <c r="RP16" s="71">
        <v>0</v>
      </c>
      <c r="RQ16" s="71">
        <v>0</v>
      </c>
      <c r="RR16" s="71">
        <v>0</v>
      </c>
      <c r="RS16" s="71">
        <v>0</v>
      </c>
      <c r="RT16" s="71">
        <v>0</v>
      </c>
      <c r="RU16" s="71">
        <v>0</v>
      </c>
      <c r="RV16" s="71">
        <v>0</v>
      </c>
      <c r="RW16" s="71">
        <v>1</v>
      </c>
      <c r="RX16" s="71">
        <v>0</v>
      </c>
      <c r="RY16" s="71">
        <v>0</v>
      </c>
      <c r="RZ16" s="71">
        <v>0</v>
      </c>
      <c r="SA16" s="71">
        <v>0</v>
      </c>
      <c r="SB16" s="71">
        <v>0</v>
      </c>
      <c r="SC16" s="71">
        <v>0</v>
      </c>
      <c r="SD16" s="71">
        <v>0</v>
      </c>
      <c r="SE16" s="71">
        <v>0</v>
      </c>
      <c r="SF16" s="71">
        <v>1</v>
      </c>
      <c r="SG16" s="71">
        <v>0</v>
      </c>
      <c r="SH16" s="71">
        <v>0</v>
      </c>
    </row>
    <row r="17" spans="1:502">
      <c r="A17" s="16" t="s">
        <v>2138</v>
      </c>
      <c r="B17" s="70">
        <v>9</v>
      </c>
      <c r="C17" s="70">
        <v>9</v>
      </c>
      <c r="D17" s="70">
        <v>1</v>
      </c>
      <c r="E17" s="70">
        <v>2012</v>
      </c>
      <c r="F17" s="70" t="s">
        <v>179</v>
      </c>
      <c r="G17" s="1073" t="s">
        <v>2129</v>
      </c>
      <c r="H17" s="70" t="s">
        <v>2130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2.1459999999999999</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15.702999999999999</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2.1459999999999999</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15.702999999999999</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2.1459999999999999</v>
      </c>
      <c r="HP17" s="73">
        <v>0</v>
      </c>
      <c r="HQ17" s="73">
        <v>0</v>
      </c>
      <c r="HR17" s="73">
        <v>0</v>
      </c>
      <c r="HS17" s="73">
        <v>0</v>
      </c>
      <c r="HT17" s="73">
        <v>0</v>
      </c>
      <c r="HU17" s="73">
        <v>0</v>
      </c>
      <c r="HV17" s="73">
        <v>0</v>
      </c>
      <c r="HW17" s="73">
        <v>0</v>
      </c>
      <c r="HX17" s="73">
        <v>15.702999999999999</v>
      </c>
      <c r="HY17" s="73">
        <v>0</v>
      </c>
      <c r="HZ17" s="73">
        <v>0</v>
      </c>
      <c r="IA17" s="73">
        <v>0</v>
      </c>
      <c r="IB17" s="73">
        <v>0</v>
      </c>
      <c r="IC17" s="73">
        <v>0</v>
      </c>
      <c r="ID17" s="73">
        <v>0</v>
      </c>
      <c r="IE17" s="73">
        <v>0</v>
      </c>
      <c r="IF17" s="73">
        <v>0</v>
      </c>
      <c r="IG17" s="73">
        <v>0</v>
      </c>
      <c r="IH17" s="73">
        <v>0</v>
      </c>
      <c r="II17" s="73">
        <v>0</v>
      </c>
      <c r="IJ17" s="73">
        <v>2.1459999999999999</v>
      </c>
      <c r="IK17" s="73">
        <v>0</v>
      </c>
      <c r="IL17" s="73">
        <v>0</v>
      </c>
      <c r="IM17" s="73">
        <v>0</v>
      </c>
      <c r="IN17" s="73">
        <v>0</v>
      </c>
      <c r="IO17" s="73">
        <v>0</v>
      </c>
      <c r="IP17" s="73">
        <v>0</v>
      </c>
      <c r="IQ17" s="73">
        <v>0</v>
      </c>
      <c r="IR17" s="73">
        <v>0</v>
      </c>
      <c r="IS17" s="73">
        <v>15.702999999999999</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2</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2</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0</v>
      </c>
      <c r="RJ17" s="71">
        <v>0</v>
      </c>
      <c r="RK17" s="71">
        <v>2</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0</v>
      </c>
      <c r="SE17" s="71">
        <v>0</v>
      </c>
      <c r="SF17" s="71">
        <v>2</v>
      </c>
      <c r="SG17" s="71">
        <v>0</v>
      </c>
      <c r="SH17" s="71">
        <v>0</v>
      </c>
    </row>
    <row r="18" spans="1:502">
      <c r="A18" s="16" t="s">
        <v>2139</v>
      </c>
      <c r="B18" s="70">
        <v>10</v>
      </c>
      <c r="C18" s="70">
        <v>10</v>
      </c>
      <c r="D18" s="70">
        <v>1</v>
      </c>
      <c r="E18" s="70">
        <v>2013</v>
      </c>
      <c r="F18" s="70" t="s">
        <v>180</v>
      </c>
      <c r="G18" s="1073" t="s">
        <v>2129</v>
      </c>
      <c r="H18" s="70" t="s">
        <v>2130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2.3610000000000002</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13.427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2.3610000000000002</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13.427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2.3610000000000002</v>
      </c>
      <c r="HP18" s="73">
        <v>0</v>
      </c>
      <c r="HQ18" s="73">
        <v>0</v>
      </c>
      <c r="HR18" s="73">
        <v>0</v>
      </c>
      <c r="HS18" s="73">
        <v>0</v>
      </c>
      <c r="HT18" s="73">
        <v>0</v>
      </c>
      <c r="HU18" s="73">
        <v>0</v>
      </c>
      <c r="HV18" s="73">
        <v>0</v>
      </c>
      <c r="HW18" s="73">
        <v>0</v>
      </c>
      <c r="HX18" s="73">
        <v>13.427</v>
      </c>
      <c r="HY18" s="73">
        <v>0</v>
      </c>
      <c r="HZ18" s="73">
        <v>0</v>
      </c>
      <c r="IA18" s="73">
        <v>0</v>
      </c>
      <c r="IB18" s="73">
        <v>0</v>
      </c>
      <c r="IC18" s="73">
        <v>0</v>
      </c>
      <c r="ID18" s="73">
        <v>0</v>
      </c>
      <c r="IE18" s="73">
        <v>0</v>
      </c>
      <c r="IF18" s="73">
        <v>0</v>
      </c>
      <c r="IG18" s="73">
        <v>0</v>
      </c>
      <c r="IH18" s="73">
        <v>0</v>
      </c>
      <c r="II18" s="73">
        <v>0</v>
      </c>
      <c r="IJ18" s="73">
        <v>2.3610000000000002</v>
      </c>
      <c r="IK18" s="73">
        <v>0</v>
      </c>
      <c r="IL18" s="73">
        <v>0</v>
      </c>
      <c r="IM18" s="73">
        <v>0</v>
      </c>
      <c r="IN18" s="73">
        <v>0</v>
      </c>
      <c r="IO18" s="73">
        <v>0</v>
      </c>
      <c r="IP18" s="73">
        <v>0</v>
      </c>
      <c r="IQ18" s="73">
        <v>0</v>
      </c>
      <c r="IR18" s="73">
        <v>0</v>
      </c>
      <c r="IS18" s="73">
        <v>13.427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0</v>
      </c>
      <c r="SE18" s="71">
        <v>0</v>
      </c>
      <c r="SF18" s="71">
        <v>1</v>
      </c>
      <c r="SG18" s="71">
        <v>0</v>
      </c>
      <c r="SH18" s="71">
        <v>0</v>
      </c>
    </row>
    <row r="19" spans="1:502">
      <c r="A19" s="16" t="s">
        <v>2140</v>
      </c>
      <c r="B19" s="70">
        <v>11</v>
      </c>
      <c r="C19" s="70">
        <v>11</v>
      </c>
      <c r="D19" s="70">
        <v>1</v>
      </c>
      <c r="E19" s="70">
        <v>2014</v>
      </c>
      <c r="F19" s="70" t="s">
        <v>181</v>
      </c>
      <c r="G19" s="1073" t="s">
        <v>2129</v>
      </c>
      <c r="H19" s="70" t="s">
        <v>2130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2.3039999999999998</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12.327</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2.3039999999999998</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12.327</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2.3039999999999998</v>
      </c>
      <c r="HP19" s="73">
        <v>0</v>
      </c>
      <c r="HQ19" s="73">
        <v>0</v>
      </c>
      <c r="HR19" s="73">
        <v>0</v>
      </c>
      <c r="HS19" s="73">
        <v>0</v>
      </c>
      <c r="HT19" s="73">
        <v>0</v>
      </c>
      <c r="HU19" s="73">
        <v>0</v>
      </c>
      <c r="HV19" s="73">
        <v>0</v>
      </c>
      <c r="HW19" s="73">
        <v>0</v>
      </c>
      <c r="HX19" s="73">
        <v>12.327</v>
      </c>
      <c r="HY19" s="73">
        <v>0</v>
      </c>
      <c r="HZ19" s="73">
        <v>0</v>
      </c>
      <c r="IA19" s="73">
        <v>0</v>
      </c>
      <c r="IB19" s="73">
        <v>0</v>
      </c>
      <c r="IC19" s="73">
        <v>0</v>
      </c>
      <c r="ID19" s="73">
        <v>0</v>
      </c>
      <c r="IE19" s="73">
        <v>0</v>
      </c>
      <c r="IF19" s="73">
        <v>0</v>
      </c>
      <c r="IG19" s="73">
        <v>0</v>
      </c>
      <c r="IH19" s="73">
        <v>0</v>
      </c>
      <c r="II19" s="73">
        <v>0</v>
      </c>
      <c r="IJ19" s="73">
        <v>2.3039999999999998</v>
      </c>
      <c r="IK19" s="73">
        <v>0</v>
      </c>
      <c r="IL19" s="73">
        <v>0</v>
      </c>
      <c r="IM19" s="73">
        <v>0</v>
      </c>
      <c r="IN19" s="73">
        <v>0</v>
      </c>
      <c r="IO19" s="73">
        <v>0</v>
      </c>
      <c r="IP19" s="73">
        <v>0</v>
      </c>
      <c r="IQ19" s="73">
        <v>0</v>
      </c>
      <c r="IR19" s="73">
        <v>0</v>
      </c>
      <c r="IS19" s="73">
        <v>12.327</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0</v>
      </c>
      <c r="RJ19" s="71">
        <v>0</v>
      </c>
      <c r="RK19" s="71">
        <v>1</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0</v>
      </c>
      <c r="SE19" s="71">
        <v>0</v>
      </c>
      <c r="SF19" s="71">
        <v>1</v>
      </c>
      <c r="SG19" s="71">
        <v>0</v>
      </c>
      <c r="SH19" s="71">
        <v>0</v>
      </c>
    </row>
    <row r="20" spans="1:502">
      <c r="A20" s="16" t="s">
        <v>2141</v>
      </c>
      <c r="B20" s="70">
        <v>12</v>
      </c>
      <c r="C20" s="70">
        <v>12</v>
      </c>
      <c r="D20" s="70">
        <v>1</v>
      </c>
      <c r="E20" s="70">
        <v>2015</v>
      </c>
      <c r="F20" s="70" t="s">
        <v>182</v>
      </c>
      <c r="G20" s="1073" t="s">
        <v>2129</v>
      </c>
      <c r="H20" s="70" t="s">
        <v>2130</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15.852</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15.852</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15.852</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15.852</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2142</v>
      </c>
      <c r="B21" s="70">
        <v>13</v>
      </c>
      <c r="C21" s="70">
        <v>13</v>
      </c>
      <c r="D21" s="70">
        <v>1</v>
      </c>
      <c r="E21" s="70">
        <v>2016</v>
      </c>
      <c r="F21" s="70" t="s">
        <v>155</v>
      </c>
      <c r="G21" s="1073" t="s">
        <v>2129</v>
      </c>
      <c r="H21" s="70" t="s">
        <v>2130</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13.132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13.132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13.132</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13.132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2143</v>
      </c>
      <c r="B22" s="70">
        <v>14</v>
      </c>
      <c r="C22" s="70">
        <v>14</v>
      </c>
      <c r="D22" s="70">
        <v>1</v>
      </c>
      <c r="E22" s="70">
        <v>2017</v>
      </c>
      <c r="F22" s="70" t="s">
        <v>156</v>
      </c>
      <c r="G22" s="1073" t="s">
        <v>2129</v>
      </c>
      <c r="H22" s="70" t="s">
        <v>2130</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12.926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12.926</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12.926</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12.926</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2144</v>
      </c>
      <c r="B23" s="70">
        <v>15</v>
      </c>
      <c r="C23" s="70">
        <v>15</v>
      </c>
      <c r="D23" s="70">
        <v>1</v>
      </c>
      <c r="E23" s="70">
        <v>2018</v>
      </c>
      <c r="F23" s="70" t="s">
        <v>183</v>
      </c>
      <c r="G23" s="1073" t="s">
        <v>2129</v>
      </c>
      <c r="H23" s="70" t="s">
        <v>2130</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13.058</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13.058</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13.058</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13.058</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2145</v>
      </c>
      <c r="B24" s="70">
        <v>16</v>
      </c>
      <c r="C24" s="70">
        <v>16</v>
      </c>
      <c r="D24" s="70">
        <v>1</v>
      </c>
      <c r="E24" s="70">
        <v>2019</v>
      </c>
      <c r="F24" s="70" t="s">
        <v>158</v>
      </c>
      <c r="G24" s="1073" t="s">
        <v>2129</v>
      </c>
      <c r="H24" s="70" t="s">
        <v>2130</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14.308999999999999</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14.308999999999999</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14.308999999999999</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14.308999999999999</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2146</v>
      </c>
      <c r="B25" s="70">
        <v>17</v>
      </c>
      <c r="C25" s="70">
        <v>17</v>
      </c>
      <c r="D25" s="70">
        <v>1</v>
      </c>
      <c r="E25" s="70">
        <v>2020</v>
      </c>
      <c r="F25" s="70" t="s">
        <v>159</v>
      </c>
      <c r="G25" s="1073" t="s">
        <v>2129</v>
      </c>
      <c r="H25" s="70" t="s">
        <v>2130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12.428000000000001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12.428000000000001</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12.428000000000001</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12.428000000000001</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2147</v>
      </c>
      <c r="B26" s="70">
        <v>18</v>
      </c>
      <c r="C26" s="70">
        <v>18</v>
      </c>
      <c r="D26" s="70">
        <v>1</v>
      </c>
      <c r="E26" s="70">
        <v>2021</v>
      </c>
      <c r="F26" s="70" t="s">
        <v>160</v>
      </c>
      <c r="G26" s="1073" t="s">
        <v>2129</v>
      </c>
      <c r="H26" s="70" t="s">
        <v>2130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12.741</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12.741</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12.741</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12.741</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2148</v>
      </c>
      <c r="B27" s="70">
        <v>19</v>
      </c>
      <c r="C27" s="70">
        <v>19</v>
      </c>
      <c r="D27" s="70">
        <v>1</v>
      </c>
      <c r="E27" s="70">
        <v>2022</v>
      </c>
      <c r="F27" s="70" t="s">
        <v>161</v>
      </c>
      <c r="G27" s="1073" t="s">
        <v>2129</v>
      </c>
      <c r="H27" s="70" t="s">
        <v>2130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2149</v>
      </c>
      <c r="B28" s="70">
        <v>20</v>
      </c>
      <c r="C28" s="70">
        <v>20</v>
      </c>
      <c r="D28" s="70">
        <v>1</v>
      </c>
      <c r="E28" s="70">
        <v>2023</v>
      </c>
      <c r="F28" s="70" t="s">
        <v>1539</v>
      </c>
      <c r="G28" s="1073" t="s">
        <v>2129</v>
      </c>
      <c r="H28" s="70" t="s">
        <v>2130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2150</v>
      </c>
      <c r="B29" s="70">
        <v>21</v>
      </c>
      <c r="C29" s="70">
        <v>21</v>
      </c>
      <c r="D29" s="70">
        <v>1</v>
      </c>
      <c r="E29" s="70">
        <v>2024</v>
      </c>
      <c r="F29" s="70" t="s">
        <v>1554</v>
      </c>
      <c r="G29" s="1073" t="s">
        <v>2129</v>
      </c>
      <c r="H29" s="70" t="s">
        <v>2130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2129</v>
      </c>
      <c r="H30" s="70" t="s">
        <v>2130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2129</v>
      </c>
      <c r="H31" s="70" t="s">
        <v>2130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2129</v>
      </c>
      <c r="H32" s="70" t="s">
        <v>2130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2129</v>
      </c>
      <c r="H33" s="70" t="s">
        <v>2130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2129</v>
      </c>
      <c r="H34" s="70" t="s">
        <v>2130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2129</v>
      </c>
      <c r="H35" s="70" t="s">
        <v>2130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2390</v>
      </c>
      <c r="B10" s="70">
        <v>2</v>
      </c>
      <c r="C10" s="70">
        <v>18</v>
      </c>
      <c r="D10" s="70">
        <v>2</v>
      </c>
      <c r="E10" s="70">
        <v>2024</v>
      </c>
      <c r="F10" s="70" t="s">
        <v>1554</v>
      </c>
      <c r="G10" s="1073" t="s">
        <v>2387</v>
      </c>
      <c r="H10" s="70" t="s">
        <v>2388</v>
      </c>
      <c r="I10" s="1066"/>
      <c r="J10" s="73">
        <v>34677</v>
      </c>
      <c r="K10" s="71">
        <v>44587489.999999993</v>
      </c>
      <c r="L10" s="71">
        <v>58942</v>
      </c>
      <c r="M10" s="71">
        <v>75651182</v>
      </c>
      <c r="N10" s="71">
        <v>5200</v>
      </c>
      <c r="O10" s="71">
        <v>8914432.0000000019</v>
      </c>
      <c r="P10" s="71">
        <v>0</v>
      </c>
      <c r="Q10" s="71">
        <v>0</v>
      </c>
      <c r="R10" s="71">
        <v>0</v>
      </c>
      <c r="S10" s="71">
        <v>0</v>
      </c>
      <c r="T10" s="71">
        <v>0</v>
      </c>
      <c r="U10" s="71">
        <v>0</v>
      </c>
      <c r="V10" s="71">
        <v>0</v>
      </c>
      <c r="W10" s="71">
        <v>0</v>
      </c>
      <c r="X10" s="71">
        <v>0</v>
      </c>
      <c r="Y10" s="71">
        <v>0</v>
      </c>
      <c r="Z10" s="71">
        <v>129153104</v>
      </c>
      <c r="AA10" s="71">
        <v>96058708</v>
      </c>
      <c r="AB10" s="71">
        <v>711452952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2367</v>
      </c>
      <c r="B11" s="70">
        <v>3</v>
      </c>
      <c r="C11" s="70">
        <v>18</v>
      </c>
      <c r="D11" s="70">
        <v>3</v>
      </c>
      <c r="E11" s="70">
        <v>2024</v>
      </c>
      <c r="F11" s="70" t="s">
        <v>1554</v>
      </c>
      <c r="G11" s="1073" t="s">
        <v>2364</v>
      </c>
      <c r="H11" s="70" t="s">
        <v>2365</v>
      </c>
      <c r="I11" s="1066"/>
      <c r="J11" s="73">
        <v>32537.999999999996</v>
      </c>
      <c r="K11" s="71">
        <v>42641534</v>
      </c>
      <c r="L11" s="71">
        <v>15260</v>
      </c>
      <c r="M11" s="71">
        <v>19788600</v>
      </c>
      <c r="N11" s="71">
        <v>0</v>
      </c>
      <c r="O11" s="71">
        <v>0</v>
      </c>
      <c r="P11" s="71">
        <v>0</v>
      </c>
      <c r="Q11" s="71">
        <v>0</v>
      </c>
      <c r="R11" s="71">
        <v>0</v>
      </c>
      <c r="S11" s="71">
        <v>0</v>
      </c>
      <c r="T11" s="71">
        <v>0</v>
      </c>
      <c r="U11" s="71">
        <v>0</v>
      </c>
      <c r="V11" s="71">
        <v>0</v>
      </c>
      <c r="W11" s="71">
        <v>0</v>
      </c>
      <c r="X11" s="71">
        <v>0</v>
      </c>
      <c r="Y11" s="71">
        <v>0</v>
      </c>
      <c r="Z11" s="71">
        <v>62430134</v>
      </c>
      <c r="AA11" s="71">
        <v>86394774</v>
      </c>
      <c r="AB11" s="71">
        <v>518021814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2430</v>
      </c>
      <c r="B12" s="70">
        <v>4</v>
      </c>
      <c r="C12" s="70">
        <v>18</v>
      </c>
      <c r="D12" s="70">
        <v>4</v>
      </c>
      <c r="E12" s="70">
        <v>2024</v>
      </c>
      <c r="F12" s="70" t="s">
        <v>1554</v>
      </c>
      <c r="G12" s="1073" t="s">
        <v>2427</v>
      </c>
      <c r="H12" s="70" t="s">
        <v>2428</v>
      </c>
      <c r="I12" s="1066"/>
      <c r="J12" s="73">
        <v>90405</v>
      </c>
      <c r="K12" s="71">
        <v>119203582</v>
      </c>
      <c r="L12" s="71">
        <v>37034</v>
      </c>
      <c r="M12" s="71">
        <v>48527945</v>
      </c>
      <c r="N12" s="71">
        <v>1600</v>
      </c>
      <c r="O12" s="71">
        <v>2717422</v>
      </c>
      <c r="P12" s="71">
        <v>0</v>
      </c>
      <c r="Q12" s="71">
        <v>0</v>
      </c>
      <c r="R12" s="71">
        <v>0</v>
      </c>
      <c r="S12" s="71">
        <v>0</v>
      </c>
      <c r="T12" s="71">
        <v>0</v>
      </c>
      <c r="U12" s="71">
        <v>0</v>
      </c>
      <c r="V12" s="71">
        <v>0</v>
      </c>
      <c r="W12" s="71">
        <v>0</v>
      </c>
      <c r="X12" s="71">
        <v>0</v>
      </c>
      <c r="Y12" s="71">
        <v>0</v>
      </c>
      <c r="Z12" s="71">
        <v>170448949</v>
      </c>
      <c r="AA12" s="71">
        <v>253456698</v>
      </c>
      <c r="AB12" s="71">
        <v>1895638047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1660</v>
      </c>
      <c r="B13" s="70">
        <v>5</v>
      </c>
      <c r="C13" s="70">
        <v>18</v>
      </c>
      <c r="D13" s="70">
        <v>5</v>
      </c>
      <c r="E13" s="70">
        <v>2024</v>
      </c>
      <c r="F13" s="70" t="s">
        <v>1554</v>
      </c>
      <c r="G13" s="1073" t="s">
        <v>1657</v>
      </c>
      <c r="H13" s="70" t="s">
        <v>1658</v>
      </c>
      <c r="I13" s="1066"/>
      <c r="J13" s="73">
        <v>309233</v>
      </c>
      <c r="K13" s="71">
        <v>409916792.00000006</v>
      </c>
      <c r="L13" s="71">
        <v>64730.999999999993</v>
      </c>
      <c r="M13" s="71">
        <v>85432544</v>
      </c>
      <c r="N13" s="71">
        <v>4000</v>
      </c>
      <c r="O13" s="71">
        <v>8258239</v>
      </c>
      <c r="P13" s="71">
        <v>0</v>
      </c>
      <c r="Q13" s="71">
        <v>0</v>
      </c>
      <c r="R13" s="71">
        <v>0</v>
      </c>
      <c r="S13" s="71">
        <v>0</v>
      </c>
      <c r="T13" s="71">
        <v>0</v>
      </c>
      <c r="U13" s="71">
        <v>0</v>
      </c>
      <c r="V13" s="71">
        <v>0</v>
      </c>
      <c r="W13" s="71">
        <v>0</v>
      </c>
      <c r="X13" s="71">
        <v>0</v>
      </c>
      <c r="Y13" s="71">
        <v>0</v>
      </c>
      <c r="Z13" s="71">
        <v>503607575.00000006</v>
      </c>
      <c r="AA13" s="71">
        <v>752067246</v>
      </c>
      <c r="AB13" s="71">
        <v>3915658538.9999995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2359</v>
      </c>
      <c r="B14" s="70">
        <v>6</v>
      </c>
      <c r="C14" s="70">
        <v>18</v>
      </c>
      <c r="D14" s="70">
        <v>6</v>
      </c>
      <c r="E14" s="70">
        <v>2024</v>
      </c>
      <c r="F14" s="70" t="s">
        <v>1554</v>
      </c>
      <c r="G14" s="1073" t="s">
        <v>2356</v>
      </c>
      <c r="H14" s="70" t="s">
        <v>2357</v>
      </c>
      <c r="I14" s="1066"/>
      <c r="J14" s="73">
        <v>206926</v>
      </c>
      <c r="K14" s="71">
        <v>263951139</v>
      </c>
      <c r="L14" s="71">
        <v>246395</v>
      </c>
      <c r="M14" s="71">
        <v>313988811</v>
      </c>
      <c r="N14" s="71">
        <v>199000</v>
      </c>
      <c r="O14" s="71">
        <v>474240733.00000006</v>
      </c>
      <c r="P14" s="71">
        <v>2377</v>
      </c>
      <c r="Q14" s="71">
        <v>13498708</v>
      </c>
      <c r="R14" s="71">
        <v>0</v>
      </c>
      <c r="S14" s="71">
        <v>0</v>
      </c>
      <c r="T14" s="71">
        <v>0</v>
      </c>
      <c r="U14" s="71">
        <v>0</v>
      </c>
      <c r="V14" s="71">
        <v>0</v>
      </c>
      <c r="W14" s="71">
        <v>0</v>
      </c>
      <c r="X14" s="71">
        <v>0</v>
      </c>
      <c r="Y14" s="71">
        <v>0</v>
      </c>
      <c r="Z14" s="71">
        <v>1065679391.0000001</v>
      </c>
      <c r="AA14" s="71">
        <v>410132214.99999994</v>
      </c>
      <c r="AB14" s="71">
        <v>2053161323.9999998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1668</v>
      </c>
      <c r="B15" s="70">
        <v>7</v>
      </c>
      <c r="C15" s="70">
        <v>18</v>
      </c>
      <c r="D15" s="70">
        <v>7</v>
      </c>
      <c r="E15" s="70">
        <v>2024</v>
      </c>
      <c r="F15" s="70" t="s">
        <v>1554</v>
      </c>
      <c r="G15" s="1073" t="s">
        <v>1665</v>
      </c>
      <c r="H15" s="70" t="s">
        <v>1666</v>
      </c>
      <c r="I15" s="1066"/>
      <c r="J15" s="73">
        <v>58345</v>
      </c>
      <c r="K15" s="71">
        <v>77155640</v>
      </c>
      <c r="L15" s="71">
        <v>6380</v>
      </c>
      <c r="M15" s="71">
        <v>8366976.0000000009</v>
      </c>
      <c r="N15" s="71">
        <v>0</v>
      </c>
      <c r="O15" s="71">
        <v>0</v>
      </c>
      <c r="P15" s="71">
        <v>0</v>
      </c>
      <c r="Q15" s="71">
        <v>0</v>
      </c>
      <c r="R15" s="71">
        <v>0</v>
      </c>
      <c r="S15" s="71">
        <v>0</v>
      </c>
      <c r="T15" s="71">
        <v>0</v>
      </c>
      <c r="U15" s="71">
        <v>0</v>
      </c>
      <c r="V15" s="71">
        <v>0</v>
      </c>
      <c r="W15" s="71">
        <v>0</v>
      </c>
      <c r="X15" s="71">
        <v>0</v>
      </c>
      <c r="Y15" s="71">
        <v>0</v>
      </c>
      <c r="Z15" s="71">
        <v>85522616</v>
      </c>
      <c r="AA15" s="71">
        <v>136547766</v>
      </c>
      <c r="AB15" s="71">
        <v>1299554823</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2386</v>
      </c>
      <c r="B16" s="70">
        <v>8</v>
      </c>
      <c r="C16" s="70">
        <v>18</v>
      </c>
      <c r="D16" s="70">
        <v>8</v>
      </c>
      <c r="E16" s="70">
        <v>2024</v>
      </c>
      <c r="F16" s="70" t="s">
        <v>1554</v>
      </c>
      <c r="G16" s="1073" t="s">
        <v>2383</v>
      </c>
      <c r="H16" s="70" t="s">
        <v>2384</v>
      </c>
      <c r="I16" s="1066"/>
      <c r="J16" s="73">
        <v>88884</v>
      </c>
      <c r="K16" s="71">
        <v>113553850.00000001</v>
      </c>
      <c r="L16" s="71">
        <v>28277</v>
      </c>
      <c r="M16" s="71">
        <v>36106785</v>
      </c>
      <c r="N16" s="71">
        <v>0</v>
      </c>
      <c r="O16" s="71">
        <v>0</v>
      </c>
      <c r="P16" s="71">
        <v>1584</v>
      </c>
      <c r="Q16" s="71">
        <v>8767557</v>
      </c>
      <c r="R16" s="71">
        <v>0</v>
      </c>
      <c r="S16" s="71">
        <v>0</v>
      </c>
      <c r="T16" s="71">
        <v>0</v>
      </c>
      <c r="U16" s="71">
        <v>0</v>
      </c>
      <c r="V16" s="71">
        <v>0</v>
      </c>
      <c r="W16" s="71">
        <v>0</v>
      </c>
      <c r="X16" s="71">
        <v>0</v>
      </c>
      <c r="Y16" s="71">
        <v>0</v>
      </c>
      <c r="Z16" s="71">
        <v>158428192</v>
      </c>
      <c r="AA16" s="71">
        <v>147245953</v>
      </c>
      <c r="AB16" s="71">
        <v>863396687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2438</v>
      </c>
      <c r="B17" s="70">
        <v>9</v>
      </c>
      <c r="C17" s="70">
        <v>18</v>
      </c>
      <c r="D17" s="70">
        <v>9</v>
      </c>
      <c r="E17" s="70">
        <v>2024</v>
      </c>
      <c r="F17" s="70" t="s">
        <v>1554</v>
      </c>
      <c r="G17" s="1073" t="s">
        <v>2435</v>
      </c>
      <c r="H17" s="70" t="s">
        <v>2436</v>
      </c>
      <c r="I17" s="1066"/>
      <c r="J17" s="73">
        <v>213198</v>
      </c>
      <c r="K17" s="71">
        <v>279179490</v>
      </c>
      <c r="L17" s="71">
        <v>56794</v>
      </c>
      <c r="M17" s="71">
        <v>73731710.999999985</v>
      </c>
      <c r="N17" s="71">
        <v>0</v>
      </c>
      <c r="O17" s="71">
        <v>0</v>
      </c>
      <c r="P17" s="71">
        <v>0</v>
      </c>
      <c r="Q17" s="71">
        <v>0</v>
      </c>
      <c r="R17" s="71">
        <v>0</v>
      </c>
      <c r="S17" s="71">
        <v>0</v>
      </c>
      <c r="T17" s="71">
        <v>0</v>
      </c>
      <c r="U17" s="71">
        <v>0</v>
      </c>
      <c r="V17" s="71">
        <v>0</v>
      </c>
      <c r="W17" s="71">
        <v>0</v>
      </c>
      <c r="X17" s="71">
        <v>0</v>
      </c>
      <c r="Y17" s="71">
        <v>0</v>
      </c>
      <c r="Z17" s="71">
        <v>352911201</v>
      </c>
      <c r="AA17" s="71">
        <v>572126321</v>
      </c>
      <c r="AB17" s="71">
        <v>3356910494.0000005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371890</v>
      </c>
      <c r="K18" s="71">
        <v>478101318.00000006</v>
      </c>
      <c r="L18" s="71">
        <v>188640</v>
      </c>
      <c r="M18" s="71">
        <v>241780951.99999997</v>
      </c>
      <c r="N18" s="71">
        <v>0</v>
      </c>
      <c r="O18" s="71">
        <v>0</v>
      </c>
      <c r="P18" s="71">
        <v>0</v>
      </c>
      <c r="Q18" s="71">
        <v>0</v>
      </c>
      <c r="R18" s="71">
        <v>0</v>
      </c>
      <c r="S18" s="71">
        <v>0</v>
      </c>
      <c r="T18" s="71">
        <v>0</v>
      </c>
      <c r="U18" s="71">
        <v>0</v>
      </c>
      <c r="V18" s="71">
        <v>0</v>
      </c>
      <c r="W18" s="71">
        <v>0</v>
      </c>
      <c r="X18" s="71">
        <v>0</v>
      </c>
      <c r="Y18" s="71">
        <v>0</v>
      </c>
      <c r="Z18" s="71">
        <v>719882270</v>
      </c>
      <c r="AA18" s="71">
        <v>1046010136</v>
      </c>
      <c r="AB18" s="71">
        <v>5142649598</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1676</v>
      </c>
      <c r="B19" s="70">
        <v>11</v>
      </c>
      <c r="C19" s="70">
        <v>18</v>
      </c>
      <c r="D19" s="70">
        <v>11</v>
      </c>
      <c r="E19" s="70">
        <v>2024</v>
      </c>
      <c r="F19" s="70" t="s">
        <v>1554</v>
      </c>
      <c r="G19" s="1073" t="s">
        <v>1673</v>
      </c>
      <c r="H19" s="70" t="s">
        <v>1674</v>
      </c>
      <c r="I19" s="1066"/>
      <c r="J19" s="73">
        <v>149245</v>
      </c>
      <c r="K19" s="71">
        <v>194664896</v>
      </c>
      <c r="L19" s="71">
        <v>153212</v>
      </c>
      <c r="M19" s="71">
        <v>198797910</v>
      </c>
      <c r="N19" s="71">
        <v>26100</v>
      </c>
      <c r="O19" s="71">
        <v>56258582.000000007</v>
      </c>
      <c r="P19" s="71">
        <v>0</v>
      </c>
      <c r="Q19" s="71">
        <v>0</v>
      </c>
      <c r="R19" s="71">
        <v>0</v>
      </c>
      <c r="S19" s="71">
        <v>0</v>
      </c>
      <c r="T19" s="71">
        <v>0</v>
      </c>
      <c r="U19" s="71">
        <v>0</v>
      </c>
      <c r="V19" s="71">
        <v>0</v>
      </c>
      <c r="W19" s="71">
        <v>0</v>
      </c>
      <c r="X19" s="71">
        <v>0</v>
      </c>
      <c r="Y19" s="71">
        <v>0</v>
      </c>
      <c r="Z19" s="71">
        <v>449721388</v>
      </c>
      <c r="AA19" s="71">
        <v>440945336.99999994</v>
      </c>
      <c r="AB19" s="71">
        <v>2889135867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6140</v>
      </c>
      <c r="K20" s="71">
        <v>7735294</v>
      </c>
      <c r="L20" s="71">
        <v>125</v>
      </c>
      <c r="M20" s="71">
        <v>156727</v>
      </c>
      <c r="N20" s="71">
        <v>77900</v>
      </c>
      <c r="O20" s="71">
        <v>193053550</v>
      </c>
      <c r="P20" s="71">
        <v>6951</v>
      </c>
      <c r="Q20" s="71">
        <v>40548519</v>
      </c>
      <c r="R20" s="71">
        <v>0</v>
      </c>
      <c r="S20" s="71">
        <v>0</v>
      </c>
      <c r="T20" s="71">
        <v>0</v>
      </c>
      <c r="U20" s="71">
        <v>0</v>
      </c>
      <c r="V20" s="71">
        <v>0</v>
      </c>
      <c r="W20" s="71">
        <v>0</v>
      </c>
      <c r="X20" s="71">
        <v>0</v>
      </c>
      <c r="Y20" s="71">
        <v>0</v>
      </c>
      <c r="Z20" s="71">
        <v>241494090</v>
      </c>
      <c r="AA20" s="71">
        <v>2638491</v>
      </c>
      <c r="AB20" s="71">
        <v>31966231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63737</v>
      </c>
      <c r="K21" s="71">
        <v>83774665</v>
      </c>
      <c r="L21" s="71">
        <v>21533</v>
      </c>
      <c r="M21" s="71">
        <v>28206241.000000004</v>
      </c>
      <c r="N21" s="71">
        <v>0</v>
      </c>
      <c r="O21" s="71">
        <v>0</v>
      </c>
      <c r="P21" s="71">
        <v>0</v>
      </c>
      <c r="Q21" s="71">
        <v>0</v>
      </c>
      <c r="R21" s="71">
        <v>0</v>
      </c>
      <c r="S21" s="71">
        <v>0</v>
      </c>
      <c r="T21" s="71">
        <v>0</v>
      </c>
      <c r="U21" s="71">
        <v>0</v>
      </c>
      <c r="V21" s="71">
        <v>0</v>
      </c>
      <c r="W21" s="71">
        <v>0</v>
      </c>
      <c r="X21" s="71">
        <v>0</v>
      </c>
      <c r="Y21" s="71">
        <v>0</v>
      </c>
      <c r="Z21" s="71">
        <v>111980906</v>
      </c>
      <c r="AA21" s="71">
        <v>143975873</v>
      </c>
      <c r="AB21" s="71">
        <v>1269253222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2374</v>
      </c>
      <c r="B22" s="70">
        <v>14</v>
      </c>
      <c r="C22" s="70">
        <v>18</v>
      </c>
      <c r="D22" s="70">
        <v>14</v>
      </c>
      <c r="E22" s="70">
        <v>2024</v>
      </c>
      <c r="F22" s="70" t="s">
        <v>1554</v>
      </c>
      <c r="G22" s="1073" t="s">
        <v>2372</v>
      </c>
      <c r="H22" s="70" t="s">
        <v>2351</v>
      </c>
      <c r="I22" s="1066"/>
      <c r="J22" s="73">
        <v>18800</v>
      </c>
      <c r="K22" s="71">
        <v>28325181</v>
      </c>
      <c r="L22" s="71">
        <v>1438</v>
      </c>
      <c r="M22" s="71">
        <v>2149366</v>
      </c>
      <c r="N22" s="71">
        <v>141700</v>
      </c>
      <c r="O22" s="71">
        <v>384608703</v>
      </c>
      <c r="P22" s="71">
        <v>12807</v>
      </c>
      <c r="Q22" s="71">
        <v>70885880</v>
      </c>
      <c r="R22" s="71">
        <v>0</v>
      </c>
      <c r="S22" s="71">
        <v>0</v>
      </c>
      <c r="T22" s="71">
        <v>0</v>
      </c>
      <c r="U22" s="71">
        <v>0</v>
      </c>
      <c r="V22" s="71">
        <v>0</v>
      </c>
      <c r="W22" s="71">
        <v>0</v>
      </c>
      <c r="X22" s="71">
        <v>0</v>
      </c>
      <c r="Y22" s="71">
        <v>0</v>
      </c>
      <c r="Z22" s="71">
        <v>485969130</v>
      </c>
      <c r="AA22" s="71">
        <v>6893425</v>
      </c>
      <c r="AB22" s="71">
        <v>82876466</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1664</v>
      </c>
      <c r="B23" s="70">
        <v>15</v>
      </c>
      <c r="C23" s="70">
        <v>18</v>
      </c>
      <c r="D23" s="70">
        <v>15</v>
      </c>
      <c r="E23" s="70">
        <v>2024</v>
      </c>
      <c r="F23" s="70" t="s">
        <v>1554</v>
      </c>
      <c r="G23" s="1073" t="s">
        <v>1661</v>
      </c>
      <c r="H23" s="70" t="s">
        <v>1662</v>
      </c>
      <c r="I23" s="1066"/>
      <c r="J23" s="73">
        <v>41951</v>
      </c>
      <c r="K23" s="71">
        <v>50833330</v>
      </c>
      <c r="L23" s="71">
        <v>12722</v>
      </c>
      <c r="M23" s="71">
        <v>15393212</v>
      </c>
      <c r="N23" s="71">
        <v>0</v>
      </c>
      <c r="O23" s="71">
        <v>0</v>
      </c>
      <c r="P23" s="71">
        <v>0</v>
      </c>
      <c r="Q23" s="71">
        <v>0</v>
      </c>
      <c r="R23" s="71">
        <v>0</v>
      </c>
      <c r="S23" s="71">
        <v>0</v>
      </c>
      <c r="T23" s="71">
        <v>0</v>
      </c>
      <c r="U23" s="71">
        <v>0</v>
      </c>
      <c r="V23" s="71">
        <v>0</v>
      </c>
      <c r="W23" s="71">
        <v>0</v>
      </c>
      <c r="X23" s="71">
        <v>0</v>
      </c>
      <c r="Y23" s="71">
        <v>0</v>
      </c>
      <c r="Z23" s="71">
        <v>66226542.000000015</v>
      </c>
      <c r="AA23" s="71">
        <v>103729067.99999999</v>
      </c>
      <c r="AB23" s="71">
        <v>1087139410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2422</v>
      </c>
      <c r="B24" s="70">
        <v>16</v>
      </c>
      <c r="C24" s="70">
        <v>18</v>
      </c>
      <c r="D24" s="70">
        <v>16</v>
      </c>
      <c r="E24" s="70">
        <v>2024</v>
      </c>
      <c r="F24" s="70" t="s">
        <v>1554</v>
      </c>
      <c r="G24" s="1073" t="s">
        <v>2419</v>
      </c>
      <c r="H24" s="70" t="s">
        <v>2420</v>
      </c>
      <c r="I24" s="1066"/>
      <c r="J24" s="73">
        <v>60165</v>
      </c>
      <c r="K24" s="71">
        <v>78957607.000000015</v>
      </c>
      <c r="L24" s="71">
        <v>16283.000000000002</v>
      </c>
      <c r="M24" s="71">
        <v>21321156</v>
      </c>
      <c r="N24" s="71">
        <v>0</v>
      </c>
      <c r="O24" s="71">
        <v>0</v>
      </c>
      <c r="P24" s="71">
        <v>0</v>
      </c>
      <c r="Q24" s="71">
        <v>0</v>
      </c>
      <c r="R24" s="71">
        <v>0</v>
      </c>
      <c r="S24" s="71">
        <v>0</v>
      </c>
      <c r="T24" s="71">
        <v>0</v>
      </c>
      <c r="U24" s="71">
        <v>0</v>
      </c>
      <c r="V24" s="71">
        <v>0</v>
      </c>
      <c r="W24" s="71">
        <v>0</v>
      </c>
      <c r="X24" s="71">
        <v>0</v>
      </c>
      <c r="Y24" s="71">
        <v>0</v>
      </c>
      <c r="Z24" s="71">
        <v>100278763</v>
      </c>
      <c r="AA24" s="71">
        <v>146229066</v>
      </c>
      <c r="AB24" s="71">
        <v>1459630421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2403</v>
      </c>
      <c r="H25" s="70" t="s">
        <v>2404</v>
      </c>
      <c r="I25" s="1066"/>
      <c r="J25" s="73">
        <v>9848</v>
      </c>
      <c r="K25" s="71">
        <v>11860447</v>
      </c>
      <c r="L25" s="71">
        <v>2178</v>
      </c>
      <c r="M25" s="71">
        <v>2622049</v>
      </c>
      <c r="N25" s="71">
        <v>23900</v>
      </c>
      <c r="O25" s="71">
        <v>49321785.000000007</v>
      </c>
      <c r="P25" s="71">
        <v>443</v>
      </c>
      <c r="Q25" s="71">
        <v>2450050</v>
      </c>
      <c r="R25" s="71">
        <v>0</v>
      </c>
      <c r="S25" s="71">
        <v>0</v>
      </c>
      <c r="T25" s="71">
        <v>0</v>
      </c>
      <c r="U25" s="71">
        <v>0</v>
      </c>
      <c r="V25" s="71">
        <v>0</v>
      </c>
      <c r="W25" s="71">
        <v>0</v>
      </c>
      <c r="X25" s="71">
        <v>0</v>
      </c>
      <c r="Y25" s="71">
        <v>0</v>
      </c>
      <c r="Z25" s="71">
        <v>66254331.000000007</v>
      </c>
      <c r="AA25" s="71">
        <v>10425620</v>
      </c>
      <c r="AB25" s="71">
        <v>63690122.000000007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2446</v>
      </c>
      <c r="B26" s="70">
        <v>18</v>
      </c>
      <c r="C26" s="70">
        <v>18</v>
      </c>
      <c r="D26" s="70">
        <v>18</v>
      </c>
      <c r="E26" s="70">
        <v>2024</v>
      </c>
      <c r="F26" s="70" t="s">
        <v>1554</v>
      </c>
      <c r="G26" s="1073" t="s">
        <v>2443</v>
      </c>
      <c r="H26" s="70" t="s">
        <v>2444</v>
      </c>
      <c r="I26" s="1066"/>
      <c r="J26" s="73">
        <v>124197</v>
      </c>
      <c r="K26" s="71">
        <v>161920848.99999997</v>
      </c>
      <c r="L26" s="71">
        <v>92791</v>
      </c>
      <c r="M26" s="71">
        <v>120478901</v>
      </c>
      <c r="N26" s="71">
        <v>0</v>
      </c>
      <c r="O26" s="71">
        <v>0</v>
      </c>
      <c r="P26" s="71">
        <v>0</v>
      </c>
      <c r="Q26" s="71">
        <v>0</v>
      </c>
      <c r="R26" s="71">
        <v>0</v>
      </c>
      <c r="S26" s="71">
        <v>0</v>
      </c>
      <c r="T26" s="71">
        <v>0</v>
      </c>
      <c r="U26" s="71">
        <v>0</v>
      </c>
      <c r="V26" s="71">
        <v>0</v>
      </c>
      <c r="W26" s="71">
        <v>0</v>
      </c>
      <c r="X26" s="71">
        <v>0</v>
      </c>
      <c r="Y26" s="71">
        <v>0</v>
      </c>
      <c r="Z26" s="71">
        <v>282399750</v>
      </c>
      <c r="AA26" s="71">
        <v>341023430</v>
      </c>
      <c r="AB26" s="71">
        <v>2328085989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2355</v>
      </c>
      <c r="B27" s="70">
        <v>19</v>
      </c>
      <c r="C27" s="70">
        <v>18</v>
      </c>
      <c r="D27" s="70">
        <v>19</v>
      </c>
      <c r="E27" s="70">
        <v>2024</v>
      </c>
      <c r="F27" s="70" t="s">
        <v>1554</v>
      </c>
      <c r="G27" s="1073" t="s">
        <v>2352</v>
      </c>
      <c r="H27" s="70" t="s">
        <v>2353</v>
      </c>
      <c r="I27" s="1066"/>
      <c r="J27" s="73">
        <v>222203</v>
      </c>
      <c r="K27" s="71">
        <v>285958020.00000006</v>
      </c>
      <c r="L27" s="71">
        <v>523714.00000000006</v>
      </c>
      <c r="M27" s="71">
        <v>673504950</v>
      </c>
      <c r="N27" s="71">
        <v>101300</v>
      </c>
      <c r="O27" s="71">
        <v>249759666.99999997</v>
      </c>
      <c r="P27" s="71">
        <v>9946</v>
      </c>
      <c r="Q27" s="71">
        <v>56202523</v>
      </c>
      <c r="R27" s="71">
        <v>0</v>
      </c>
      <c r="S27" s="71">
        <v>0</v>
      </c>
      <c r="T27" s="71">
        <v>0</v>
      </c>
      <c r="U27" s="71">
        <v>0</v>
      </c>
      <c r="V27" s="71">
        <v>0</v>
      </c>
      <c r="W27" s="71">
        <v>0</v>
      </c>
      <c r="X27" s="71">
        <v>0</v>
      </c>
      <c r="Y27" s="71">
        <v>0</v>
      </c>
      <c r="Z27" s="71">
        <v>1265425160</v>
      </c>
      <c r="AA27" s="71">
        <v>614297251</v>
      </c>
      <c r="AB27" s="71">
        <v>2786488540</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1672</v>
      </c>
      <c r="B28" s="70">
        <v>20</v>
      </c>
      <c r="C28" s="70">
        <v>18</v>
      </c>
      <c r="D28" s="70">
        <v>20</v>
      </c>
      <c r="E28" s="70">
        <v>2024</v>
      </c>
      <c r="F28" s="70" t="s">
        <v>1554</v>
      </c>
      <c r="G28" s="1073" t="s">
        <v>1669</v>
      </c>
      <c r="H28" s="70" t="s">
        <v>1670</v>
      </c>
      <c r="I28" s="1066"/>
      <c r="J28" s="73">
        <v>160651</v>
      </c>
      <c r="K28" s="71">
        <v>208672382</v>
      </c>
      <c r="L28" s="71">
        <v>150599</v>
      </c>
      <c r="M28" s="71">
        <v>195335203</v>
      </c>
      <c r="N28" s="71">
        <v>14700</v>
      </c>
      <c r="O28" s="71">
        <v>36440942</v>
      </c>
      <c r="P28" s="71">
        <v>142</v>
      </c>
      <c r="Q28" s="71">
        <v>935329</v>
      </c>
      <c r="R28" s="71">
        <v>0</v>
      </c>
      <c r="S28" s="71">
        <v>0</v>
      </c>
      <c r="T28" s="71">
        <v>0</v>
      </c>
      <c r="U28" s="71">
        <v>0</v>
      </c>
      <c r="V28" s="71">
        <v>0</v>
      </c>
      <c r="W28" s="71">
        <v>0</v>
      </c>
      <c r="X28" s="71">
        <v>0</v>
      </c>
      <c r="Y28" s="71">
        <v>0</v>
      </c>
      <c r="Z28" s="71">
        <v>441383856</v>
      </c>
      <c r="AA28" s="71">
        <v>511716431.99999994</v>
      </c>
      <c r="AB28" s="71">
        <v>2495335680</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2150</v>
      </c>
      <c r="B29" s="70">
        <v>21</v>
      </c>
      <c r="C29" s="70">
        <v>18</v>
      </c>
      <c r="D29" s="70">
        <v>21</v>
      </c>
      <c r="E29" s="70">
        <v>2024</v>
      </c>
      <c r="F29" s="70" t="s">
        <v>1554</v>
      </c>
      <c r="G29" s="1073" t="s">
        <v>2129</v>
      </c>
      <c r="H29" s="70" t="s">
        <v>2130</v>
      </c>
      <c r="I29" s="1066"/>
      <c r="J29" s="73">
        <v>236337</v>
      </c>
      <c r="K29" s="71">
        <v>304644137</v>
      </c>
      <c r="L29" s="71">
        <v>180555</v>
      </c>
      <c r="M29" s="71">
        <v>232210837</v>
      </c>
      <c r="N29" s="71">
        <v>30400</v>
      </c>
      <c r="O29" s="71">
        <v>61650042</v>
      </c>
      <c r="P29" s="71">
        <v>687</v>
      </c>
      <c r="Q29" s="71">
        <v>4535009</v>
      </c>
      <c r="R29" s="71">
        <v>0</v>
      </c>
      <c r="S29" s="71">
        <v>0</v>
      </c>
      <c r="T29" s="71">
        <v>0</v>
      </c>
      <c r="U29" s="71">
        <v>0</v>
      </c>
      <c r="V29" s="71">
        <v>0</v>
      </c>
      <c r="W29" s="71">
        <v>0</v>
      </c>
      <c r="X29" s="71">
        <v>0</v>
      </c>
      <c r="Y29" s="71">
        <v>0</v>
      </c>
      <c r="Z29" s="71">
        <v>603040024.99999988</v>
      </c>
      <c r="AA29" s="71">
        <v>654011139</v>
      </c>
      <c r="AB29" s="71">
        <v>3246836729.0000005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2418</v>
      </c>
      <c r="B30" s="70">
        <v>22</v>
      </c>
      <c r="C30" s="70">
        <v>18</v>
      </c>
      <c r="D30" s="70">
        <v>22</v>
      </c>
      <c r="E30" s="70">
        <v>2024</v>
      </c>
      <c r="F30" s="70" t="s">
        <v>1554</v>
      </c>
      <c r="G30" s="1073" t="s">
        <v>2415</v>
      </c>
      <c r="H30" s="70" t="s">
        <v>2416</v>
      </c>
      <c r="I30" s="1066"/>
      <c r="J30" s="73">
        <v>64028.000000000007</v>
      </c>
      <c r="K30" s="71">
        <v>85301430</v>
      </c>
      <c r="L30" s="71">
        <v>7297</v>
      </c>
      <c r="M30" s="71">
        <v>9695264</v>
      </c>
      <c r="N30" s="71">
        <v>0</v>
      </c>
      <c r="O30" s="71">
        <v>0</v>
      </c>
      <c r="P30" s="71">
        <v>0</v>
      </c>
      <c r="Q30" s="71">
        <v>0</v>
      </c>
      <c r="R30" s="71">
        <v>0</v>
      </c>
      <c r="S30" s="71">
        <v>0</v>
      </c>
      <c r="T30" s="71">
        <v>0</v>
      </c>
      <c r="U30" s="71">
        <v>0</v>
      </c>
      <c r="V30" s="71">
        <v>0</v>
      </c>
      <c r="W30" s="71">
        <v>0</v>
      </c>
      <c r="X30" s="71">
        <v>0</v>
      </c>
      <c r="Y30" s="71">
        <v>0</v>
      </c>
      <c r="Z30" s="71">
        <v>94996693.999999985</v>
      </c>
      <c r="AA30" s="71">
        <v>150026137</v>
      </c>
      <c r="AB30" s="71">
        <v>1191702182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2363</v>
      </c>
      <c r="B31" s="70">
        <v>23</v>
      </c>
      <c r="C31" s="70">
        <v>18</v>
      </c>
      <c r="D31" s="70">
        <v>23</v>
      </c>
      <c r="E31" s="70">
        <v>2024</v>
      </c>
      <c r="F31" s="70" t="s">
        <v>1554</v>
      </c>
      <c r="G31" s="1073" t="s">
        <v>2360</v>
      </c>
      <c r="H31" s="70" t="s">
        <v>2361</v>
      </c>
      <c r="I31" s="1066"/>
      <c r="J31" s="73">
        <v>46764</v>
      </c>
      <c r="K31" s="71">
        <v>59290142</v>
      </c>
      <c r="L31" s="71">
        <v>44200</v>
      </c>
      <c r="M31" s="71">
        <v>56017781</v>
      </c>
      <c r="N31" s="71">
        <v>2500</v>
      </c>
      <c r="O31" s="71">
        <v>4605197</v>
      </c>
      <c r="P31" s="71">
        <v>97</v>
      </c>
      <c r="Q31" s="71">
        <v>535949</v>
      </c>
      <c r="R31" s="71">
        <v>0</v>
      </c>
      <c r="S31" s="71">
        <v>0</v>
      </c>
      <c r="T31" s="71">
        <v>0</v>
      </c>
      <c r="U31" s="71">
        <v>0</v>
      </c>
      <c r="V31" s="71">
        <v>0</v>
      </c>
      <c r="W31" s="71">
        <v>0</v>
      </c>
      <c r="X31" s="71">
        <v>0</v>
      </c>
      <c r="Y31" s="71">
        <v>0</v>
      </c>
      <c r="Z31" s="71">
        <v>120449069</v>
      </c>
      <c r="AA31" s="71">
        <v>81197213</v>
      </c>
      <c r="AB31" s="71">
        <v>537987055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2402</v>
      </c>
      <c r="B32" s="70">
        <v>24</v>
      </c>
      <c r="C32" s="70">
        <v>18</v>
      </c>
      <c r="D32" s="70">
        <v>24</v>
      </c>
      <c r="E32" s="70">
        <v>2024</v>
      </c>
      <c r="F32" s="70" t="s">
        <v>1554</v>
      </c>
      <c r="G32" s="1073" t="s">
        <v>2399</v>
      </c>
      <c r="H32" s="70" t="s">
        <v>2400</v>
      </c>
      <c r="I32" s="1066"/>
      <c r="J32" s="73">
        <v>12934</v>
      </c>
      <c r="K32" s="71">
        <v>17131589</v>
      </c>
      <c r="L32" s="71">
        <v>1670</v>
      </c>
      <c r="M32" s="71">
        <v>2201739.9999999995</v>
      </c>
      <c r="N32" s="71">
        <v>53200</v>
      </c>
      <c r="O32" s="71">
        <v>121865751.99999999</v>
      </c>
      <c r="P32" s="71">
        <v>3663</v>
      </c>
      <c r="Q32" s="71">
        <v>21370378.000000004</v>
      </c>
      <c r="R32" s="71">
        <v>0</v>
      </c>
      <c r="S32" s="71">
        <v>0</v>
      </c>
      <c r="T32" s="71">
        <v>0</v>
      </c>
      <c r="U32" s="71">
        <v>0</v>
      </c>
      <c r="V32" s="71">
        <v>0</v>
      </c>
      <c r="W32" s="71">
        <v>0</v>
      </c>
      <c r="X32" s="71">
        <v>0</v>
      </c>
      <c r="Y32" s="71">
        <v>0</v>
      </c>
      <c r="Z32" s="71">
        <v>162569459</v>
      </c>
      <c r="AA32" s="71">
        <v>5827150</v>
      </c>
      <c r="AB32" s="71">
        <v>57029418</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2371</v>
      </c>
      <c r="B33" s="70">
        <v>25</v>
      </c>
      <c r="C33" s="70">
        <v>18</v>
      </c>
      <c r="D33" s="70">
        <v>25</v>
      </c>
      <c r="E33" s="70">
        <v>2024</v>
      </c>
      <c r="F33" s="70" t="s">
        <v>1554</v>
      </c>
      <c r="G33" s="1073" t="s">
        <v>2368</v>
      </c>
      <c r="H33" s="70" t="s">
        <v>2369</v>
      </c>
      <c r="I33" s="1066"/>
      <c r="J33" s="73">
        <v>18797</v>
      </c>
      <c r="K33" s="71">
        <v>23774645</v>
      </c>
      <c r="L33" s="71">
        <v>11832</v>
      </c>
      <c r="M33" s="71">
        <v>14944530</v>
      </c>
      <c r="N33" s="71">
        <v>86700</v>
      </c>
      <c r="O33" s="71">
        <v>233678195.00000003</v>
      </c>
      <c r="P33" s="71">
        <v>0</v>
      </c>
      <c r="Q33" s="71">
        <v>0</v>
      </c>
      <c r="R33" s="71">
        <v>0</v>
      </c>
      <c r="S33" s="71">
        <v>0</v>
      </c>
      <c r="T33" s="71">
        <v>0</v>
      </c>
      <c r="U33" s="71">
        <v>0</v>
      </c>
      <c r="V33" s="71">
        <v>0</v>
      </c>
      <c r="W33" s="71">
        <v>0</v>
      </c>
      <c r="X33" s="71">
        <v>0</v>
      </c>
      <c r="Y33" s="71">
        <v>0</v>
      </c>
      <c r="Z33" s="71">
        <v>272397370</v>
      </c>
      <c r="AA33" s="71">
        <v>6658372</v>
      </c>
      <c r="AB33" s="71">
        <v>99756757</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2342</v>
      </c>
      <c r="B34" s="70">
        <v>26</v>
      </c>
      <c r="C34" s="70">
        <v>18</v>
      </c>
      <c r="D34" s="70">
        <v>26</v>
      </c>
      <c r="E34" s="70">
        <v>2024</v>
      </c>
      <c r="F34" s="70" t="s">
        <v>1554</v>
      </c>
      <c r="G34" s="1073" t="s">
        <v>2339</v>
      </c>
      <c r="H34" s="70" t="s">
        <v>2340</v>
      </c>
      <c r="I34" s="1066"/>
      <c r="J34" s="73">
        <v>41298</v>
      </c>
      <c r="K34" s="71">
        <v>53373993</v>
      </c>
      <c r="L34" s="71">
        <v>46970</v>
      </c>
      <c r="M34" s="71">
        <v>60652328.999999993</v>
      </c>
      <c r="N34" s="71">
        <v>0</v>
      </c>
      <c r="O34" s="71">
        <v>0</v>
      </c>
      <c r="P34" s="71">
        <v>0</v>
      </c>
      <c r="Q34" s="71">
        <v>0</v>
      </c>
      <c r="R34" s="71">
        <v>0</v>
      </c>
      <c r="S34" s="71">
        <v>0</v>
      </c>
      <c r="T34" s="71">
        <v>0</v>
      </c>
      <c r="U34" s="71">
        <v>0</v>
      </c>
      <c r="V34" s="71">
        <v>0</v>
      </c>
      <c r="W34" s="71">
        <v>0</v>
      </c>
      <c r="X34" s="71">
        <v>0</v>
      </c>
      <c r="Y34" s="71">
        <v>0</v>
      </c>
      <c r="Z34" s="71">
        <v>114026322</v>
      </c>
      <c r="AA34" s="71">
        <v>129072535</v>
      </c>
      <c r="AB34" s="71">
        <v>1100169364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1652</v>
      </c>
      <c r="B35" s="70">
        <v>27</v>
      </c>
      <c r="C35" s="70">
        <v>18</v>
      </c>
      <c r="D35" s="70">
        <v>27</v>
      </c>
      <c r="E35" s="70">
        <v>2024</v>
      </c>
      <c r="F35" s="70" t="s">
        <v>1554</v>
      </c>
      <c r="G35" s="1073" t="s">
        <v>1649</v>
      </c>
      <c r="H35" s="70" t="s">
        <v>1650</v>
      </c>
      <c r="I35" s="1066"/>
      <c r="J35" s="73">
        <v>134168</v>
      </c>
      <c r="K35" s="71">
        <v>174531794</v>
      </c>
      <c r="L35" s="71">
        <v>177477</v>
      </c>
      <c r="M35" s="71">
        <v>229609099</v>
      </c>
      <c r="N35" s="71">
        <v>0</v>
      </c>
      <c r="O35" s="71">
        <v>0</v>
      </c>
      <c r="P35" s="71">
        <v>0</v>
      </c>
      <c r="Q35" s="71">
        <v>0</v>
      </c>
      <c r="R35" s="71">
        <v>0</v>
      </c>
      <c r="S35" s="71">
        <v>0</v>
      </c>
      <c r="T35" s="71">
        <v>0</v>
      </c>
      <c r="U35" s="71">
        <v>0</v>
      </c>
      <c r="V35" s="71">
        <v>0</v>
      </c>
      <c r="W35" s="71">
        <v>0</v>
      </c>
      <c r="X35" s="71">
        <v>0</v>
      </c>
      <c r="Y35" s="71">
        <v>0</v>
      </c>
      <c r="Z35" s="71">
        <v>404140893</v>
      </c>
      <c r="AA35" s="71">
        <v>418871498.00000006</v>
      </c>
      <c r="AB35" s="71">
        <v>2360392987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2378</v>
      </c>
      <c r="B36" s="70">
        <v>28</v>
      </c>
      <c r="C36" s="70">
        <v>18</v>
      </c>
      <c r="D36" s="70">
        <v>28</v>
      </c>
      <c r="E36" s="70">
        <v>2024</v>
      </c>
      <c r="F36" s="70" t="s">
        <v>1554</v>
      </c>
      <c r="G36" s="1073" t="s">
        <v>2375</v>
      </c>
      <c r="H36" s="70" t="s">
        <v>2376</v>
      </c>
      <c r="I36" s="1066"/>
      <c r="J36" s="73">
        <v>18982</v>
      </c>
      <c r="K36" s="71">
        <v>22729113</v>
      </c>
      <c r="L36" s="71">
        <v>2218</v>
      </c>
      <c r="M36" s="71">
        <v>2654423</v>
      </c>
      <c r="N36" s="71">
        <v>87900</v>
      </c>
      <c r="O36" s="71">
        <v>196261115</v>
      </c>
      <c r="P36" s="71">
        <v>2647</v>
      </c>
      <c r="Q36" s="71">
        <v>15330069</v>
      </c>
      <c r="R36" s="71">
        <v>0</v>
      </c>
      <c r="S36" s="71">
        <v>0</v>
      </c>
      <c r="T36" s="71">
        <v>0</v>
      </c>
      <c r="U36" s="71">
        <v>0</v>
      </c>
      <c r="V36" s="71">
        <v>0</v>
      </c>
      <c r="W36" s="71">
        <v>0</v>
      </c>
      <c r="X36" s="71">
        <v>0</v>
      </c>
      <c r="Y36" s="71">
        <v>0</v>
      </c>
      <c r="Z36" s="71">
        <v>236974720</v>
      </c>
      <c r="AA36" s="71">
        <v>6008013</v>
      </c>
      <c r="AB36" s="71">
        <v>81080412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2426</v>
      </c>
      <c r="B37" s="70">
        <v>29</v>
      </c>
      <c r="C37" s="70">
        <v>18</v>
      </c>
      <c r="D37" s="70">
        <v>29</v>
      </c>
      <c r="E37" s="70">
        <v>2024</v>
      </c>
      <c r="F37" s="70" t="s">
        <v>1554</v>
      </c>
      <c r="G37" s="1073" t="s">
        <v>2423</v>
      </c>
      <c r="H37" s="70" t="s">
        <v>2424</v>
      </c>
      <c r="I37" s="1066"/>
      <c r="J37" s="73">
        <v>292769</v>
      </c>
      <c r="K37" s="71">
        <v>377741088</v>
      </c>
      <c r="L37" s="71">
        <v>338449</v>
      </c>
      <c r="M37" s="71">
        <v>434737688.00000006</v>
      </c>
      <c r="N37" s="71">
        <v>4000</v>
      </c>
      <c r="O37" s="71">
        <v>6901980</v>
      </c>
      <c r="P37" s="71">
        <v>345</v>
      </c>
      <c r="Q37" s="71">
        <v>2281399</v>
      </c>
      <c r="R37" s="71">
        <v>0</v>
      </c>
      <c r="S37" s="71">
        <v>0</v>
      </c>
      <c r="T37" s="71">
        <v>0</v>
      </c>
      <c r="U37" s="71">
        <v>0</v>
      </c>
      <c r="V37" s="71">
        <v>0</v>
      </c>
      <c r="W37" s="71">
        <v>0</v>
      </c>
      <c r="X37" s="71">
        <v>0</v>
      </c>
      <c r="Y37" s="71">
        <v>0</v>
      </c>
      <c r="Z37" s="71">
        <v>821662155</v>
      </c>
      <c r="AA37" s="71">
        <v>945840231.99999988</v>
      </c>
      <c r="AB37" s="71">
        <v>3942757218</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2338</v>
      </c>
      <c r="B38" s="70">
        <v>30</v>
      </c>
      <c r="C38" s="70">
        <v>18</v>
      </c>
      <c r="D38" s="70">
        <v>30</v>
      </c>
      <c r="E38" s="70">
        <v>2024</v>
      </c>
      <c r="F38" s="70" t="s">
        <v>1554</v>
      </c>
      <c r="G38" s="1073" t="s">
        <v>2335</v>
      </c>
      <c r="H38" s="70" t="s">
        <v>2336</v>
      </c>
      <c r="I38" s="1066"/>
      <c r="J38" s="73">
        <v>37757</v>
      </c>
      <c r="K38" s="71">
        <v>48637813</v>
      </c>
      <c r="L38" s="71">
        <v>6867</v>
      </c>
      <c r="M38" s="71">
        <v>8822942.9999999981</v>
      </c>
      <c r="N38" s="71">
        <v>301000</v>
      </c>
      <c r="O38" s="71">
        <v>817897752</v>
      </c>
      <c r="P38" s="71">
        <v>24162</v>
      </c>
      <c r="Q38" s="71">
        <v>140948695.00000003</v>
      </c>
      <c r="R38" s="71">
        <v>0</v>
      </c>
      <c r="S38" s="71">
        <v>0</v>
      </c>
      <c r="T38" s="71">
        <v>0</v>
      </c>
      <c r="U38" s="71">
        <v>0</v>
      </c>
      <c r="V38" s="71">
        <v>7</v>
      </c>
      <c r="W38" s="71">
        <v>0</v>
      </c>
      <c r="X38" s="71">
        <v>0</v>
      </c>
      <c r="Y38" s="71">
        <v>42188</v>
      </c>
      <c r="Z38" s="71">
        <v>1016349391.0000001</v>
      </c>
      <c r="AA38" s="71">
        <v>15687708</v>
      </c>
      <c r="AB38" s="71">
        <v>210715343</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1640</v>
      </c>
      <c r="B39" s="70">
        <v>31</v>
      </c>
      <c r="C39" s="70">
        <v>18</v>
      </c>
      <c r="D39" s="70">
        <v>31</v>
      </c>
      <c r="E39" s="70">
        <v>2024</v>
      </c>
      <c r="F39" s="70" t="s">
        <v>1554</v>
      </c>
      <c r="G39" s="1073" t="s">
        <v>1637</v>
      </c>
      <c r="H39" s="70" t="s">
        <v>1638</v>
      </c>
      <c r="I39" s="1066"/>
      <c r="J39" s="73">
        <v>992567</v>
      </c>
      <c r="K39" s="71">
        <v>1291375372</v>
      </c>
      <c r="L39" s="71">
        <v>574451</v>
      </c>
      <c r="M39" s="71">
        <v>744801280</v>
      </c>
      <c r="N39" s="71">
        <v>84400</v>
      </c>
      <c r="O39" s="71">
        <v>161504889</v>
      </c>
      <c r="P39" s="71">
        <v>1179</v>
      </c>
      <c r="Q39" s="71">
        <v>6710381</v>
      </c>
      <c r="R39" s="71">
        <v>0</v>
      </c>
      <c r="S39" s="71">
        <v>0</v>
      </c>
      <c r="T39" s="71">
        <v>0</v>
      </c>
      <c r="U39" s="71">
        <v>0</v>
      </c>
      <c r="V39" s="71">
        <v>0</v>
      </c>
      <c r="W39" s="71">
        <v>0</v>
      </c>
      <c r="X39" s="71">
        <v>0</v>
      </c>
      <c r="Y39" s="71">
        <v>0</v>
      </c>
      <c r="Z39" s="71">
        <v>2204391922</v>
      </c>
      <c r="AA39" s="71">
        <v>2671429624</v>
      </c>
      <c r="AB39" s="71">
        <v>13549996295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2414</v>
      </c>
      <c r="B40" s="70">
        <v>32</v>
      </c>
      <c r="C40" s="70">
        <v>18</v>
      </c>
      <c r="D40" s="70">
        <v>32</v>
      </c>
      <c r="E40" s="70">
        <v>2024</v>
      </c>
      <c r="F40" s="70" t="s">
        <v>1554</v>
      </c>
      <c r="G40" s="1073" t="s">
        <v>2411</v>
      </c>
      <c r="H40" s="70" t="s">
        <v>2412</v>
      </c>
      <c r="I40" s="1066"/>
      <c r="J40" s="73">
        <v>7717</v>
      </c>
      <c r="K40" s="71">
        <v>9345118.0000000019</v>
      </c>
      <c r="L40" s="71">
        <v>1643</v>
      </c>
      <c r="M40" s="71">
        <v>1989155</v>
      </c>
      <c r="N40" s="71">
        <v>161600</v>
      </c>
      <c r="O40" s="71">
        <v>419253240</v>
      </c>
      <c r="P40" s="71">
        <v>2082</v>
      </c>
      <c r="Q40" s="71">
        <v>12145665.999999998</v>
      </c>
      <c r="R40" s="71">
        <v>0</v>
      </c>
      <c r="S40" s="71">
        <v>0</v>
      </c>
      <c r="T40" s="71">
        <v>0</v>
      </c>
      <c r="U40" s="71">
        <v>0</v>
      </c>
      <c r="V40" s="71">
        <v>0</v>
      </c>
      <c r="W40" s="71">
        <v>0</v>
      </c>
      <c r="X40" s="71">
        <v>0</v>
      </c>
      <c r="Y40" s="71">
        <v>0</v>
      </c>
      <c r="Z40" s="71">
        <v>442733179</v>
      </c>
      <c r="AA40" s="71">
        <v>2150430</v>
      </c>
      <c r="AB40" s="71">
        <v>26997117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2394</v>
      </c>
      <c r="B41" s="70">
        <v>33</v>
      </c>
      <c r="C41" s="70">
        <v>18</v>
      </c>
      <c r="D41" s="70">
        <v>33</v>
      </c>
      <c r="E41" s="70">
        <v>2024</v>
      </c>
      <c r="F41" s="70" t="s">
        <v>1554</v>
      </c>
      <c r="G41" s="1073" t="s">
        <v>2391</v>
      </c>
      <c r="H41" s="70" t="s">
        <v>2392</v>
      </c>
      <c r="I41" s="1066"/>
      <c r="J41" s="73">
        <v>23450</v>
      </c>
      <c r="K41" s="71">
        <v>29016556</v>
      </c>
      <c r="L41" s="71">
        <v>2729</v>
      </c>
      <c r="M41" s="71">
        <v>3373928</v>
      </c>
      <c r="N41" s="71">
        <v>149300</v>
      </c>
      <c r="O41" s="71">
        <v>373565791.00000006</v>
      </c>
      <c r="P41" s="71">
        <v>4180</v>
      </c>
      <c r="Q41" s="71">
        <v>23139084</v>
      </c>
      <c r="R41" s="71">
        <v>0</v>
      </c>
      <c r="S41" s="71">
        <v>0</v>
      </c>
      <c r="T41" s="71">
        <v>0</v>
      </c>
      <c r="U41" s="71">
        <v>0</v>
      </c>
      <c r="V41" s="71">
        <v>0</v>
      </c>
      <c r="W41" s="71">
        <v>0</v>
      </c>
      <c r="X41" s="71">
        <v>0</v>
      </c>
      <c r="Y41" s="71">
        <v>0</v>
      </c>
      <c r="Z41" s="71">
        <v>429095359.00000012</v>
      </c>
      <c r="AA41" s="71">
        <v>8652537</v>
      </c>
      <c r="AB41" s="71">
        <v>109490212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1648</v>
      </c>
      <c r="B42" s="70">
        <v>34</v>
      </c>
      <c r="C42" s="70">
        <v>18</v>
      </c>
      <c r="D42" s="70">
        <v>34</v>
      </c>
      <c r="E42" s="70">
        <v>2024</v>
      </c>
      <c r="F42" s="70" t="s">
        <v>1554</v>
      </c>
      <c r="G42" s="1073" t="s">
        <v>1645</v>
      </c>
      <c r="H42" s="70" t="s">
        <v>1646</v>
      </c>
      <c r="I42" s="1066"/>
      <c r="J42" s="73">
        <v>69274</v>
      </c>
      <c r="K42" s="71">
        <v>92731832</v>
      </c>
      <c r="L42" s="71">
        <v>28136</v>
      </c>
      <c r="M42" s="71">
        <v>37556487.999999993</v>
      </c>
      <c r="N42" s="71">
        <v>4400</v>
      </c>
      <c r="O42" s="71">
        <v>9649384</v>
      </c>
      <c r="P42" s="71">
        <v>0</v>
      </c>
      <c r="Q42" s="71">
        <v>0</v>
      </c>
      <c r="R42" s="71">
        <v>0</v>
      </c>
      <c r="S42" s="71">
        <v>0</v>
      </c>
      <c r="T42" s="71">
        <v>0</v>
      </c>
      <c r="U42" s="71">
        <v>0</v>
      </c>
      <c r="V42" s="71">
        <v>0</v>
      </c>
      <c r="W42" s="71">
        <v>0</v>
      </c>
      <c r="X42" s="71">
        <v>0</v>
      </c>
      <c r="Y42" s="71">
        <v>0</v>
      </c>
      <c r="Z42" s="71">
        <v>139937704</v>
      </c>
      <c r="AA42" s="71">
        <v>161334027</v>
      </c>
      <c r="AB42" s="71">
        <v>1073784057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2398</v>
      </c>
      <c r="B43" s="70">
        <v>35</v>
      </c>
      <c r="C43" s="70">
        <v>18</v>
      </c>
      <c r="D43" s="70">
        <v>35</v>
      </c>
      <c r="E43" s="70">
        <v>2024</v>
      </c>
      <c r="F43" s="70" t="s">
        <v>1554</v>
      </c>
      <c r="G43" s="1073" t="s">
        <v>2395</v>
      </c>
      <c r="H43" s="70" t="s">
        <v>2396</v>
      </c>
      <c r="I43" s="1066"/>
      <c r="J43" s="73">
        <v>22294</v>
      </c>
      <c r="K43" s="71">
        <v>27922557</v>
      </c>
      <c r="L43" s="71">
        <v>33868</v>
      </c>
      <c r="M43" s="71">
        <v>42356511</v>
      </c>
      <c r="N43" s="71">
        <v>119900</v>
      </c>
      <c r="O43" s="71">
        <v>322386302</v>
      </c>
      <c r="P43" s="71">
        <v>0</v>
      </c>
      <c r="Q43" s="71">
        <v>0</v>
      </c>
      <c r="R43" s="71">
        <v>0</v>
      </c>
      <c r="S43" s="71">
        <v>0</v>
      </c>
      <c r="T43" s="71">
        <v>0</v>
      </c>
      <c r="U43" s="71">
        <v>0</v>
      </c>
      <c r="V43" s="71">
        <v>0</v>
      </c>
      <c r="W43" s="71">
        <v>0</v>
      </c>
      <c r="X43" s="71">
        <v>0</v>
      </c>
      <c r="Y43" s="71">
        <v>0</v>
      </c>
      <c r="Z43" s="71">
        <v>392665370</v>
      </c>
      <c r="AA43" s="71">
        <v>12333479</v>
      </c>
      <c r="AB43" s="71">
        <v>163467627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29648</v>
      </c>
      <c r="K44" s="71">
        <v>38769678</v>
      </c>
      <c r="L44" s="71">
        <v>22573</v>
      </c>
      <c r="M44" s="71">
        <v>29285858</v>
      </c>
      <c r="N44" s="71">
        <v>0</v>
      </c>
      <c r="O44" s="71">
        <v>0</v>
      </c>
      <c r="P44" s="71">
        <v>0</v>
      </c>
      <c r="Q44" s="71">
        <v>0</v>
      </c>
      <c r="R44" s="71">
        <v>0</v>
      </c>
      <c r="S44" s="71">
        <v>0</v>
      </c>
      <c r="T44" s="71">
        <v>0</v>
      </c>
      <c r="U44" s="71">
        <v>0</v>
      </c>
      <c r="V44" s="71">
        <v>0</v>
      </c>
      <c r="W44" s="71">
        <v>0</v>
      </c>
      <c r="X44" s="71">
        <v>0</v>
      </c>
      <c r="Y44" s="71">
        <v>0</v>
      </c>
      <c r="Z44" s="71">
        <v>68055536</v>
      </c>
      <c r="AA44" s="71">
        <v>72565776</v>
      </c>
      <c r="AB44" s="71">
        <v>608403537</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2350</v>
      </c>
      <c r="B45" s="70">
        <v>37</v>
      </c>
      <c r="C45" s="70">
        <v>18</v>
      </c>
      <c r="D45" s="70">
        <v>37</v>
      </c>
      <c r="E45" s="70">
        <v>2024</v>
      </c>
      <c r="F45" s="70" t="s">
        <v>1554</v>
      </c>
      <c r="G45" s="1073" t="s">
        <v>2347</v>
      </c>
      <c r="H45" s="70" t="s">
        <v>2348</v>
      </c>
      <c r="I45" s="1066"/>
      <c r="J45" s="73">
        <v>40732</v>
      </c>
      <c r="K45" s="71">
        <v>54174727</v>
      </c>
      <c r="L45" s="71">
        <v>102709</v>
      </c>
      <c r="M45" s="71">
        <v>136306432</v>
      </c>
      <c r="N45" s="71">
        <v>19900</v>
      </c>
      <c r="O45" s="71">
        <v>39006820</v>
      </c>
      <c r="P45" s="71">
        <v>1123</v>
      </c>
      <c r="Q45" s="71">
        <v>6384876</v>
      </c>
      <c r="R45" s="71">
        <v>0</v>
      </c>
      <c r="S45" s="71">
        <v>0</v>
      </c>
      <c r="T45" s="71">
        <v>0</v>
      </c>
      <c r="U45" s="71">
        <v>0</v>
      </c>
      <c r="V45" s="71">
        <v>0</v>
      </c>
      <c r="W45" s="71">
        <v>0</v>
      </c>
      <c r="X45" s="71">
        <v>0</v>
      </c>
      <c r="Y45" s="71">
        <v>0</v>
      </c>
      <c r="Z45" s="71">
        <v>235872854.99999997</v>
      </c>
      <c r="AA45" s="71">
        <v>28865719</v>
      </c>
      <c r="AB45" s="71">
        <v>233949630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2434</v>
      </c>
      <c r="B46" s="70">
        <v>38</v>
      </c>
      <c r="C46" s="70">
        <v>18</v>
      </c>
      <c r="D46" s="70">
        <v>38</v>
      </c>
      <c r="E46" s="70">
        <v>2024</v>
      </c>
      <c r="F46" s="70" t="s">
        <v>1554</v>
      </c>
      <c r="G46" s="1073" t="s">
        <v>2431</v>
      </c>
      <c r="H46" s="70" t="s">
        <v>2432</v>
      </c>
      <c r="I46" s="1066"/>
      <c r="J46" s="73">
        <v>305760</v>
      </c>
      <c r="K46" s="71">
        <v>399293206</v>
      </c>
      <c r="L46" s="71">
        <v>216013</v>
      </c>
      <c r="M46" s="71">
        <v>279779752</v>
      </c>
      <c r="N46" s="71">
        <v>2600</v>
      </c>
      <c r="O46" s="71">
        <v>4795529</v>
      </c>
      <c r="P46" s="71">
        <v>0</v>
      </c>
      <c r="Q46" s="71">
        <v>0</v>
      </c>
      <c r="R46" s="71">
        <v>0</v>
      </c>
      <c r="S46" s="71">
        <v>0</v>
      </c>
      <c r="T46" s="71">
        <v>0</v>
      </c>
      <c r="U46" s="71">
        <v>0</v>
      </c>
      <c r="V46" s="71">
        <v>0</v>
      </c>
      <c r="W46" s="71">
        <v>0</v>
      </c>
      <c r="X46" s="71">
        <v>0</v>
      </c>
      <c r="Y46" s="71">
        <v>0</v>
      </c>
      <c r="Z46" s="71">
        <v>683868487</v>
      </c>
      <c r="AA46" s="71">
        <v>856858596</v>
      </c>
      <c r="AB46" s="71">
        <v>4025673105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2442</v>
      </c>
      <c r="B47" s="70">
        <v>39</v>
      </c>
      <c r="C47" s="70">
        <v>18</v>
      </c>
      <c r="D47" s="70">
        <v>39</v>
      </c>
      <c r="E47" s="70">
        <v>2024</v>
      </c>
      <c r="F47" s="70" t="s">
        <v>1554</v>
      </c>
      <c r="G47" s="1073" t="s">
        <v>2439</v>
      </c>
      <c r="H47" s="70" t="s">
        <v>2440</v>
      </c>
      <c r="I47" s="1066"/>
      <c r="J47" s="73">
        <v>205869</v>
      </c>
      <c r="K47" s="71">
        <v>266501780.00000006</v>
      </c>
      <c r="L47" s="71">
        <v>95383</v>
      </c>
      <c r="M47" s="71">
        <v>122538751.99999999</v>
      </c>
      <c r="N47" s="71">
        <v>0</v>
      </c>
      <c r="O47" s="71">
        <v>0</v>
      </c>
      <c r="P47" s="71">
        <v>0</v>
      </c>
      <c r="Q47" s="71">
        <v>0</v>
      </c>
      <c r="R47" s="71">
        <v>0</v>
      </c>
      <c r="S47" s="71">
        <v>0</v>
      </c>
      <c r="T47" s="71">
        <v>0</v>
      </c>
      <c r="U47" s="71">
        <v>0</v>
      </c>
      <c r="V47" s="71">
        <v>0</v>
      </c>
      <c r="W47" s="71">
        <v>0</v>
      </c>
      <c r="X47" s="71">
        <v>0</v>
      </c>
      <c r="Y47" s="71">
        <v>0</v>
      </c>
      <c r="Z47" s="71">
        <v>389040532.00000006</v>
      </c>
      <c r="AA47" s="71">
        <v>611013189</v>
      </c>
      <c r="AB47" s="71">
        <v>3541142265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2346</v>
      </c>
      <c r="B48" s="70">
        <v>40</v>
      </c>
      <c r="C48" s="70">
        <v>18</v>
      </c>
      <c r="D48" s="70">
        <v>40</v>
      </c>
      <c r="E48" s="70">
        <v>2024</v>
      </c>
      <c r="F48" s="70" t="s">
        <v>1554</v>
      </c>
      <c r="G48" s="1073" t="s">
        <v>2343</v>
      </c>
      <c r="H48" s="70" t="s">
        <v>2344</v>
      </c>
      <c r="I48" s="1066"/>
      <c r="J48" s="73">
        <v>64233.999999999993</v>
      </c>
      <c r="K48" s="71">
        <v>81250036.999999985</v>
      </c>
      <c r="L48" s="71">
        <v>20119</v>
      </c>
      <c r="M48" s="71">
        <v>25430619</v>
      </c>
      <c r="N48" s="71">
        <v>35800</v>
      </c>
      <c r="O48" s="71">
        <v>71364507</v>
      </c>
      <c r="P48" s="71">
        <v>1944</v>
      </c>
      <c r="Q48" s="71">
        <v>10762343.999999998</v>
      </c>
      <c r="R48" s="71">
        <v>0</v>
      </c>
      <c r="S48" s="71">
        <v>0</v>
      </c>
      <c r="T48" s="71">
        <v>0</v>
      </c>
      <c r="U48" s="71">
        <v>0</v>
      </c>
      <c r="V48" s="71">
        <v>0</v>
      </c>
      <c r="W48" s="71">
        <v>0</v>
      </c>
      <c r="X48" s="71">
        <v>0</v>
      </c>
      <c r="Y48" s="71">
        <v>0</v>
      </c>
      <c r="Z48" s="71">
        <v>188807506.99999997</v>
      </c>
      <c r="AA48" s="71">
        <v>72147261</v>
      </c>
      <c r="AB48" s="71">
        <v>512766120.00000006</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2389</v>
      </c>
      <c r="B190" s="70">
        <v>182</v>
      </c>
      <c r="C190" s="70">
        <v>16</v>
      </c>
      <c r="D190" s="70">
        <v>2</v>
      </c>
      <c r="E190" s="70">
        <v>2022</v>
      </c>
      <c r="F190" s="70" t="s">
        <v>161</v>
      </c>
      <c r="G190" s="1073" t="s">
        <v>2387</v>
      </c>
      <c r="H190" s="70" t="s">
        <v>2388</v>
      </c>
      <c r="I190" s="1066"/>
      <c r="J190" s="73"/>
      <c r="K190" s="71"/>
      <c r="L190" s="71"/>
      <c r="M190" s="71"/>
      <c r="N190" s="71"/>
      <c r="O190" s="71"/>
      <c r="P190" s="71"/>
      <c r="Q190" s="71"/>
      <c r="R190" s="71"/>
      <c r="S190" s="71"/>
      <c r="T190" s="71"/>
      <c r="U190" s="71"/>
      <c r="V190" s="71"/>
      <c r="W190" s="71"/>
      <c r="X190" s="71"/>
      <c r="Y190" s="71"/>
      <c r="Z190" s="71"/>
      <c r="AA190" s="71"/>
      <c r="AB190" s="71"/>
      <c r="AC190" s="72"/>
      <c r="AD190" s="71">
        <v>792237.20034110523</v>
      </c>
      <c r="AE190" s="71">
        <v>311231.7517921924</v>
      </c>
      <c r="AF190" s="71">
        <v>318433.03197793086</v>
      </c>
      <c r="AG190" s="71">
        <v>8334196.6364016533</v>
      </c>
      <c r="AH190" s="71">
        <v>10929058.322403306</v>
      </c>
      <c r="AI190" s="71">
        <v>0</v>
      </c>
      <c r="AJ190" s="71">
        <v>0</v>
      </c>
      <c r="AK190" s="71">
        <v>682825.13282482699</v>
      </c>
      <c r="AL190" s="71">
        <v>0</v>
      </c>
      <c r="AM190" s="71">
        <v>0</v>
      </c>
      <c r="AN190" s="71">
        <v>21367982.075741015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2366</v>
      </c>
      <c r="B191" s="70">
        <v>183</v>
      </c>
      <c r="C191" s="70">
        <v>16</v>
      </c>
      <c r="D191" s="70">
        <v>3</v>
      </c>
      <c r="E191" s="70">
        <v>2022</v>
      </c>
      <c r="F191" s="70" t="s">
        <v>161</v>
      </c>
      <c r="G191" s="1073" t="s">
        <v>2364</v>
      </c>
      <c r="H191" s="70" t="s">
        <v>2365</v>
      </c>
      <c r="I191" s="1066"/>
      <c r="J191" s="73"/>
      <c r="K191" s="71"/>
      <c r="L191" s="71"/>
      <c r="M191" s="71"/>
      <c r="N191" s="71"/>
      <c r="O191" s="71"/>
      <c r="P191" s="71"/>
      <c r="Q191" s="71"/>
      <c r="R191" s="71"/>
      <c r="S191" s="71"/>
      <c r="T191" s="71"/>
      <c r="U191" s="71"/>
      <c r="V191" s="71"/>
      <c r="W191" s="71"/>
      <c r="X191" s="71"/>
      <c r="Y191" s="71"/>
      <c r="Z191" s="71"/>
      <c r="AA191" s="71"/>
      <c r="AB191" s="71"/>
      <c r="AC191" s="72"/>
      <c r="AD191" s="71">
        <v>15343622.369549269</v>
      </c>
      <c r="AE191" s="71">
        <v>58839.833672155786</v>
      </c>
      <c r="AF191" s="71">
        <v>53072.17199632182</v>
      </c>
      <c r="AG191" s="71">
        <v>8827114.1028347462</v>
      </c>
      <c r="AH191" s="71">
        <v>17475648.061759006</v>
      </c>
      <c r="AI191" s="71">
        <v>0</v>
      </c>
      <c r="AJ191" s="71">
        <v>0</v>
      </c>
      <c r="AK191" s="71">
        <v>916803.79029052053</v>
      </c>
      <c r="AL191" s="71">
        <v>0</v>
      </c>
      <c r="AM191" s="71">
        <v>0</v>
      </c>
      <c r="AN191" s="71">
        <v>42675100.330102019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2429</v>
      </c>
      <c r="B192" s="70">
        <v>184</v>
      </c>
      <c r="C192" s="70">
        <v>16</v>
      </c>
      <c r="D192" s="70">
        <v>4</v>
      </c>
      <c r="E192" s="70">
        <v>2022</v>
      </c>
      <c r="F192" s="70" t="s">
        <v>161</v>
      </c>
      <c r="G192" s="1073" t="s">
        <v>2427</v>
      </c>
      <c r="H192" s="70" t="s">
        <v>2428</v>
      </c>
      <c r="I192" s="1066"/>
      <c r="J192" s="73"/>
      <c r="K192" s="71"/>
      <c r="L192" s="71"/>
      <c r="M192" s="71"/>
      <c r="N192" s="71"/>
      <c r="O192" s="71"/>
      <c r="P192" s="71"/>
      <c r="Q192" s="71"/>
      <c r="R192" s="71"/>
      <c r="S192" s="71"/>
      <c r="T192" s="71"/>
      <c r="U192" s="71"/>
      <c r="V192" s="71"/>
      <c r="W192" s="71"/>
      <c r="X192" s="71"/>
      <c r="Y192" s="71"/>
      <c r="Z192" s="71"/>
      <c r="AA192" s="71"/>
      <c r="AB192" s="71"/>
      <c r="AC192" s="72"/>
      <c r="AD192" s="71">
        <v>13763076.653928708</v>
      </c>
      <c r="AE192" s="71">
        <v>466073.41935049713</v>
      </c>
      <c r="AF192" s="71">
        <v>15163.477713234804</v>
      </c>
      <c r="AG192" s="71">
        <v>32072064.098837487</v>
      </c>
      <c r="AH192" s="71">
        <v>59841154.251535289</v>
      </c>
      <c r="AI192" s="71">
        <v>0</v>
      </c>
      <c r="AJ192" s="71">
        <v>0</v>
      </c>
      <c r="AK192" s="71">
        <v>3636224.6105043739</v>
      </c>
      <c r="AL192" s="71">
        <v>0</v>
      </c>
      <c r="AM192" s="71">
        <v>0</v>
      </c>
      <c r="AN192" s="71">
        <v>109793756.51186959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1659</v>
      </c>
      <c r="B193" s="70">
        <v>185</v>
      </c>
      <c r="C193" s="70">
        <v>16</v>
      </c>
      <c r="D193" s="70">
        <v>5</v>
      </c>
      <c r="E193" s="70">
        <v>2022</v>
      </c>
      <c r="F193" s="70" t="s">
        <v>161</v>
      </c>
      <c r="G193" s="1073" t="s">
        <v>1657</v>
      </c>
      <c r="H193" s="70" t="s">
        <v>1658</v>
      </c>
      <c r="I193" s="1066"/>
      <c r="J193" s="73"/>
      <c r="K193" s="71"/>
      <c r="L193" s="71"/>
      <c r="M193" s="71"/>
      <c r="N193" s="71"/>
      <c r="O193" s="71"/>
      <c r="P193" s="71"/>
      <c r="Q193" s="71"/>
      <c r="R193" s="71"/>
      <c r="S193" s="71"/>
      <c r="T193" s="71"/>
      <c r="U193" s="71"/>
      <c r="V193" s="71"/>
      <c r="W193" s="71"/>
      <c r="X193" s="71"/>
      <c r="Y193" s="71"/>
      <c r="Z193" s="71"/>
      <c r="AA193" s="71"/>
      <c r="AB193" s="71"/>
      <c r="AC193" s="72"/>
      <c r="AD193" s="71">
        <v>39999080.400670595</v>
      </c>
      <c r="AE193" s="71">
        <v>1774485.5102181719</v>
      </c>
      <c r="AF193" s="71">
        <v>113726.08284926103</v>
      </c>
      <c r="AG193" s="71">
        <v>175413760.48880863</v>
      </c>
      <c r="AH193" s="71">
        <v>253463447.31830779</v>
      </c>
      <c r="AI193" s="71">
        <v>0</v>
      </c>
      <c r="AJ193" s="71">
        <v>0</v>
      </c>
      <c r="AK193" s="71">
        <v>15230047.866141651</v>
      </c>
      <c r="AL193" s="71">
        <v>0</v>
      </c>
      <c r="AM193" s="71">
        <v>0</v>
      </c>
      <c r="AN193" s="71">
        <v>485994547.66699612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2358</v>
      </c>
      <c r="B194" s="70">
        <v>186</v>
      </c>
      <c r="C194" s="70">
        <v>16</v>
      </c>
      <c r="D194" s="70">
        <v>6</v>
      </c>
      <c r="E194" s="70">
        <v>2022</v>
      </c>
      <c r="F194" s="70" t="s">
        <v>161</v>
      </c>
      <c r="G194" s="1073" t="s">
        <v>2356</v>
      </c>
      <c r="H194" s="70" t="s">
        <v>2357</v>
      </c>
      <c r="I194" s="1066"/>
      <c r="J194" s="73"/>
      <c r="K194" s="71"/>
      <c r="L194" s="71"/>
      <c r="M194" s="71"/>
      <c r="N194" s="71"/>
      <c r="O194" s="71"/>
      <c r="P194" s="71"/>
      <c r="Q194" s="71"/>
      <c r="R194" s="71"/>
      <c r="S194" s="71"/>
      <c r="T194" s="71"/>
      <c r="U194" s="71"/>
      <c r="V194" s="71"/>
      <c r="W194" s="71"/>
      <c r="X194" s="71"/>
      <c r="Y194" s="71"/>
      <c r="Z194" s="71"/>
      <c r="AA194" s="71"/>
      <c r="AB194" s="71"/>
      <c r="AC194" s="72"/>
      <c r="AD194" s="71">
        <v>5233181.9765231963</v>
      </c>
      <c r="AE194" s="71">
        <v>814467.17135668267</v>
      </c>
      <c r="AF194" s="71">
        <v>1288895.6056249584</v>
      </c>
      <c r="AG194" s="71">
        <v>45880238.915101394</v>
      </c>
      <c r="AH194" s="71">
        <v>63247549.966817506</v>
      </c>
      <c r="AI194" s="71">
        <v>0</v>
      </c>
      <c r="AJ194" s="71">
        <v>0</v>
      </c>
      <c r="AK194" s="71">
        <v>3607945.7330292161</v>
      </c>
      <c r="AL194" s="71">
        <v>0</v>
      </c>
      <c r="AM194" s="71">
        <v>0</v>
      </c>
      <c r="AN194" s="71">
        <v>120072279.36845295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1667</v>
      </c>
      <c r="B195" s="70">
        <v>187</v>
      </c>
      <c r="C195" s="70">
        <v>16</v>
      </c>
      <c r="D195" s="70">
        <v>7</v>
      </c>
      <c r="E195" s="70">
        <v>2022</v>
      </c>
      <c r="F195" s="70" t="s">
        <v>161</v>
      </c>
      <c r="G195" s="1073" t="s">
        <v>1665</v>
      </c>
      <c r="H195" s="70" t="s">
        <v>1666</v>
      </c>
      <c r="I195" s="1066"/>
      <c r="J195" s="73"/>
      <c r="K195" s="71"/>
      <c r="L195" s="71"/>
      <c r="M195" s="71"/>
      <c r="N195" s="71"/>
      <c r="O195" s="71"/>
      <c r="P195" s="71"/>
      <c r="Q195" s="71"/>
      <c r="R195" s="71"/>
      <c r="S195" s="71"/>
      <c r="T195" s="71"/>
      <c r="U195" s="71"/>
      <c r="V195" s="71"/>
      <c r="W195" s="71"/>
      <c r="X195" s="71"/>
      <c r="Y195" s="71"/>
      <c r="Z195" s="71"/>
      <c r="AA195" s="71"/>
      <c r="AB195" s="71"/>
      <c r="AC195" s="72"/>
      <c r="AD195" s="71">
        <v>5208257.786229481</v>
      </c>
      <c r="AE195" s="71">
        <v>528010.08637381892</v>
      </c>
      <c r="AF195" s="71">
        <v>0</v>
      </c>
      <c r="AG195" s="71">
        <v>48591284.980483405</v>
      </c>
      <c r="AH195" s="71">
        <v>52678356.893640831</v>
      </c>
      <c r="AI195" s="71">
        <v>0</v>
      </c>
      <c r="AJ195" s="71">
        <v>0</v>
      </c>
      <c r="AK195" s="71">
        <v>3102412.3754253583</v>
      </c>
      <c r="AL195" s="71">
        <v>0</v>
      </c>
      <c r="AM195" s="71">
        <v>0</v>
      </c>
      <c r="AN195" s="71">
        <v>110108322.12215288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2385</v>
      </c>
      <c r="B196" s="70">
        <v>188</v>
      </c>
      <c r="C196" s="70">
        <v>16</v>
      </c>
      <c r="D196" s="70">
        <v>8</v>
      </c>
      <c r="E196" s="70">
        <v>2022</v>
      </c>
      <c r="F196" s="70" t="s">
        <v>161</v>
      </c>
      <c r="G196" s="1073" t="s">
        <v>2383</v>
      </c>
      <c r="H196" s="70" t="s">
        <v>2384</v>
      </c>
      <c r="I196" s="1066"/>
      <c r="J196" s="73"/>
      <c r="K196" s="71"/>
      <c r="L196" s="71"/>
      <c r="M196" s="71"/>
      <c r="N196" s="71"/>
      <c r="O196" s="71"/>
      <c r="P196" s="71"/>
      <c r="Q196" s="71"/>
      <c r="R196" s="71"/>
      <c r="S196" s="71"/>
      <c r="T196" s="71"/>
      <c r="U196" s="71"/>
      <c r="V196" s="71"/>
      <c r="W196" s="71"/>
      <c r="X196" s="71"/>
      <c r="Y196" s="71"/>
      <c r="Z196" s="71"/>
      <c r="AA196" s="71"/>
      <c r="AB196" s="71"/>
      <c r="AC196" s="72"/>
      <c r="AD196" s="71">
        <v>8535354.0189846866</v>
      </c>
      <c r="AE196" s="71">
        <v>569817.33661456127</v>
      </c>
      <c r="AF196" s="71">
        <v>424577.37597057456</v>
      </c>
      <c r="AG196" s="71">
        <v>35898660.219831243</v>
      </c>
      <c r="AH196" s="71">
        <v>36449913.051804259</v>
      </c>
      <c r="AI196" s="71">
        <v>0</v>
      </c>
      <c r="AJ196" s="71">
        <v>0</v>
      </c>
      <c r="AK196" s="71">
        <v>2122594.4654641659</v>
      </c>
      <c r="AL196" s="71">
        <v>0</v>
      </c>
      <c r="AM196" s="71">
        <v>0</v>
      </c>
      <c r="AN196" s="71">
        <v>84000916.468669489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2437</v>
      </c>
      <c r="B197" s="70">
        <v>189</v>
      </c>
      <c r="C197" s="70">
        <v>16</v>
      </c>
      <c r="D197" s="70">
        <v>9</v>
      </c>
      <c r="E197" s="70">
        <v>2022</v>
      </c>
      <c r="F197" s="70" t="s">
        <v>161</v>
      </c>
      <c r="G197" s="1073" t="s">
        <v>2435</v>
      </c>
      <c r="H197" s="70" t="s">
        <v>2436</v>
      </c>
      <c r="I197" s="1066"/>
      <c r="J197" s="73"/>
      <c r="K197" s="71"/>
      <c r="L197" s="71"/>
      <c r="M197" s="71"/>
      <c r="N197" s="71"/>
      <c r="O197" s="71"/>
      <c r="P197" s="71"/>
      <c r="Q197" s="71"/>
      <c r="R197" s="71"/>
      <c r="S197" s="71"/>
      <c r="T197" s="71"/>
      <c r="U197" s="71"/>
      <c r="V197" s="71"/>
      <c r="W197" s="71"/>
      <c r="X197" s="71"/>
      <c r="Y197" s="71"/>
      <c r="Z197" s="71"/>
      <c r="AA197" s="71"/>
      <c r="AB197" s="71"/>
      <c r="AC197" s="72"/>
      <c r="AD197" s="71">
        <v>17017323.840826459</v>
      </c>
      <c r="AE197" s="71">
        <v>1291379.507436261</v>
      </c>
      <c r="AF197" s="71">
        <v>242615.64341175687</v>
      </c>
      <c r="AG197" s="71">
        <v>108688301.34849721</v>
      </c>
      <c r="AH197" s="71">
        <v>160524549.45981908</v>
      </c>
      <c r="AI197" s="71">
        <v>0</v>
      </c>
      <c r="AJ197" s="71">
        <v>0</v>
      </c>
      <c r="AK197" s="71">
        <v>10172906.507981379</v>
      </c>
      <c r="AL197" s="71">
        <v>0</v>
      </c>
      <c r="AM197" s="71">
        <v>0</v>
      </c>
      <c r="AN197" s="71">
        <v>297937076.30797213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120316607.58220519</v>
      </c>
      <c r="AE198" s="71">
        <v>2884700.2666112161</v>
      </c>
      <c r="AF198" s="71">
        <v>735428.669091888</v>
      </c>
      <c r="AG198" s="71">
        <v>257030515.72030932</v>
      </c>
      <c r="AH198" s="71">
        <v>272477149.59593952</v>
      </c>
      <c r="AI198" s="71">
        <v>0</v>
      </c>
      <c r="AJ198" s="71">
        <v>0</v>
      </c>
      <c r="AK198" s="71">
        <v>15493338.41943776</v>
      </c>
      <c r="AL198" s="71">
        <v>0</v>
      </c>
      <c r="AM198" s="71">
        <v>0</v>
      </c>
      <c r="AN198" s="71">
        <v>668937740.25359488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1675</v>
      </c>
      <c r="B199" s="70">
        <v>191</v>
      </c>
      <c r="C199" s="70">
        <v>16</v>
      </c>
      <c r="D199" s="70">
        <v>11</v>
      </c>
      <c r="E199" s="70">
        <v>2022</v>
      </c>
      <c r="F199" s="70" t="s">
        <v>161</v>
      </c>
      <c r="G199" s="1073" t="s">
        <v>1673</v>
      </c>
      <c r="H199" s="70" t="s">
        <v>1674</v>
      </c>
      <c r="I199" s="1066"/>
      <c r="J199" s="73"/>
      <c r="K199" s="71"/>
      <c r="L199" s="71"/>
      <c r="M199" s="71"/>
      <c r="N199" s="71"/>
      <c r="O199" s="71"/>
      <c r="P199" s="71"/>
      <c r="Q199" s="71"/>
      <c r="R199" s="71"/>
      <c r="S199" s="71"/>
      <c r="T199" s="71"/>
      <c r="U199" s="71"/>
      <c r="V199" s="71"/>
      <c r="W199" s="71"/>
      <c r="X199" s="71"/>
      <c r="Y199" s="71"/>
      <c r="Z199" s="71"/>
      <c r="AA199" s="71"/>
      <c r="AB199" s="71"/>
      <c r="AC199" s="72"/>
      <c r="AD199" s="71">
        <v>46023601.592377953</v>
      </c>
      <c r="AE199" s="71">
        <v>987889.83902198391</v>
      </c>
      <c r="AF199" s="71">
        <v>424577.37597057456</v>
      </c>
      <c r="AG199" s="71">
        <v>54305236.137424931</v>
      </c>
      <c r="AH199" s="71">
        <v>76414674.359753564</v>
      </c>
      <c r="AI199" s="71">
        <v>0</v>
      </c>
      <c r="AJ199" s="71">
        <v>0</v>
      </c>
      <c r="AK199" s="71">
        <v>4881657.3650610037</v>
      </c>
      <c r="AL199" s="71">
        <v>0</v>
      </c>
      <c r="AM199" s="71">
        <v>0</v>
      </c>
      <c r="AN199" s="71">
        <v>183037636.66961002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324937.96991720202</v>
      </c>
      <c r="AE200" s="71">
        <v>92905.000534982813</v>
      </c>
      <c r="AF200" s="71">
        <v>106144.34399264364</v>
      </c>
      <c r="AG200" s="71">
        <v>3703366.7543854816</v>
      </c>
      <c r="AH200" s="71">
        <v>1434531.3359582147</v>
      </c>
      <c r="AI200" s="71">
        <v>0</v>
      </c>
      <c r="AJ200" s="71">
        <v>0</v>
      </c>
      <c r="AK200" s="71">
        <v>58623.791660830459</v>
      </c>
      <c r="AL200" s="71">
        <v>0</v>
      </c>
      <c r="AM200" s="71">
        <v>0</v>
      </c>
      <c r="AN200" s="71">
        <v>5720509.1964493552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20257325.717734437</v>
      </c>
      <c r="AE201" s="71">
        <v>176519.50101646734</v>
      </c>
      <c r="AF201" s="71">
        <v>0</v>
      </c>
      <c r="AG201" s="71">
        <v>22674203.455922317</v>
      </c>
      <c r="AH201" s="71">
        <v>39240101.148547731</v>
      </c>
      <c r="AI201" s="71">
        <v>0</v>
      </c>
      <c r="AJ201" s="71">
        <v>0</v>
      </c>
      <c r="AK201" s="71">
        <v>2203557.2790574268</v>
      </c>
      <c r="AL201" s="71">
        <v>0</v>
      </c>
      <c r="AM201" s="71">
        <v>0</v>
      </c>
      <c r="AN201" s="71">
        <v>84551707.102278382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2373</v>
      </c>
      <c r="B202" s="70">
        <v>194</v>
      </c>
      <c r="C202" s="70">
        <v>16</v>
      </c>
      <c r="D202" s="70">
        <v>14</v>
      </c>
      <c r="E202" s="70">
        <v>2022</v>
      </c>
      <c r="F202" s="70" t="s">
        <v>161</v>
      </c>
      <c r="G202" s="1073" t="s">
        <v>2372</v>
      </c>
      <c r="H202" s="70" t="s">
        <v>2351</v>
      </c>
      <c r="I202" s="1066"/>
      <c r="J202" s="73"/>
      <c r="K202" s="71"/>
      <c r="L202" s="71"/>
      <c r="M202" s="71"/>
      <c r="N202" s="71"/>
      <c r="O202" s="71"/>
      <c r="P202" s="71"/>
      <c r="Q202" s="71"/>
      <c r="R202" s="71"/>
      <c r="S202" s="71"/>
      <c r="T202" s="71"/>
      <c r="U202" s="71"/>
      <c r="V202" s="71"/>
      <c r="W202" s="71"/>
      <c r="X202" s="71"/>
      <c r="Y202" s="71"/>
      <c r="Z202" s="71"/>
      <c r="AA202" s="71"/>
      <c r="AB202" s="71"/>
      <c r="AC202" s="72"/>
      <c r="AD202" s="71">
        <v>1238046.0132589436</v>
      </c>
      <c r="AE202" s="71">
        <v>126970.16739780984</v>
      </c>
      <c r="AF202" s="71">
        <v>295687.81540807872</v>
      </c>
      <c r="AG202" s="71">
        <v>2548902.1619500774</v>
      </c>
      <c r="AH202" s="71">
        <v>3697245.7112325123</v>
      </c>
      <c r="AI202" s="71">
        <v>0</v>
      </c>
      <c r="AJ202" s="71">
        <v>0</v>
      </c>
      <c r="AK202" s="71">
        <v>162958.64554177984</v>
      </c>
      <c r="AL202" s="71">
        <v>0</v>
      </c>
      <c r="AM202" s="71">
        <v>0</v>
      </c>
      <c r="AN202" s="71">
        <v>8069810.5147892013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1663</v>
      </c>
      <c r="B203" s="70">
        <v>195</v>
      </c>
      <c r="C203" s="70">
        <v>16</v>
      </c>
      <c r="D203" s="70">
        <v>15</v>
      </c>
      <c r="E203" s="70">
        <v>2022</v>
      </c>
      <c r="F203" s="70" t="s">
        <v>161</v>
      </c>
      <c r="G203" s="1073" t="s">
        <v>1661</v>
      </c>
      <c r="H203" s="70" t="s">
        <v>1662</v>
      </c>
      <c r="I203" s="1066"/>
      <c r="J203" s="73"/>
      <c r="K203" s="71"/>
      <c r="L203" s="71"/>
      <c r="M203" s="71"/>
      <c r="N203" s="71"/>
      <c r="O203" s="71"/>
      <c r="P203" s="71"/>
      <c r="Q203" s="71"/>
      <c r="R203" s="71"/>
      <c r="S203" s="71"/>
      <c r="T203" s="71"/>
      <c r="U203" s="71"/>
      <c r="V203" s="71"/>
      <c r="W203" s="71"/>
      <c r="X203" s="71"/>
      <c r="Y203" s="71"/>
      <c r="Z203" s="71"/>
      <c r="AA203" s="71"/>
      <c r="AB203" s="71"/>
      <c r="AC203" s="72"/>
      <c r="AD203" s="71">
        <v>65202799.187616162</v>
      </c>
      <c r="AE203" s="71">
        <v>270972.91822703322</v>
      </c>
      <c r="AF203" s="71">
        <v>181961.73255881763</v>
      </c>
      <c r="AG203" s="71">
        <v>9281117.0324441753</v>
      </c>
      <c r="AH203" s="71">
        <v>17840442.97193395</v>
      </c>
      <c r="AI203" s="71">
        <v>0</v>
      </c>
      <c r="AJ203" s="71">
        <v>0</v>
      </c>
      <c r="AK203" s="71">
        <v>1061038.9781432685</v>
      </c>
      <c r="AL203" s="71">
        <v>0</v>
      </c>
      <c r="AM203" s="71">
        <v>0</v>
      </c>
      <c r="AN203" s="71">
        <v>93838332.820923403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2421</v>
      </c>
      <c r="B204" s="70">
        <v>196</v>
      </c>
      <c r="C204" s="70">
        <v>16</v>
      </c>
      <c r="D204" s="70">
        <v>16</v>
      </c>
      <c r="E204" s="70">
        <v>2022</v>
      </c>
      <c r="F204" s="70" t="s">
        <v>161</v>
      </c>
      <c r="G204" s="1073" t="s">
        <v>2419</v>
      </c>
      <c r="H204" s="70" t="s">
        <v>2420</v>
      </c>
      <c r="I204" s="1066"/>
      <c r="J204" s="73"/>
      <c r="K204" s="71"/>
      <c r="L204" s="71"/>
      <c r="M204" s="71"/>
      <c r="N204" s="71"/>
      <c r="O204" s="71"/>
      <c r="P204" s="71"/>
      <c r="Q204" s="71"/>
      <c r="R204" s="71"/>
      <c r="S204" s="71"/>
      <c r="T204" s="71"/>
      <c r="U204" s="71"/>
      <c r="V204" s="71"/>
      <c r="W204" s="71"/>
      <c r="X204" s="71"/>
      <c r="Y204" s="71"/>
      <c r="Z204" s="71"/>
      <c r="AA204" s="71"/>
      <c r="AB204" s="71"/>
      <c r="AC204" s="72"/>
      <c r="AD204" s="71">
        <v>3774517.3372048391</v>
      </c>
      <c r="AE204" s="71">
        <v>283360.25163169758</v>
      </c>
      <c r="AF204" s="71">
        <v>0</v>
      </c>
      <c r="AG204" s="71">
        <v>32195293.465445764</v>
      </c>
      <c r="AH204" s="71">
        <v>49626896.76663693</v>
      </c>
      <c r="AI204" s="71">
        <v>0</v>
      </c>
      <c r="AJ204" s="71">
        <v>0</v>
      </c>
      <c r="AK204" s="71">
        <v>2790699.0867265817</v>
      </c>
      <c r="AL204" s="71">
        <v>0</v>
      </c>
      <c r="AM204" s="71">
        <v>0</v>
      </c>
      <c r="AN204" s="71">
        <v>88670766.907645807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2405</v>
      </c>
      <c r="B205" s="70">
        <v>197</v>
      </c>
      <c r="C205" s="70">
        <v>16</v>
      </c>
      <c r="D205" s="70">
        <v>17</v>
      </c>
      <c r="E205" s="70">
        <v>2022</v>
      </c>
      <c r="F205" s="70" t="s">
        <v>161</v>
      </c>
      <c r="G205" s="1073" t="s">
        <v>2403</v>
      </c>
      <c r="H205" s="70" t="s">
        <v>2404</v>
      </c>
      <c r="I205" s="1066"/>
      <c r="J205" s="73"/>
      <c r="K205" s="71"/>
      <c r="L205" s="71"/>
      <c r="M205" s="71"/>
      <c r="N205" s="71"/>
      <c r="O205" s="71"/>
      <c r="P205" s="71"/>
      <c r="Q205" s="71"/>
      <c r="R205" s="71"/>
      <c r="S205" s="71"/>
      <c r="T205" s="71"/>
      <c r="U205" s="71"/>
      <c r="V205" s="71"/>
      <c r="W205" s="71"/>
      <c r="X205" s="71"/>
      <c r="Y205" s="71"/>
      <c r="Z205" s="71"/>
      <c r="AA205" s="71"/>
      <c r="AB205" s="71"/>
      <c r="AC205" s="72"/>
      <c r="AD205" s="71">
        <v>90517.924258095663</v>
      </c>
      <c r="AE205" s="71">
        <v>41807.250240742265</v>
      </c>
      <c r="AF205" s="71">
        <v>174379.99370220024</v>
      </c>
      <c r="AG205" s="71">
        <v>1297151.2274555101</v>
      </c>
      <c r="AH205" s="71">
        <v>1666225.4005287855</v>
      </c>
      <c r="AI205" s="71">
        <v>0</v>
      </c>
      <c r="AJ205" s="71">
        <v>0</v>
      </c>
      <c r="AK205" s="71">
        <v>80962.813593261468</v>
      </c>
      <c r="AL205" s="71">
        <v>0</v>
      </c>
      <c r="AM205" s="71">
        <v>0</v>
      </c>
      <c r="AN205" s="71">
        <v>3351044.6097785952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2445</v>
      </c>
      <c r="B206" s="70">
        <v>198</v>
      </c>
      <c r="C206" s="70">
        <v>16</v>
      </c>
      <c r="D206" s="70">
        <v>18</v>
      </c>
      <c r="E206" s="70">
        <v>2022</v>
      </c>
      <c r="F206" s="70" t="s">
        <v>161</v>
      </c>
      <c r="G206" s="1073" t="s">
        <v>2443</v>
      </c>
      <c r="H206" s="70" t="s">
        <v>2444</v>
      </c>
      <c r="I206" s="1066"/>
      <c r="J206" s="73"/>
      <c r="K206" s="71"/>
      <c r="L206" s="71"/>
      <c r="M206" s="71"/>
      <c r="N206" s="71"/>
      <c r="O206" s="71"/>
      <c r="P206" s="71"/>
      <c r="Q206" s="71"/>
      <c r="R206" s="71"/>
      <c r="S206" s="71"/>
      <c r="T206" s="71"/>
      <c r="U206" s="71"/>
      <c r="V206" s="71"/>
      <c r="W206" s="71"/>
      <c r="X206" s="71"/>
      <c r="Y206" s="71"/>
      <c r="Z206" s="71"/>
      <c r="AA206" s="71"/>
      <c r="AB206" s="71"/>
      <c r="AC206" s="72"/>
      <c r="AD206" s="71">
        <v>16022846.097013038</v>
      </c>
      <c r="AE206" s="71">
        <v>939888.92207890947</v>
      </c>
      <c r="AF206" s="71">
        <v>174379.99370220024</v>
      </c>
      <c r="AG206" s="71">
        <v>44226371.100095622</v>
      </c>
      <c r="AH206" s="71">
        <v>67984954.138143435</v>
      </c>
      <c r="AI206" s="71">
        <v>0</v>
      </c>
      <c r="AJ206" s="71">
        <v>0</v>
      </c>
      <c r="AK206" s="71">
        <v>4556127.455860666</v>
      </c>
      <c r="AL206" s="71">
        <v>0</v>
      </c>
      <c r="AM206" s="71">
        <v>0</v>
      </c>
      <c r="AN206" s="71">
        <v>133904567.70689386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2354</v>
      </c>
      <c r="B207" s="70">
        <v>199</v>
      </c>
      <c r="C207" s="70">
        <v>16</v>
      </c>
      <c r="D207" s="70">
        <v>19</v>
      </c>
      <c r="E207" s="70">
        <v>2022</v>
      </c>
      <c r="F207" s="70" t="s">
        <v>161</v>
      </c>
      <c r="G207" s="1073" t="s">
        <v>2352</v>
      </c>
      <c r="H207" s="70" t="s">
        <v>2353</v>
      </c>
      <c r="I207" s="1066"/>
      <c r="J207" s="73"/>
      <c r="K207" s="71"/>
      <c r="L207" s="71"/>
      <c r="M207" s="71"/>
      <c r="N207" s="71"/>
      <c r="O207" s="71"/>
      <c r="P207" s="71"/>
      <c r="Q207" s="71"/>
      <c r="R207" s="71"/>
      <c r="S207" s="71"/>
      <c r="T207" s="71"/>
      <c r="U207" s="71"/>
      <c r="V207" s="71"/>
      <c r="W207" s="71"/>
      <c r="X207" s="71"/>
      <c r="Y207" s="71"/>
      <c r="Z207" s="71"/>
      <c r="AA207" s="71"/>
      <c r="AB207" s="71"/>
      <c r="AC207" s="72"/>
      <c r="AD207" s="71">
        <v>59105041.18373359</v>
      </c>
      <c r="AE207" s="71">
        <v>1367251.9245398305</v>
      </c>
      <c r="AF207" s="71">
        <v>1349549.5164778978</v>
      </c>
      <c r="AG207" s="71">
        <v>52242765.685770668</v>
      </c>
      <c r="AH207" s="71">
        <v>65628576.20485124</v>
      </c>
      <c r="AI207" s="71">
        <v>0</v>
      </c>
      <c r="AJ207" s="71">
        <v>0</v>
      </c>
      <c r="AK207" s="71">
        <v>3620600.207881113</v>
      </c>
      <c r="AL207" s="71">
        <v>0</v>
      </c>
      <c r="AM207" s="71">
        <v>0</v>
      </c>
      <c r="AN207" s="71">
        <v>183313784.72325435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1671</v>
      </c>
      <c r="B208" s="70">
        <v>200</v>
      </c>
      <c r="C208" s="70">
        <v>16</v>
      </c>
      <c r="D208" s="70">
        <v>20</v>
      </c>
      <c r="E208" s="70">
        <v>2022</v>
      </c>
      <c r="F208" s="70" t="s">
        <v>161</v>
      </c>
      <c r="G208" s="1073" t="s">
        <v>1669</v>
      </c>
      <c r="H208" s="70" t="s">
        <v>1670</v>
      </c>
      <c r="I208" s="1066"/>
      <c r="J208" s="73"/>
      <c r="K208" s="71"/>
      <c r="L208" s="71"/>
      <c r="M208" s="71"/>
      <c r="N208" s="71"/>
      <c r="O208" s="71"/>
      <c r="P208" s="71"/>
      <c r="Q208" s="71"/>
      <c r="R208" s="71"/>
      <c r="S208" s="71"/>
      <c r="T208" s="71"/>
      <c r="U208" s="71"/>
      <c r="V208" s="71"/>
      <c r="W208" s="71"/>
      <c r="X208" s="71"/>
      <c r="Y208" s="71"/>
      <c r="Z208" s="71"/>
      <c r="AA208" s="71"/>
      <c r="AB208" s="71"/>
      <c r="AC208" s="72"/>
      <c r="AD208" s="71">
        <v>28183202.924570628</v>
      </c>
      <c r="AE208" s="71">
        <v>783498.83784502174</v>
      </c>
      <c r="AF208" s="71">
        <v>545885.19767645292</v>
      </c>
      <c r="AG208" s="71">
        <v>47871366.049245603</v>
      </c>
      <c r="AH208" s="71">
        <v>59244665.276789777</v>
      </c>
      <c r="AI208" s="71">
        <v>0</v>
      </c>
      <c r="AJ208" s="71">
        <v>0</v>
      </c>
      <c r="AK208" s="71">
        <v>3108093.9763792716</v>
      </c>
      <c r="AL208" s="71">
        <v>0</v>
      </c>
      <c r="AM208" s="71">
        <v>0</v>
      </c>
      <c r="AN208" s="71">
        <v>139736712.26250675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2148</v>
      </c>
      <c r="B209" s="70">
        <v>201</v>
      </c>
      <c r="C209" s="70">
        <v>16</v>
      </c>
      <c r="D209" s="70">
        <v>21</v>
      </c>
      <c r="E209" s="70">
        <v>2022</v>
      </c>
      <c r="F209" s="70" t="s">
        <v>161</v>
      </c>
      <c r="G209" s="1073" t="s">
        <v>2129</v>
      </c>
      <c r="H209" s="70" t="s">
        <v>2130</v>
      </c>
      <c r="I209" s="1066"/>
      <c r="J209" s="73"/>
      <c r="K209" s="71"/>
      <c r="L209" s="71"/>
      <c r="M209" s="71"/>
      <c r="N209" s="71"/>
      <c r="O209" s="71"/>
      <c r="P209" s="71"/>
      <c r="Q209" s="71"/>
      <c r="R209" s="71"/>
      <c r="S209" s="71"/>
      <c r="T209" s="71"/>
      <c r="U209" s="71"/>
      <c r="V209" s="71"/>
      <c r="W209" s="71"/>
      <c r="X209" s="71"/>
      <c r="Y209" s="71"/>
      <c r="Z209" s="71"/>
      <c r="AA209" s="71"/>
      <c r="AB209" s="71"/>
      <c r="AC209" s="72"/>
      <c r="AD209" s="71">
        <v>26915885.656508196</v>
      </c>
      <c r="AE209" s="71">
        <v>1608804.9259307857</v>
      </c>
      <c r="AF209" s="71">
        <v>462486.07025366148</v>
      </c>
      <c r="AG209" s="71">
        <v>97448485.962595195</v>
      </c>
      <c r="AH209" s="71">
        <v>125371137.23742032</v>
      </c>
      <c r="AI209" s="71">
        <v>0</v>
      </c>
      <c r="AJ209" s="71">
        <v>0</v>
      </c>
      <c r="AK209" s="71">
        <v>7167597.8579501705</v>
      </c>
      <c r="AL209" s="71">
        <v>0</v>
      </c>
      <c r="AM209" s="71">
        <v>0</v>
      </c>
      <c r="AN209" s="71">
        <v>258974397.71065834</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2417</v>
      </c>
      <c r="B210" s="70">
        <v>202</v>
      </c>
      <c r="C210" s="70">
        <v>16</v>
      </c>
      <c r="D210" s="70">
        <v>22</v>
      </c>
      <c r="E210" s="70">
        <v>2022</v>
      </c>
      <c r="F210" s="70" t="s">
        <v>161</v>
      </c>
      <c r="G210" s="1073" t="s">
        <v>2415</v>
      </c>
      <c r="H210" s="70" t="s">
        <v>2416</v>
      </c>
      <c r="I210" s="1066"/>
      <c r="J210" s="73"/>
      <c r="K210" s="71"/>
      <c r="L210" s="71"/>
      <c r="M210" s="71"/>
      <c r="N210" s="71"/>
      <c r="O210" s="71"/>
      <c r="P210" s="71"/>
      <c r="Q210" s="71"/>
      <c r="R210" s="71"/>
      <c r="S210" s="71"/>
      <c r="T210" s="71"/>
      <c r="U210" s="71"/>
      <c r="V210" s="71"/>
      <c r="W210" s="71"/>
      <c r="X210" s="71"/>
      <c r="Y210" s="71"/>
      <c r="Z210" s="71"/>
      <c r="AA210" s="71"/>
      <c r="AB210" s="71"/>
      <c r="AC210" s="72"/>
      <c r="AD210" s="71">
        <v>975359.84390952368</v>
      </c>
      <c r="AE210" s="71">
        <v>286457.08498286363</v>
      </c>
      <c r="AF210" s="71">
        <v>515558.24224998336</v>
      </c>
      <c r="AG210" s="71">
        <v>27856322.609607078</v>
      </c>
      <c r="AH210" s="71">
        <v>52491029.777605049</v>
      </c>
      <c r="AI210" s="71">
        <v>0</v>
      </c>
      <c r="AJ210" s="71">
        <v>0</v>
      </c>
      <c r="AK210" s="71">
        <v>2910529.2159363846</v>
      </c>
      <c r="AL210" s="71">
        <v>0</v>
      </c>
      <c r="AM210" s="71">
        <v>0</v>
      </c>
      <c r="AN210" s="71">
        <v>85035256.774290875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2362</v>
      </c>
      <c r="B211" s="70">
        <v>203</v>
      </c>
      <c r="C211" s="70">
        <v>16</v>
      </c>
      <c r="D211" s="70">
        <v>23</v>
      </c>
      <c r="E211" s="70">
        <v>2022</v>
      </c>
      <c r="F211" s="70" t="s">
        <v>161</v>
      </c>
      <c r="G211" s="1073" t="s">
        <v>2360</v>
      </c>
      <c r="H211" s="70" t="s">
        <v>2361</v>
      </c>
      <c r="I211" s="1066"/>
      <c r="J211" s="73"/>
      <c r="K211" s="71"/>
      <c r="L211" s="71"/>
      <c r="M211" s="71"/>
      <c r="N211" s="71"/>
      <c r="O211" s="71"/>
      <c r="P211" s="71"/>
      <c r="Q211" s="71"/>
      <c r="R211" s="71"/>
      <c r="S211" s="71"/>
      <c r="T211" s="71"/>
      <c r="U211" s="71"/>
      <c r="V211" s="71"/>
      <c r="W211" s="71"/>
      <c r="X211" s="71"/>
      <c r="Y211" s="71"/>
      <c r="Z211" s="71"/>
      <c r="AA211" s="71"/>
      <c r="AB211" s="71"/>
      <c r="AC211" s="72"/>
      <c r="AD211" s="71">
        <v>3157468.8774829758</v>
      </c>
      <c r="AE211" s="71">
        <v>178067.9176920504</v>
      </c>
      <c r="AF211" s="71">
        <v>318433.03197793086</v>
      </c>
      <c r="AG211" s="71">
        <v>8236910.2943424899</v>
      </c>
      <c r="AH211" s="71">
        <v>11495969.331458958</v>
      </c>
      <c r="AI211" s="71">
        <v>0</v>
      </c>
      <c r="AJ211" s="71">
        <v>0</v>
      </c>
      <c r="AK211" s="71">
        <v>612838.13925617049</v>
      </c>
      <c r="AL211" s="71">
        <v>0</v>
      </c>
      <c r="AM211" s="71">
        <v>0</v>
      </c>
      <c r="AN211" s="71">
        <v>23999687.592210576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2401</v>
      </c>
      <c r="B212" s="70">
        <v>204</v>
      </c>
      <c r="C212" s="70">
        <v>16</v>
      </c>
      <c r="D212" s="70">
        <v>24</v>
      </c>
      <c r="E212" s="70">
        <v>2022</v>
      </c>
      <c r="F212" s="70" t="s">
        <v>161</v>
      </c>
      <c r="G212" s="1073" t="s">
        <v>2399</v>
      </c>
      <c r="H212" s="70" t="s">
        <v>2400</v>
      </c>
      <c r="I212" s="1066"/>
      <c r="J212" s="73"/>
      <c r="K212" s="71"/>
      <c r="L212" s="71"/>
      <c r="M212" s="71"/>
      <c r="N212" s="71"/>
      <c r="O212" s="71"/>
      <c r="P212" s="71"/>
      <c r="Q212" s="71"/>
      <c r="R212" s="71"/>
      <c r="S212" s="71"/>
      <c r="T212" s="71"/>
      <c r="U212" s="71"/>
      <c r="V212" s="71"/>
      <c r="W212" s="71"/>
      <c r="X212" s="71"/>
      <c r="Y212" s="71"/>
      <c r="Z212" s="71"/>
      <c r="AA212" s="71"/>
      <c r="AB212" s="71"/>
      <c r="AC212" s="72"/>
      <c r="AD212" s="71">
        <v>217138.93357623785</v>
      </c>
      <c r="AE212" s="71">
        <v>122324.9173710607</v>
      </c>
      <c r="AF212" s="71">
        <v>288106.0765514613</v>
      </c>
      <c r="AG212" s="71">
        <v>3320707.142286106</v>
      </c>
      <c r="AH212" s="71">
        <v>2578212.6759661385</v>
      </c>
      <c r="AI212" s="71">
        <v>0</v>
      </c>
      <c r="AJ212" s="71">
        <v>0</v>
      </c>
      <c r="AK212" s="71">
        <v>105238.74494179917</v>
      </c>
      <c r="AL212" s="71">
        <v>0</v>
      </c>
      <c r="AM212" s="71">
        <v>0</v>
      </c>
      <c r="AN212" s="71">
        <v>6631728.4906928036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2370</v>
      </c>
      <c r="B213" s="70">
        <v>205</v>
      </c>
      <c r="C213" s="70">
        <v>16</v>
      </c>
      <c r="D213" s="70">
        <v>25</v>
      </c>
      <c r="E213" s="70">
        <v>2022</v>
      </c>
      <c r="F213" s="70" t="s">
        <v>161</v>
      </c>
      <c r="G213" s="1073" t="s">
        <v>2368</v>
      </c>
      <c r="H213" s="70" t="s">
        <v>2369</v>
      </c>
      <c r="I213" s="1066"/>
      <c r="J213" s="73"/>
      <c r="K213" s="71"/>
      <c r="L213" s="71"/>
      <c r="M213" s="71"/>
      <c r="N213" s="71"/>
      <c r="O213" s="71"/>
      <c r="P213" s="71"/>
      <c r="Q213" s="71"/>
      <c r="R213" s="71"/>
      <c r="S213" s="71"/>
      <c r="T213" s="71"/>
      <c r="U213" s="71"/>
      <c r="V213" s="71"/>
      <c r="W213" s="71"/>
      <c r="X213" s="71"/>
      <c r="Y213" s="71"/>
      <c r="Z213" s="71"/>
      <c r="AA213" s="71"/>
      <c r="AB213" s="71"/>
      <c r="AC213" s="72"/>
      <c r="AD213" s="71">
        <v>1127634.6564614014</v>
      </c>
      <c r="AE213" s="71">
        <v>111486.00064197938</v>
      </c>
      <c r="AF213" s="71">
        <v>189543.47141543508</v>
      </c>
      <c r="AG213" s="71">
        <v>2749960.6022056816</v>
      </c>
      <c r="AH213" s="71">
        <v>3214138.9382981304</v>
      </c>
      <c r="AI213" s="71">
        <v>0</v>
      </c>
      <c r="AJ213" s="71">
        <v>0</v>
      </c>
      <c r="AK213" s="71">
        <v>170577.15591179964</v>
      </c>
      <c r="AL213" s="71">
        <v>0</v>
      </c>
      <c r="AM213" s="71">
        <v>0</v>
      </c>
      <c r="AN213" s="71">
        <v>7563340.8249344276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2341</v>
      </c>
      <c r="B214" s="70">
        <v>206</v>
      </c>
      <c r="C214" s="70">
        <v>16</v>
      </c>
      <c r="D214" s="70">
        <v>26</v>
      </c>
      <c r="E214" s="70">
        <v>2022</v>
      </c>
      <c r="F214" s="70" t="s">
        <v>161</v>
      </c>
      <c r="G214" s="1073" t="s">
        <v>2339</v>
      </c>
      <c r="H214" s="70" t="s">
        <v>2340</v>
      </c>
      <c r="I214" s="1066"/>
      <c r="J214" s="73"/>
      <c r="K214" s="71"/>
      <c r="L214" s="71"/>
      <c r="M214" s="71"/>
      <c r="N214" s="71"/>
      <c r="O214" s="71"/>
      <c r="P214" s="71"/>
      <c r="Q214" s="71"/>
      <c r="R214" s="71"/>
      <c r="S214" s="71"/>
      <c r="T214" s="71"/>
      <c r="U214" s="71"/>
      <c r="V214" s="71"/>
      <c r="W214" s="71"/>
      <c r="X214" s="71"/>
      <c r="Y214" s="71"/>
      <c r="Z214" s="71"/>
      <c r="AA214" s="71"/>
      <c r="AB214" s="71"/>
      <c r="AC214" s="72"/>
      <c r="AD214" s="71">
        <v>5460270.1774633527</v>
      </c>
      <c r="AE214" s="71">
        <v>210584.6678792944</v>
      </c>
      <c r="AF214" s="71">
        <v>53072.17199632182</v>
      </c>
      <c r="AG214" s="71">
        <v>11427902.313883046</v>
      </c>
      <c r="AH214" s="71">
        <v>13946010.822769037</v>
      </c>
      <c r="AI214" s="71">
        <v>0</v>
      </c>
      <c r="AJ214" s="71">
        <v>0</v>
      </c>
      <c r="AK214" s="71">
        <v>814276.71853127074</v>
      </c>
      <c r="AL214" s="71">
        <v>0</v>
      </c>
      <c r="AM214" s="71">
        <v>0</v>
      </c>
      <c r="AN214" s="71">
        <v>31912116.872522321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1651</v>
      </c>
      <c r="B215" s="70">
        <v>207</v>
      </c>
      <c r="C215" s="70">
        <v>16</v>
      </c>
      <c r="D215" s="70">
        <v>27</v>
      </c>
      <c r="E215" s="70">
        <v>2022</v>
      </c>
      <c r="F215" s="70" t="s">
        <v>161</v>
      </c>
      <c r="G215" s="1073" t="s">
        <v>1649</v>
      </c>
      <c r="H215" s="70" t="s">
        <v>1650</v>
      </c>
      <c r="I215" s="1066"/>
      <c r="J215" s="73"/>
      <c r="K215" s="71"/>
      <c r="L215" s="71"/>
      <c r="M215" s="71"/>
      <c r="N215" s="71"/>
      <c r="O215" s="71"/>
      <c r="P215" s="71"/>
      <c r="Q215" s="71"/>
      <c r="R215" s="71"/>
      <c r="S215" s="71"/>
      <c r="T215" s="71"/>
      <c r="U215" s="71"/>
      <c r="V215" s="71"/>
      <c r="W215" s="71"/>
      <c r="X215" s="71"/>
      <c r="Y215" s="71"/>
      <c r="Z215" s="71"/>
      <c r="AA215" s="71"/>
      <c r="AB215" s="71"/>
      <c r="AC215" s="72"/>
      <c r="AD215" s="71">
        <v>28225530.679468613</v>
      </c>
      <c r="AE215" s="71">
        <v>846983.9215439267</v>
      </c>
      <c r="AF215" s="71">
        <v>227452.16569852206</v>
      </c>
      <c r="AG215" s="71">
        <v>66952460.605116159</v>
      </c>
      <c r="AH215" s="71">
        <v>65973652.471232951</v>
      </c>
      <c r="AI215" s="71">
        <v>0</v>
      </c>
      <c r="AJ215" s="71">
        <v>0</v>
      </c>
      <c r="AK215" s="71">
        <v>4092689.5962335276</v>
      </c>
      <c r="AL215" s="71">
        <v>0</v>
      </c>
      <c r="AM215" s="71">
        <v>0</v>
      </c>
      <c r="AN215" s="71">
        <v>166318769.43929368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2377</v>
      </c>
      <c r="B216" s="70">
        <v>208</v>
      </c>
      <c r="C216" s="70">
        <v>16</v>
      </c>
      <c r="D216" s="70">
        <v>28</v>
      </c>
      <c r="E216" s="70">
        <v>2022</v>
      </c>
      <c r="F216" s="70" t="s">
        <v>161</v>
      </c>
      <c r="G216" s="1073" t="s">
        <v>2375</v>
      </c>
      <c r="H216" s="70" t="s">
        <v>2376</v>
      </c>
      <c r="I216" s="1066"/>
      <c r="J216" s="73"/>
      <c r="K216" s="71"/>
      <c r="L216" s="71"/>
      <c r="M216" s="71"/>
      <c r="N216" s="71"/>
      <c r="O216" s="71"/>
      <c r="P216" s="71"/>
      <c r="Q216" s="71"/>
      <c r="R216" s="71"/>
      <c r="S216" s="71"/>
      <c r="T216" s="71"/>
      <c r="U216" s="71"/>
      <c r="V216" s="71"/>
      <c r="W216" s="71"/>
      <c r="X216" s="71"/>
      <c r="Y216" s="71"/>
      <c r="Z216" s="71"/>
      <c r="AA216" s="71"/>
      <c r="AB216" s="71"/>
      <c r="AC216" s="72"/>
      <c r="AD216" s="71">
        <v>0</v>
      </c>
      <c r="AE216" s="71">
        <v>162583.75093621993</v>
      </c>
      <c r="AF216" s="71">
        <v>303269.55426469608</v>
      </c>
      <c r="AG216" s="71">
        <v>4818916.8099972205</v>
      </c>
      <c r="AH216" s="71">
        <v>3204279.6164015103</v>
      </c>
      <c r="AI216" s="71">
        <v>0</v>
      </c>
      <c r="AJ216" s="71">
        <v>0</v>
      </c>
      <c r="AK216" s="71">
        <v>163346.02742500117</v>
      </c>
      <c r="AL216" s="71">
        <v>0</v>
      </c>
      <c r="AM216" s="71">
        <v>0</v>
      </c>
      <c r="AN216" s="71">
        <v>8652395.759024648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2425</v>
      </c>
      <c r="B217" s="70">
        <v>209</v>
      </c>
      <c r="C217" s="70">
        <v>16</v>
      </c>
      <c r="D217" s="70">
        <v>29</v>
      </c>
      <c r="E217" s="70">
        <v>2022</v>
      </c>
      <c r="F217" s="70" t="s">
        <v>161</v>
      </c>
      <c r="G217" s="1073" t="s">
        <v>2423</v>
      </c>
      <c r="H217" s="70" t="s">
        <v>2424</v>
      </c>
      <c r="I217" s="1066"/>
      <c r="J217" s="73"/>
      <c r="K217" s="71"/>
      <c r="L217" s="71"/>
      <c r="M217" s="71"/>
      <c r="N217" s="71"/>
      <c r="O217" s="71"/>
      <c r="P217" s="71"/>
      <c r="Q217" s="71"/>
      <c r="R217" s="71"/>
      <c r="S217" s="71"/>
      <c r="T217" s="71"/>
      <c r="U217" s="71"/>
      <c r="V217" s="71"/>
      <c r="W217" s="71"/>
      <c r="X217" s="71"/>
      <c r="Y217" s="71"/>
      <c r="Z217" s="71"/>
      <c r="AA217" s="71"/>
      <c r="AB217" s="71"/>
      <c r="AC217" s="72"/>
      <c r="AD217" s="71">
        <v>51023276.81496416</v>
      </c>
      <c r="AE217" s="71">
        <v>1458608.5083992302</v>
      </c>
      <c r="AF217" s="71">
        <v>1440530.3827573063</v>
      </c>
      <c r="AG217" s="71">
        <v>163966400.90651378</v>
      </c>
      <c r="AH217" s="71">
        <v>144670759.85005406</v>
      </c>
      <c r="AI217" s="71">
        <v>0</v>
      </c>
      <c r="AJ217" s="71">
        <v>0</v>
      </c>
      <c r="AK217" s="71">
        <v>8016351.5640881415</v>
      </c>
      <c r="AL217" s="71">
        <v>0</v>
      </c>
      <c r="AM217" s="71">
        <v>0</v>
      </c>
      <c r="AN217" s="71">
        <v>370575928.02677673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2337</v>
      </c>
      <c r="B218" s="70">
        <v>210</v>
      </c>
      <c r="C218" s="70">
        <v>16</v>
      </c>
      <c r="D218" s="70">
        <v>30</v>
      </c>
      <c r="E218" s="70">
        <v>2022</v>
      </c>
      <c r="F218" s="70" t="s">
        <v>161</v>
      </c>
      <c r="G218" s="1073" t="s">
        <v>2335</v>
      </c>
      <c r="H218" s="70" t="s">
        <v>2336</v>
      </c>
      <c r="I218" s="1066"/>
      <c r="J218" s="73"/>
      <c r="K218" s="71"/>
      <c r="L218" s="71"/>
      <c r="M218" s="71"/>
      <c r="N218" s="71"/>
      <c r="O218" s="71"/>
      <c r="P218" s="71"/>
      <c r="Q218" s="71"/>
      <c r="R218" s="71"/>
      <c r="S218" s="71"/>
      <c r="T218" s="71"/>
      <c r="U218" s="71"/>
      <c r="V218" s="71"/>
      <c r="W218" s="71"/>
      <c r="X218" s="71"/>
      <c r="Y218" s="71"/>
      <c r="Z218" s="71"/>
      <c r="AA218" s="71"/>
      <c r="AB218" s="71"/>
      <c r="AC218" s="72"/>
      <c r="AD218" s="71">
        <v>669065.27037578833</v>
      </c>
      <c r="AE218" s="71">
        <v>558978.41988547996</v>
      </c>
      <c r="AF218" s="71">
        <v>432159.11482719192</v>
      </c>
      <c r="AG218" s="71">
        <v>7620763.4613011219</v>
      </c>
      <c r="AH218" s="71">
        <v>8321267.6807473078</v>
      </c>
      <c r="AI218" s="71">
        <v>0</v>
      </c>
      <c r="AJ218" s="71">
        <v>0</v>
      </c>
      <c r="AK218" s="71">
        <v>382216.79144506203</v>
      </c>
      <c r="AL218" s="71">
        <v>0</v>
      </c>
      <c r="AM218" s="71">
        <v>0</v>
      </c>
      <c r="AN218" s="71">
        <v>17984450.738581952</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1639</v>
      </c>
      <c r="B219" s="70">
        <v>211</v>
      </c>
      <c r="C219" s="70">
        <v>16</v>
      </c>
      <c r="D219" s="70">
        <v>31</v>
      </c>
      <c r="E219" s="70">
        <v>2022</v>
      </c>
      <c r="F219" s="70" t="s">
        <v>161</v>
      </c>
      <c r="G219" s="1073" t="s">
        <v>1637</v>
      </c>
      <c r="H219" s="70" t="s">
        <v>1638</v>
      </c>
      <c r="I219" s="1066"/>
      <c r="J219" s="73"/>
      <c r="K219" s="71"/>
      <c r="L219" s="71"/>
      <c r="M219" s="71"/>
      <c r="N219" s="71"/>
      <c r="O219" s="71"/>
      <c r="P219" s="71"/>
      <c r="Q219" s="71"/>
      <c r="R219" s="71"/>
      <c r="S219" s="71"/>
      <c r="T219" s="71"/>
      <c r="U219" s="71"/>
      <c r="V219" s="71"/>
      <c r="W219" s="71"/>
      <c r="X219" s="71"/>
      <c r="Y219" s="71"/>
      <c r="Z219" s="71"/>
      <c r="AA219" s="71"/>
      <c r="AB219" s="71"/>
      <c r="AC219" s="72"/>
      <c r="AD219" s="71">
        <v>118111084.60610199</v>
      </c>
      <c r="AE219" s="71">
        <v>8884814.8844955228</v>
      </c>
      <c r="AF219" s="71">
        <v>2138050.3575661075</v>
      </c>
      <c r="AG219" s="71">
        <v>831674995.23923767</v>
      </c>
      <c r="AH219" s="71">
        <v>822129415.67155802</v>
      </c>
      <c r="AI219" s="71">
        <v>0</v>
      </c>
      <c r="AJ219" s="71">
        <v>0</v>
      </c>
      <c r="AK219" s="71">
        <v>45377655.545959733</v>
      </c>
      <c r="AL219" s="71">
        <v>0</v>
      </c>
      <c r="AM219" s="71">
        <v>0</v>
      </c>
      <c r="AN219" s="71">
        <v>1828316016.304919</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2413</v>
      </c>
      <c r="B220" s="70">
        <v>212</v>
      </c>
      <c r="C220" s="70">
        <v>16</v>
      </c>
      <c r="D220" s="70">
        <v>32</v>
      </c>
      <c r="E220" s="70">
        <v>2022</v>
      </c>
      <c r="F220" s="70" t="s">
        <v>161</v>
      </c>
      <c r="G220" s="1073" t="s">
        <v>2411</v>
      </c>
      <c r="H220" s="70" t="s">
        <v>2412</v>
      </c>
      <c r="I220" s="1066"/>
      <c r="J220" s="73"/>
      <c r="K220" s="71"/>
      <c r="L220" s="71"/>
      <c r="M220" s="71"/>
      <c r="N220" s="71"/>
      <c r="O220" s="71"/>
      <c r="P220" s="71"/>
      <c r="Q220" s="71"/>
      <c r="R220" s="71"/>
      <c r="S220" s="71"/>
      <c r="T220" s="71"/>
      <c r="U220" s="71"/>
      <c r="V220" s="71"/>
      <c r="W220" s="71"/>
      <c r="X220" s="71"/>
      <c r="Y220" s="71"/>
      <c r="Z220" s="71"/>
      <c r="AA220" s="71"/>
      <c r="AB220" s="71"/>
      <c r="AC220" s="72"/>
      <c r="AD220" s="71">
        <v>0</v>
      </c>
      <c r="AE220" s="71">
        <v>65033.50037448798</v>
      </c>
      <c r="AF220" s="71">
        <v>166798.25484558285</v>
      </c>
      <c r="AG220" s="71">
        <v>933948.88376796735</v>
      </c>
      <c r="AH220" s="71">
        <v>1010580.4944035532</v>
      </c>
      <c r="AI220" s="71">
        <v>0</v>
      </c>
      <c r="AJ220" s="71">
        <v>0</v>
      </c>
      <c r="AK220" s="71">
        <v>43386.770920790834</v>
      </c>
      <c r="AL220" s="71">
        <v>0</v>
      </c>
      <c r="AM220" s="71">
        <v>0</v>
      </c>
      <c r="AN220" s="71">
        <v>2219747.904312382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2393</v>
      </c>
      <c r="B221" s="70">
        <v>213</v>
      </c>
      <c r="C221" s="70">
        <v>16</v>
      </c>
      <c r="D221" s="70">
        <v>33</v>
      </c>
      <c r="E221" s="70">
        <v>2022</v>
      </c>
      <c r="F221" s="70" t="s">
        <v>161</v>
      </c>
      <c r="G221" s="1073" t="s">
        <v>2391</v>
      </c>
      <c r="H221" s="70" t="s">
        <v>2392</v>
      </c>
      <c r="I221" s="1066"/>
      <c r="J221" s="73"/>
      <c r="K221" s="71"/>
      <c r="L221" s="71"/>
      <c r="M221" s="71"/>
      <c r="N221" s="71"/>
      <c r="O221" s="71"/>
      <c r="P221" s="71"/>
      <c r="Q221" s="71"/>
      <c r="R221" s="71"/>
      <c r="S221" s="71"/>
      <c r="T221" s="71"/>
      <c r="U221" s="71"/>
      <c r="V221" s="71"/>
      <c r="W221" s="71"/>
      <c r="X221" s="71"/>
      <c r="Y221" s="71"/>
      <c r="Z221" s="71"/>
      <c r="AA221" s="71"/>
      <c r="AB221" s="71"/>
      <c r="AC221" s="72"/>
      <c r="AD221" s="71">
        <v>728556.78702363197</v>
      </c>
      <c r="AE221" s="71">
        <v>80517.667130318441</v>
      </c>
      <c r="AF221" s="71">
        <v>219870.42684190467</v>
      </c>
      <c r="AG221" s="71">
        <v>3372593.1913843262</v>
      </c>
      <c r="AH221" s="71">
        <v>4431765.1925307047</v>
      </c>
      <c r="AI221" s="71">
        <v>0</v>
      </c>
      <c r="AJ221" s="71">
        <v>0</v>
      </c>
      <c r="AK221" s="71">
        <v>204666.76163527818</v>
      </c>
      <c r="AL221" s="71">
        <v>0</v>
      </c>
      <c r="AM221" s="71">
        <v>0</v>
      </c>
      <c r="AN221" s="71">
        <v>9037970.0265461635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1647</v>
      </c>
      <c r="B222" s="70">
        <v>214</v>
      </c>
      <c r="C222" s="70">
        <v>16</v>
      </c>
      <c r="D222" s="70">
        <v>34</v>
      </c>
      <c r="E222" s="70">
        <v>2022</v>
      </c>
      <c r="F222" s="70" t="s">
        <v>161</v>
      </c>
      <c r="G222" s="1073" t="s">
        <v>1645</v>
      </c>
      <c r="H222" s="70" t="s">
        <v>1646</v>
      </c>
      <c r="I222" s="1066"/>
      <c r="J222" s="73"/>
      <c r="K222" s="71"/>
      <c r="L222" s="71"/>
      <c r="M222" s="71"/>
      <c r="N222" s="71"/>
      <c r="O222" s="71"/>
      <c r="P222" s="71"/>
      <c r="Q222" s="71"/>
      <c r="R222" s="71"/>
      <c r="S222" s="71"/>
      <c r="T222" s="71"/>
      <c r="U222" s="71"/>
      <c r="V222" s="71"/>
      <c r="W222" s="71"/>
      <c r="X222" s="71"/>
      <c r="Y222" s="71"/>
      <c r="Z222" s="71"/>
      <c r="AA222" s="71"/>
      <c r="AB222" s="71"/>
      <c r="AC222" s="72"/>
      <c r="AD222" s="71">
        <v>3100936.6301023494</v>
      </c>
      <c r="AE222" s="71">
        <v>348393.75200618553</v>
      </c>
      <c r="AF222" s="71">
        <v>576212.1531029226</v>
      </c>
      <c r="AG222" s="71">
        <v>20339331.246502399</v>
      </c>
      <c r="AH222" s="71">
        <v>40309837.574331008</v>
      </c>
      <c r="AI222" s="71">
        <v>0</v>
      </c>
      <c r="AJ222" s="71">
        <v>0</v>
      </c>
      <c r="AK222" s="71">
        <v>2380332.5451007681</v>
      </c>
      <c r="AL222" s="71">
        <v>0</v>
      </c>
      <c r="AM222" s="71">
        <v>0</v>
      </c>
      <c r="AN222" s="71">
        <v>67055043.901145637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2397</v>
      </c>
      <c r="B223" s="70">
        <v>215</v>
      </c>
      <c r="C223" s="70">
        <v>16</v>
      </c>
      <c r="D223" s="70">
        <v>35</v>
      </c>
      <c r="E223" s="70">
        <v>2022</v>
      </c>
      <c r="F223" s="70" t="s">
        <v>161</v>
      </c>
      <c r="G223" s="1073" t="s">
        <v>2395</v>
      </c>
      <c r="H223" s="70" t="s">
        <v>2396</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68130.333725654069</v>
      </c>
      <c r="AF223" s="71">
        <v>424577.37597057456</v>
      </c>
      <c r="AG223" s="71">
        <v>2814818.1635784572</v>
      </c>
      <c r="AH223" s="71">
        <v>3928939.7758030826</v>
      </c>
      <c r="AI223" s="71">
        <v>0</v>
      </c>
      <c r="AJ223" s="71">
        <v>0</v>
      </c>
      <c r="AK223" s="71">
        <v>188267.59524557448</v>
      </c>
      <c r="AL223" s="71">
        <v>0</v>
      </c>
      <c r="AM223" s="71">
        <v>0</v>
      </c>
      <c r="AN223" s="71">
        <v>7424733.244323343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5969917.5715388088</v>
      </c>
      <c r="AE224" s="71">
        <v>103743.91726406413</v>
      </c>
      <c r="AF224" s="71">
        <v>45490.433139704408</v>
      </c>
      <c r="AG224" s="71">
        <v>5318320.0325675923</v>
      </c>
      <c r="AH224" s="71">
        <v>15148848.094156681</v>
      </c>
      <c r="AI224" s="71">
        <v>0</v>
      </c>
      <c r="AJ224" s="71">
        <v>0</v>
      </c>
      <c r="AK224" s="71">
        <v>852369.27038136974</v>
      </c>
      <c r="AL224" s="71">
        <v>0</v>
      </c>
      <c r="AM224" s="71">
        <v>0</v>
      </c>
      <c r="AN224" s="71">
        <v>27438689.319048218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2349</v>
      </c>
      <c r="B225" s="70">
        <v>217</v>
      </c>
      <c r="C225" s="70">
        <v>16</v>
      </c>
      <c r="D225" s="70">
        <v>37</v>
      </c>
      <c r="E225" s="70">
        <v>2022</v>
      </c>
      <c r="F225" s="70" t="s">
        <v>161</v>
      </c>
      <c r="G225" s="1073" t="s">
        <v>2347</v>
      </c>
      <c r="H225" s="70" t="s">
        <v>2348</v>
      </c>
      <c r="I225" s="1066"/>
      <c r="J225" s="73"/>
      <c r="K225" s="71"/>
      <c r="L225" s="71"/>
      <c r="M225" s="71"/>
      <c r="N225" s="71"/>
      <c r="O225" s="71"/>
      <c r="P225" s="71"/>
      <c r="Q225" s="71"/>
      <c r="R225" s="71"/>
      <c r="S225" s="71"/>
      <c r="T225" s="71"/>
      <c r="U225" s="71"/>
      <c r="V225" s="71"/>
      <c r="W225" s="71"/>
      <c r="X225" s="71"/>
      <c r="Y225" s="71"/>
      <c r="Z225" s="71"/>
      <c r="AA225" s="71"/>
      <c r="AB225" s="71"/>
      <c r="AC225" s="72"/>
      <c r="AD225" s="71">
        <v>10603786.295189876</v>
      </c>
      <c r="AE225" s="71">
        <v>196648.91779904693</v>
      </c>
      <c r="AF225" s="71">
        <v>280524.33769484388</v>
      </c>
      <c r="AG225" s="71">
        <v>4540029.2960942853</v>
      </c>
      <c r="AH225" s="71">
        <v>6581097.3659938714</v>
      </c>
      <c r="AI225" s="71">
        <v>0</v>
      </c>
      <c r="AJ225" s="71">
        <v>0</v>
      </c>
      <c r="AK225" s="71">
        <v>416822.90634616901</v>
      </c>
      <c r="AL225" s="71">
        <v>0</v>
      </c>
      <c r="AM225" s="71">
        <v>0</v>
      </c>
      <c r="AN225" s="71">
        <v>22618909.119118091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2433</v>
      </c>
      <c r="B226" s="70">
        <v>218</v>
      </c>
      <c r="C226" s="70">
        <v>16</v>
      </c>
      <c r="D226" s="70">
        <v>38</v>
      </c>
      <c r="E226" s="70">
        <v>2022</v>
      </c>
      <c r="F226" s="70" t="s">
        <v>161</v>
      </c>
      <c r="G226" s="1073" t="s">
        <v>2431</v>
      </c>
      <c r="H226" s="70" t="s">
        <v>2432</v>
      </c>
      <c r="I226" s="1066"/>
      <c r="J226" s="73"/>
      <c r="K226" s="71"/>
      <c r="L226" s="71"/>
      <c r="M226" s="71"/>
      <c r="N226" s="71"/>
      <c r="O226" s="71"/>
      <c r="P226" s="71"/>
      <c r="Q226" s="71"/>
      <c r="R226" s="71"/>
      <c r="S226" s="71"/>
      <c r="T226" s="71"/>
      <c r="U226" s="71"/>
      <c r="V226" s="71"/>
      <c r="W226" s="71"/>
      <c r="X226" s="71"/>
      <c r="Y226" s="71"/>
      <c r="Z226" s="71"/>
      <c r="AA226" s="71"/>
      <c r="AB226" s="71"/>
      <c r="AC226" s="72"/>
      <c r="AD226" s="71">
        <v>241721899.71468917</v>
      </c>
      <c r="AE226" s="71">
        <v>1740420.3433553446</v>
      </c>
      <c r="AF226" s="71">
        <v>492813.02568013116</v>
      </c>
      <c r="AG226" s="71">
        <v>196304381.00697964</v>
      </c>
      <c r="AH226" s="71">
        <v>192089168.51184809</v>
      </c>
      <c r="AI226" s="71">
        <v>0</v>
      </c>
      <c r="AJ226" s="71">
        <v>0</v>
      </c>
      <c r="AK226" s="71">
        <v>10832617.855107332</v>
      </c>
      <c r="AL226" s="71">
        <v>0</v>
      </c>
      <c r="AM226" s="71">
        <v>0</v>
      </c>
      <c r="AN226" s="71">
        <v>643181300.45765972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2441</v>
      </c>
      <c r="B227" s="70">
        <v>219</v>
      </c>
      <c r="C227" s="70">
        <v>16</v>
      </c>
      <c r="D227" s="70">
        <v>39</v>
      </c>
      <c r="E227" s="70">
        <v>2022</v>
      </c>
      <c r="F227" s="70" t="s">
        <v>161</v>
      </c>
      <c r="G227" s="1073" t="s">
        <v>2439</v>
      </c>
      <c r="H227" s="70" t="s">
        <v>2440</v>
      </c>
      <c r="I227" s="1066"/>
      <c r="J227" s="73"/>
      <c r="K227" s="71"/>
      <c r="L227" s="71"/>
      <c r="M227" s="71"/>
      <c r="N227" s="71"/>
      <c r="O227" s="71"/>
      <c r="P227" s="71"/>
      <c r="Q227" s="71"/>
      <c r="R227" s="71"/>
      <c r="S227" s="71"/>
      <c r="T227" s="71"/>
      <c r="U227" s="71"/>
      <c r="V227" s="71"/>
      <c r="W227" s="71"/>
      <c r="X227" s="71"/>
      <c r="Y227" s="71"/>
      <c r="Z227" s="71"/>
      <c r="AA227" s="71"/>
      <c r="AB227" s="71"/>
      <c r="AC227" s="72"/>
      <c r="AD227" s="71">
        <v>28954878.305692963</v>
      </c>
      <c r="AE227" s="71">
        <v>1740420.3433553446</v>
      </c>
      <c r="AF227" s="71">
        <v>45490.433139704408</v>
      </c>
      <c r="AG227" s="71">
        <v>110886972.67903429</v>
      </c>
      <c r="AH227" s="71">
        <v>152287086.01519302</v>
      </c>
      <c r="AI227" s="71">
        <v>0</v>
      </c>
      <c r="AJ227" s="71">
        <v>0</v>
      </c>
      <c r="AK227" s="71">
        <v>8115004.8170151785</v>
      </c>
      <c r="AL227" s="71">
        <v>0</v>
      </c>
      <c r="AM227" s="71">
        <v>0</v>
      </c>
      <c r="AN227" s="71">
        <v>302029852.59343052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2345</v>
      </c>
      <c r="B228" s="70">
        <v>220</v>
      </c>
      <c r="C228" s="70">
        <v>16</v>
      </c>
      <c r="D228" s="70">
        <v>40</v>
      </c>
      <c r="E228" s="70">
        <v>2022</v>
      </c>
      <c r="F228" s="70" t="s">
        <v>161</v>
      </c>
      <c r="G228" s="1073" t="s">
        <v>2343</v>
      </c>
      <c r="H228" s="70" t="s">
        <v>2344</v>
      </c>
      <c r="I228" s="1066"/>
      <c r="J228" s="73"/>
      <c r="K228" s="71"/>
      <c r="L228" s="71"/>
      <c r="M228" s="71"/>
      <c r="N228" s="71"/>
      <c r="O228" s="71"/>
      <c r="P228" s="71"/>
      <c r="Q228" s="71"/>
      <c r="R228" s="71"/>
      <c r="S228" s="71"/>
      <c r="T228" s="71"/>
      <c r="U228" s="71"/>
      <c r="V228" s="71"/>
      <c r="W228" s="71"/>
      <c r="X228" s="71"/>
      <c r="Y228" s="71"/>
      <c r="Z228" s="71"/>
      <c r="AA228" s="71"/>
      <c r="AB228" s="71"/>
      <c r="AC228" s="72"/>
      <c r="AD228" s="71">
        <v>7606260.8194115842</v>
      </c>
      <c r="AE228" s="71">
        <v>312780.16846777545</v>
      </c>
      <c r="AF228" s="71">
        <v>545885.19767645292</v>
      </c>
      <c r="AG228" s="71">
        <v>15170183.605092192</v>
      </c>
      <c r="AH228" s="71">
        <v>15212933.686484711</v>
      </c>
      <c r="AI228" s="71">
        <v>0</v>
      </c>
      <c r="AJ228" s="71">
        <v>0</v>
      </c>
      <c r="AK228" s="71">
        <v>807174.71733887936</v>
      </c>
      <c r="AL228" s="71">
        <v>0</v>
      </c>
      <c r="AM228" s="71">
        <v>0</v>
      </c>
      <c r="AN228" s="71">
        <v>39655218.194471598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2129</v>
      </c>
      <c r="H6" s="77" t="s">
        <v>2130</v>
      </c>
      <c r="I6" s="77" t="s">
        <v>2448</v>
      </c>
      <c r="J6" s="77" t="s">
        <v>2449</v>
      </c>
      <c r="K6" s="1080">
        <v>17</v>
      </c>
      <c r="L6" s="1081">
        <v>32</v>
      </c>
      <c r="M6" s="1044"/>
      <c r="N6" s="988">
        <v>1</v>
      </c>
      <c r="O6" s="77" t="s">
        <v>1678</v>
      </c>
      <c r="P6" s="77" t="s">
        <v>1679</v>
      </c>
      <c r="Q6" s="77" t="s">
        <v>1501</v>
      </c>
      <c r="R6" s="16"/>
      <c r="S6" s="77">
        <v>1</v>
      </c>
      <c r="T6" s="77" t="s">
        <v>2129</v>
      </c>
      <c r="U6" s="77" t="s">
        <v>2130</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2387</v>
      </c>
      <c r="AE7" s="77" t="s">
        <v>2388</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2364</v>
      </c>
      <c r="AE8" s="77" t="s">
        <v>2365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2427</v>
      </c>
      <c r="AE9" s="77" t="s">
        <v>2428</v>
      </c>
      <c r="AF9" s="77" t="s">
        <v>1501</v>
      </c>
    </row>
    <row r="10" spans="1:32" ht="12">
      <c r="A10" s="16"/>
      <c r="B10" s="16"/>
      <c r="C10" s="16"/>
      <c r="D10" s="16"/>
      <c r="F10" s="75" t="s">
        <v>1501</v>
      </c>
      <c r="G10" s="76" t="s">
        <v>2129</v>
      </c>
      <c r="H10" s="77" t="s">
        <v>2130</v>
      </c>
      <c r="I10" s="77" t="s">
        <v>2448</v>
      </c>
      <c r="J10" s="77" t="s">
        <v>2449</v>
      </c>
      <c r="K10" s="1079">
        <v>17</v>
      </c>
      <c r="L10" s="1045">
        <v>32</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1657</v>
      </c>
      <c r="AE10" s="77" t="s">
        <v>1658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2356</v>
      </c>
      <c r="AE11" s="77" t="s">
        <v>2357</v>
      </c>
      <c r="AF11" s="77" t="s">
        <v>1501</v>
      </c>
    </row>
    <row r="12" spans="1:32" ht="12">
      <c r="A12" s="16"/>
      <c r="B12" s="16"/>
      <c r="C12" s="16"/>
      <c r="D12" s="16"/>
      <c r="F12" s="75" t="s">
        <v>1505</v>
      </c>
      <c r="G12" s="76" t="s">
        <v>2129</v>
      </c>
      <c r="H12" s="77"/>
      <c r="I12" s="77" t="s">
        <v>2129</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1665</v>
      </c>
      <c r="AE12" s="77" t="s">
        <v>1666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2383</v>
      </c>
      <c r="AE13" s="77" t="s">
        <v>2384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1636</v>
      </c>
      <c r="Q14" s="77" t="s">
        <v>1501</v>
      </c>
      <c r="R14" s="16"/>
      <c r="S14" s="16"/>
      <c r="T14" s="16"/>
      <c r="U14" s="16"/>
      <c r="V14" s="16"/>
      <c r="W14" s="16"/>
      <c r="X14" s="77">
        <v>9</v>
      </c>
      <c r="Y14" s="692" t="s">
        <v>1854</v>
      </c>
      <c r="Z14" s="77" t="s">
        <v>1636</v>
      </c>
      <c r="AA14" s="77" t="s">
        <v>1501</v>
      </c>
      <c r="AB14" s="16"/>
      <c r="AC14" s="77">
        <v>9</v>
      </c>
      <c r="AD14" s="77" t="s">
        <v>2435</v>
      </c>
      <c r="AE14" s="77" t="s">
        <v>2436</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1673</v>
      </c>
      <c r="AE16" s="77" t="s">
        <v>1674</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2372</v>
      </c>
      <c r="AE19" s="77" t="s">
        <v>2351</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1661</v>
      </c>
      <c r="AE20" s="77" t="s">
        <v>1662</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2419</v>
      </c>
      <c r="AE21" s="77" t="s">
        <v>2420</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2403</v>
      </c>
      <c r="AE22" s="77" t="s">
        <v>2404</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2443</v>
      </c>
      <c r="AE23" s="77" t="s">
        <v>2444</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2352</v>
      </c>
      <c r="AE24" s="77" t="s">
        <v>2353</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1669</v>
      </c>
      <c r="AE25" s="77" t="s">
        <v>1670</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2129</v>
      </c>
      <c r="AE26" s="77" t="s">
        <v>2130</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2415</v>
      </c>
      <c r="AE27" s="77" t="s">
        <v>2416</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2360</v>
      </c>
      <c r="AE28" s="77" t="s">
        <v>2361</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2399</v>
      </c>
      <c r="AE29" s="77" t="s">
        <v>2400</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2368</v>
      </c>
      <c r="AE30" s="77" t="s">
        <v>2369</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2339</v>
      </c>
      <c r="AE31" s="77" t="s">
        <v>2340</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1649</v>
      </c>
      <c r="AE32" s="77" t="s">
        <v>1650</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2375</v>
      </c>
      <c r="AE33" s="77" t="s">
        <v>2376</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2423</v>
      </c>
      <c r="AE34" s="77" t="s">
        <v>2424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2335</v>
      </c>
      <c r="AE35" s="77" t="s">
        <v>2336</v>
      </c>
      <c r="AF35" s="77" t="s">
        <v>1501</v>
      </c>
    </row>
    <row r="36" spans="1:32" ht="12">
      <c r="A36" s="16"/>
      <c r="B36" s="16"/>
      <c r="C36" s="16"/>
      <c r="D36" s="16"/>
      <c r="E36" s="16"/>
      <c r="F36" s="16"/>
      <c r="G36" s="16"/>
      <c r="H36" s="16"/>
      <c r="I36" s="16"/>
      <c r="J36" s="16"/>
      <c r="K36" s="1044"/>
      <c r="L36" s="1044"/>
      <c r="M36" s="1044"/>
      <c r="N36" s="988">
        <v>31</v>
      </c>
      <c r="O36" s="77" t="s">
        <v>2448</v>
      </c>
      <c r="P36" s="77" t="s">
        <v>2449</v>
      </c>
      <c r="Q36" s="77" t="s">
        <v>1508</v>
      </c>
      <c r="R36" s="16"/>
      <c r="S36" s="16"/>
      <c r="T36" s="16"/>
      <c r="U36" s="16"/>
      <c r="V36" s="16"/>
      <c r="W36" s="16"/>
      <c r="X36" s="77">
        <v>31</v>
      </c>
      <c r="Y36" s="692">
        <v>0</v>
      </c>
      <c r="Z36" s="77">
        <v>0</v>
      </c>
      <c r="AA36" s="77">
        <v>0</v>
      </c>
      <c r="AB36" s="16"/>
      <c r="AC36" s="77">
        <v>31</v>
      </c>
      <c r="AD36" s="77" t="s">
        <v>1637</v>
      </c>
      <c r="AE36" s="77" t="s">
        <v>1638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2411</v>
      </c>
      <c r="AE37" s="77" t="s">
        <v>2412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2391</v>
      </c>
      <c r="AE38" s="77" t="s">
        <v>2392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1645</v>
      </c>
      <c r="AE39" s="77" t="s">
        <v>1646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2395</v>
      </c>
      <c r="AE40" s="77" t="s">
        <v>2396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2347</v>
      </c>
      <c r="AE42" s="77" t="s">
        <v>2348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2431</v>
      </c>
      <c r="AE43" s="77" t="s">
        <v>2432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2439</v>
      </c>
      <c r="AE44" s="77" t="s">
        <v>2440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2343</v>
      </c>
      <c r="AE45" s="77" t="s">
        <v>2344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29</v>
      </c>
      <c r="I4" s="70" t="str">
        <f>HLOOKUP(I3,比較地域マスタ!$E$5:$L$6,2,0)</f>
        <v>奈良県</v>
      </c>
      <c r="J4" s="70" t="str">
        <f>HLOOKUP(J3,比較地域マスタ!$E$5:$L$6,2,0)</f>
        <v>桜井市</v>
      </c>
      <c r="K4" s="70" t="str">
        <f>HLOOKUP(K3,比較地域マスタ!$E$5:$L$6,2,0)</f>
        <v>29206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桜井市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30.287190934753049</v>
      </c>
      <c r="BB5" s="29"/>
      <c r="BC5" s="17"/>
      <c r="BD5" s="1005">
        <f>SUM(BC6:BC8)</f>
        <v>25.631373237174532</v>
      </c>
      <c r="BE5" s="29"/>
      <c r="BF5" s="17"/>
      <c r="BG5" s="1005">
        <f>AK35</f>
        <v>19.348310477198755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26.987209983889919</v>
      </c>
      <c r="BA6" s="17"/>
      <c r="BB6" s="29"/>
      <c r="BC6" s="1005">
        <f>O32</f>
        <v>22.1104530476414</v>
      </c>
      <c r="BD6" s="17"/>
      <c r="BE6" s="29"/>
      <c r="BF6" s="1005">
        <f>AK36</f>
        <v>15.802892439685445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2.679602425007872</v>
      </c>
      <c r="BA7" s="17"/>
      <c r="BB7" s="29"/>
      <c r="BC7" s="1005">
        <f>O33</f>
        <v>2.2030962622840282</v>
      </c>
      <c r="BD7" s="17"/>
      <c r="BE7" s="29"/>
      <c r="BF7" s="1005">
        <f t="shared" ref="BF7:BF8" si="0">AK37</f>
        <v>2.0488462821648019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0.62037852585525832</v>
      </c>
      <c r="BA8" s="17"/>
      <c r="BB8" s="29"/>
      <c r="BC8" s="1005">
        <f>O34</f>
        <v>1.317823927249105</v>
      </c>
      <c r="BD8" s="17"/>
      <c r="BE8" s="29"/>
      <c r="BF8" s="1005">
        <f t="shared" si="0"/>
        <v>1.4965717553485081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275.96567365521338</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60.607630492646713</v>
      </c>
      <c r="BA9" s="1005">
        <f>AZ9</f>
        <v>60.607630492646713</v>
      </c>
      <c r="BB9" s="29"/>
      <c r="BC9" s="1005">
        <f>O35</f>
        <v>82.588368710559408</v>
      </c>
      <c r="BD9" s="1005">
        <f>BC9</f>
        <v>82.588368710559408</v>
      </c>
      <c r="BE9" s="29"/>
      <c r="BF9" s="1005">
        <f>AK39</f>
        <v>50.801484115051871</v>
      </c>
      <c r="BG9" s="1005">
        <f>AK39</f>
        <v>50.801484115051871</v>
      </c>
      <c r="BH9" s="29"/>
    </row>
    <row r="10" spans="1:62" ht="17.100000000000001" customHeight="1" thickBot="1">
      <c r="B10" s="323"/>
      <c r="C10" s="324"/>
      <c r="D10" s="326"/>
      <c r="E10" s="326"/>
      <c r="F10" s="326"/>
      <c r="G10" s="325"/>
      <c r="H10" s="325"/>
      <c r="I10" s="326"/>
      <c r="J10" s="327"/>
      <c r="K10" s="334"/>
      <c r="L10" s="246" t="s">
        <v>114</v>
      </c>
      <c r="M10" s="246"/>
      <c r="N10" s="563"/>
      <c r="O10" s="906">
        <f>SUM(O11:O13)</f>
        <v>30.287190934753049</v>
      </c>
      <c r="P10" s="453">
        <f t="shared" ref="P10:P22" si="1">O10/$O$9</f>
        <v>0.10974984871703039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66.509833276382565</v>
      </c>
      <c r="BA10" s="1005">
        <f>AZ10</f>
        <v>66.509833276382565</v>
      </c>
      <c r="BB10" s="29"/>
      <c r="BC10" s="1005">
        <f>O36</f>
        <v>95.399731982201175</v>
      </c>
      <c r="BD10" s="1005">
        <f>BC10</f>
        <v>95.399731982201175</v>
      </c>
      <c r="BE10" s="29"/>
      <c r="BF10" s="1005">
        <f>AK40</f>
        <v>64.702504058855808</v>
      </c>
      <c r="BG10" s="1005">
        <f>AK40</f>
        <v>64.702504058855808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26.987209983889919</v>
      </c>
      <c r="P11" s="454">
        <f t="shared" si="1"/>
        <v>9.7791908777782488E-2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112.78298215943101</v>
      </c>
      <c r="BB11" s="29"/>
      <c r="BC11" s="1005"/>
      <c r="BD11" s="1005">
        <f>SUM(BC12:BC14)</f>
        <v>100.08665488011729</v>
      </c>
      <c r="BE11" s="29"/>
      <c r="BF11" s="17"/>
      <c r="BG11" s="1005">
        <f>AK41</f>
        <v>85.442160353943592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2.679602425007872</v>
      </c>
      <c r="P12" s="454">
        <f t="shared" si="1"/>
        <v>9.7099120681064122E-3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109.1479688042036</v>
      </c>
      <c r="BA12" s="17"/>
      <c r="BB12" s="29"/>
      <c r="BC12" s="1005">
        <f>O38</f>
        <v>95.459130423333249</v>
      </c>
      <c r="BD12" s="17"/>
      <c r="BE12" s="29"/>
      <c r="BF12" s="1005">
        <f>AK42</f>
        <v>82.174413136060366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0.62037852585525832</v>
      </c>
      <c r="P13" s="454">
        <f t="shared" si="1"/>
        <v>2.2480278711414967E-3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3.6350133552274202</v>
      </c>
      <c r="BA13" s="17"/>
      <c r="BB13" s="29"/>
      <c r="BC13" s="1005">
        <f>O41</f>
        <v>4.6275244567840401</v>
      </c>
      <c r="BD13" s="17"/>
      <c r="BE13" s="29"/>
      <c r="BF13" s="1005">
        <f>AK45</f>
        <v>3.2677472178832332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60.607630492646713</v>
      </c>
      <c r="P14" s="453">
        <f t="shared" si="1"/>
        <v>0.21962017844425394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66.509833276382565</v>
      </c>
      <c r="P15" s="453">
        <f t="shared" si="1"/>
        <v>0.24100763111385648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5.7780367920000009</v>
      </c>
      <c r="BA15" s="1005">
        <f>AZ15</f>
        <v>5.7780367920000009</v>
      </c>
      <c r="BB15" s="29"/>
      <c r="BC15" s="1005">
        <f>O43</f>
        <v>7.5101221761999986</v>
      </c>
      <c r="BD15" s="1005">
        <f>BC15</f>
        <v>7.5101221761999986</v>
      </c>
      <c r="BE15" s="29"/>
      <c r="BF15" s="1005">
        <f>AK47</f>
        <v>7.9948448424811991</v>
      </c>
      <c r="BG15" s="1005">
        <f>AK47</f>
        <v>7.9948448424811991</v>
      </c>
      <c r="BH15" s="29"/>
    </row>
    <row r="16" spans="1:62" ht="17.100000000000001" customHeight="1" thickBot="1">
      <c r="B16" s="323"/>
      <c r="C16" s="324"/>
      <c r="D16" s="326"/>
      <c r="E16" s="326"/>
      <c r="F16" s="326"/>
      <c r="G16" s="325"/>
      <c r="H16" s="325"/>
      <c r="I16" s="326"/>
      <c r="J16" s="327"/>
      <c r="K16" s="335"/>
      <c r="L16" s="246" t="s">
        <v>128</v>
      </c>
      <c r="M16" s="344"/>
      <c r="N16" s="345"/>
      <c r="O16" s="906">
        <f>SUM(O18:O21)</f>
        <v>112.78298215943101</v>
      </c>
      <c r="P16" s="453">
        <f t="shared" si="1"/>
        <v>0.40868482179540949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109.1479688042036</v>
      </c>
      <c r="P17" s="454">
        <f t="shared" si="1"/>
        <v>0.39551284534239262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62.094764359527403</v>
      </c>
      <c r="P18" s="454">
        <f t="shared" si="1"/>
        <v>0.22500901484257604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47.053204444676197</v>
      </c>
      <c r="P19" s="454">
        <f t="shared" si="1"/>
        <v>0.17050383049981657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3.6350133552274202</v>
      </c>
      <c r="P20" s="454">
        <f t="shared" si="1"/>
        <v>1.3171976453016912E-2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5.7780367920000009</v>
      </c>
      <c r="P22" s="612">
        <f t="shared" si="1"/>
        <v>2.093751992944955E-2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20.590146201022808</v>
      </c>
      <c r="AZ22" s="1005">
        <f t="shared" si="3"/>
        <v>20.873469185434974</v>
      </c>
      <c r="BA22" s="1005">
        <f t="shared" si="3"/>
        <v>23.326154697698698</v>
      </c>
      <c r="BB22" s="1005">
        <f t="shared" si="3"/>
        <v>26.437461621455835</v>
      </c>
      <c r="BC22" s="1005">
        <f t="shared" si="3"/>
        <v>25.631373237174532</v>
      </c>
      <c r="BD22" s="1005">
        <f t="shared" si="3"/>
        <v>24.225273612688305</v>
      </c>
      <c r="BE22" s="1005">
        <f t="shared" si="3"/>
        <v>21.582873615833918</v>
      </c>
      <c r="BF22" s="1005">
        <f t="shared" si="3"/>
        <v>21.226447316276676</v>
      </c>
      <c r="BG22" s="1005">
        <f t="shared" si="3"/>
        <v>21.106449025490768</v>
      </c>
      <c r="BH22" s="1005">
        <f t="shared" si="3"/>
        <v>18.650171773108614</v>
      </c>
      <c r="BI22" s="1005">
        <f t="shared" si="3"/>
        <v>17.817411801199217</v>
      </c>
      <c r="BJ22" s="1005">
        <f t="shared" si="3"/>
        <v>20.850465895202397</v>
      </c>
      <c r="BK22" s="1005">
        <f t="shared" si="3"/>
        <v>17.003249033814132</v>
      </c>
      <c r="BL22" s="1005">
        <f t="shared" si="3"/>
        <v>19.348310477198755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59.211912184351959</v>
      </c>
      <c r="AZ23" s="1005">
        <f t="shared" ref="AZ23:BL23" si="4">Y39</f>
        <v>64.191220364484892</v>
      </c>
      <c r="BA23" s="1005">
        <f t="shared" si="4"/>
        <v>78.549909422200997</v>
      </c>
      <c r="BB23" s="1005">
        <f t="shared" si="4"/>
        <v>80.574973042091003</v>
      </c>
      <c r="BC23" s="1005">
        <f t="shared" si="4"/>
        <v>82.588368710559408</v>
      </c>
      <c r="BD23" s="1005">
        <f t="shared" si="4"/>
        <v>78.844483475954874</v>
      </c>
      <c r="BE23" s="1005">
        <f t="shared" si="4"/>
        <v>81.645443202962184</v>
      </c>
      <c r="BF23" s="1005">
        <f t="shared" si="4"/>
        <v>71.658963432309875</v>
      </c>
      <c r="BG23" s="1005">
        <f t="shared" si="4"/>
        <v>64.491723968021446</v>
      </c>
      <c r="BH23" s="1005">
        <f t="shared" si="4"/>
        <v>57.112970257275094</v>
      </c>
      <c r="BI23" s="1005">
        <f t="shared" si="4"/>
        <v>50.898701590628313</v>
      </c>
      <c r="BJ23" s="1005">
        <f t="shared" si="4"/>
        <v>43.899693835895853</v>
      </c>
      <c r="BK23" s="1005">
        <f t="shared" si="4"/>
        <v>44.256129284018691</v>
      </c>
      <c r="BL23" s="1005">
        <f t="shared" si="4"/>
        <v>50.801484115051871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63.118165441357192</v>
      </c>
      <c r="AZ24" s="1005">
        <f t="shared" ref="AZ24:BL24" si="5">Y40</f>
        <v>62.740241453589917</v>
      </c>
      <c r="BA24" s="1005">
        <f t="shared" si="5"/>
        <v>79.966485939461251</v>
      </c>
      <c r="BB24" s="1005">
        <f t="shared" si="5"/>
        <v>92.27240256411956</v>
      </c>
      <c r="BC24" s="1005">
        <f t="shared" si="5"/>
        <v>95.399731982201175</v>
      </c>
      <c r="BD24" s="1005">
        <f t="shared" si="5"/>
        <v>94.125871496929093</v>
      </c>
      <c r="BE24" s="1005">
        <f t="shared" si="5"/>
        <v>86.980206182632159</v>
      </c>
      <c r="BF24" s="1005">
        <f t="shared" si="5"/>
        <v>90.331692903379221</v>
      </c>
      <c r="BG24" s="1005">
        <f t="shared" si="5"/>
        <v>78.880268448907373</v>
      </c>
      <c r="BH24" s="1005">
        <f t="shared" si="5"/>
        <v>61.006306886877724</v>
      </c>
      <c r="BI24" s="1005">
        <f t="shared" si="5"/>
        <v>64.572963012331115</v>
      </c>
      <c r="BJ24" s="1005">
        <f t="shared" si="5"/>
        <v>59.0562563668297</v>
      </c>
      <c r="BK24" s="1005">
        <f t="shared" si="5"/>
        <v>59.37156615131687</v>
      </c>
      <c r="BL24" s="1005">
        <f t="shared" si="5"/>
        <v>64.702504058855808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104.0205700738957</v>
      </c>
      <c r="AZ25" s="1005">
        <f t="shared" ref="AZ25:BL25" si="6">Y41</f>
        <v>104.31845555880706</v>
      </c>
      <c r="BA25" s="1005">
        <f t="shared" si="6"/>
        <v>102.58496817438537</v>
      </c>
      <c r="BB25" s="1005">
        <f t="shared" si="6"/>
        <v>102.2987606059453</v>
      </c>
      <c r="BC25" s="1005">
        <f t="shared" si="6"/>
        <v>100.08665488011729</v>
      </c>
      <c r="BD25" s="1005">
        <f t="shared" si="6"/>
        <v>97.36746427313598</v>
      </c>
      <c r="BE25" s="1005">
        <f t="shared" si="6"/>
        <v>96.947208651252311</v>
      </c>
      <c r="BF25" s="1005">
        <f t="shared" si="6"/>
        <v>95.334503187583181</v>
      </c>
      <c r="BG25" s="1005">
        <f t="shared" si="6"/>
        <v>94.40463895172779</v>
      </c>
      <c r="BH25" s="1005">
        <f t="shared" si="6"/>
        <v>93.01648676170602</v>
      </c>
      <c r="BI25" s="1005">
        <f t="shared" si="6"/>
        <v>91.635943071113147</v>
      </c>
      <c r="BJ25" s="1005">
        <f t="shared" si="6"/>
        <v>83.703834627052473</v>
      </c>
      <c r="BK25" s="1005">
        <f t="shared" si="6"/>
        <v>83.10163020837301</v>
      </c>
      <c r="BL25" s="1005">
        <f t="shared" si="6"/>
        <v>85.442160353943592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7.6000474711700008</v>
      </c>
      <c r="AZ26" s="1005">
        <f t="shared" si="7"/>
        <v>9.1259056659999995</v>
      </c>
      <c r="BA26" s="1005">
        <f t="shared" si="7"/>
        <v>9.4869306058999996</v>
      </c>
      <c r="BB26" s="1005">
        <f t="shared" si="7"/>
        <v>6.5711724289799998</v>
      </c>
      <c r="BC26" s="1005">
        <f t="shared" si="7"/>
        <v>7.5101221761999986</v>
      </c>
      <c r="BD26" s="1005">
        <f t="shared" si="7"/>
        <v>9.0140882831999996</v>
      </c>
      <c r="BE26" s="1005">
        <f t="shared" si="7"/>
        <v>6.6748879293600014</v>
      </c>
      <c r="BF26" s="1005">
        <f t="shared" si="7"/>
        <v>7.1133545505000004</v>
      </c>
      <c r="BG26" s="1005">
        <f t="shared" si="7"/>
        <v>9.1379816189200014</v>
      </c>
      <c r="BH26" s="1005">
        <f t="shared" si="7"/>
        <v>8.4848182047500007</v>
      </c>
      <c r="BI26" s="1005">
        <f t="shared" si="7"/>
        <v>8.8243711724000011</v>
      </c>
      <c r="BJ26" s="1005">
        <f t="shared" si="7"/>
        <v>9.1459795209999992</v>
      </c>
      <c r="BK26" s="1005">
        <f t="shared" si="7"/>
        <v>9.5862014850000001</v>
      </c>
      <c r="BL26" s="1005">
        <f t="shared" si="7"/>
        <v>7.9948448424811991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254.54084137179765</v>
      </c>
      <c r="AZ27" s="1005">
        <f t="shared" si="8"/>
        <v>261.24929222831685</v>
      </c>
      <c r="BA27" s="1005">
        <f t="shared" si="8"/>
        <v>293.9144488396463</v>
      </c>
      <c r="BB27" s="1005">
        <f t="shared" si="8"/>
        <v>308.15477026259168</v>
      </c>
      <c r="BC27" s="1005">
        <f t="shared" si="8"/>
        <v>311.21625098625242</v>
      </c>
      <c r="BD27" s="1005">
        <f t="shared" si="8"/>
        <v>303.57718114190823</v>
      </c>
      <c r="BE27" s="1005">
        <f t="shared" si="8"/>
        <v>293.83061958204058</v>
      </c>
      <c r="BF27" s="1005">
        <f t="shared" si="8"/>
        <v>285.66496139004897</v>
      </c>
      <c r="BG27" s="1005">
        <f t="shared" si="8"/>
        <v>268.02106201306736</v>
      </c>
      <c r="BH27" s="1005">
        <f t="shared" si="8"/>
        <v>238.27075388371748</v>
      </c>
      <c r="BI27" s="1005">
        <f t="shared" si="8"/>
        <v>233.74939064767182</v>
      </c>
      <c r="BJ27" s="1005">
        <f t="shared" si="8"/>
        <v>216.65623024598042</v>
      </c>
      <c r="BK27" s="1005">
        <f t="shared" si="8"/>
        <v>213.31877616252271</v>
      </c>
      <c r="BL27" s="1005">
        <f t="shared" si="8"/>
        <v>228.28930384753122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311.21625098625242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25.631373237174532</v>
      </c>
      <c r="P31" s="453">
        <f t="shared" ref="P31:P43" si="9">O31/$O$30</f>
        <v>8.2358723736141809E-2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22.1104530476414</v>
      </c>
      <c r="P32" s="454">
        <f t="shared" si="9"/>
        <v>7.1045303635567866E-2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2.2030962622840282</v>
      </c>
      <c r="P33" s="454">
        <f t="shared" si="9"/>
        <v>7.0789885017326654E-3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1.317823927249105</v>
      </c>
      <c r="P34" s="454">
        <f t="shared" si="9"/>
        <v>4.2344315988412772E-3</v>
      </c>
      <c r="Q34" s="328"/>
      <c r="R34" s="13"/>
      <c r="S34" s="323"/>
      <c r="T34" s="563" t="s">
        <v>112</v>
      </c>
      <c r="U34" s="332"/>
      <c r="V34" s="332"/>
      <c r="W34" s="332"/>
      <c r="X34" s="893">
        <f>X35+X39+X40+X41+X47</f>
        <v>254.54084137179765</v>
      </c>
      <c r="Y34" s="894">
        <f t="shared" ref="Y34:AK34" si="10">Y35+Y39+Y40+Y41+Y47</f>
        <v>261.24929222831685</v>
      </c>
      <c r="Z34" s="894">
        <f t="shared" si="10"/>
        <v>293.9144488396463</v>
      </c>
      <c r="AA34" s="894">
        <f t="shared" si="10"/>
        <v>308.15477026259168</v>
      </c>
      <c r="AB34" s="894">
        <f t="shared" si="10"/>
        <v>311.21625098625242</v>
      </c>
      <c r="AC34" s="894">
        <f t="shared" si="10"/>
        <v>303.57718114190823</v>
      </c>
      <c r="AD34" s="894">
        <f t="shared" si="10"/>
        <v>293.83061958204058</v>
      </c>
      <c r="AE34" s="894">
        <f t="shared" si="10"/>
        <v>285.66496139004897</v>
      </c>
      <c r="AF34" s="894">
        <f t="shared" si="10"/>
        <v>268.02106201306736</v>
      </c>
      <c r="AG34" s="894">
        <f t="shared" si="10"/>
        <v>238.27075388371748</v>
      </c>
      <c r="AH34" s="894">
        <f t="shared" si="10"/>
        <v>233.74939064767182</v>
      </c>
      <c r="AI34" s="894">
        <f t="shared" si="10"/>
        <v>216.65623024598042</v>
      </c>
      <c r="AJ34" s="894">
        <f t="shared" si="10"/>
        <v>213.31877616252271</v>
      </c>
      <c r="AK34" s="895">
        <f t="shared" si="10"/>
        <v>228.28930384753122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82.588368710559408</v>
      </c>
      <c r="P35" s="453">
        <f t="shared" si="9"/>
        <v>0.26537293103697096</v>
      </c>
      <c r="Q35" s="328"/>
      <c r="R35" s="13"/>
      <c r="S35" s="323"/>
      <c r="T35" s="334"/>
      <c r="U35" s="246" t="s">
        <v>114</v>
      </c>
      <c r="V35" s="344"/>
      <c r="W35" s="344"/>
      <c r="X35" s="896">
        <f>SUM(X36:X38)</f>
        <v>20.590146201022808</v>
      </c>
      <c r="Y35" s="897">
        <f t="shared" ref="Y35:AK35" si="11">SUM(Y36:Y38)</f>
        <v>20.873469185434974</v>
      </c>
      <c r="Z35" s="897">
        <f t="shared" si="11"/>
        <v>23.326154697698698</v>
      </c>
      <c r="AA35" s="897">
        <f t="shared" si="11"/>
        <v>26.437461621455835</v>
      </c>
      <c r="AB35" s="897">
        <f t="shared" si="11"/>
        <v>25.631373237174532</v>
      </c>
      <c r="AC35" s="897">
        <f t="shared" si="11"/>
        <v>24.225273612688305</v>
      </c>
      <c r="AD35" s="897">
        <f t="shared" si="11"/>
        <v>21.582873615833918</v>
      </c>
      <c r="AE35" s="897">
        <f t="shared" si="11"/>
        <v>21.226447316276676</v>
      </c>
      <c r="AF35" s="897">
        <f t="shared" si="11"/>
        <v>21.106449025490768</v>
      </c>
      <c r="AG35" s="897">
        <f t="shared" si="11"/>
        <v>18.650171773108614</v>
      </c>
      <c r="AH35" s="897">
        <f t="shared" si="11"/>
        <v>17.817411801199217</v>
      </c>
      <c r="AI35" s="897">
        <f t="shared" si="11"/>
        <v>20.850465895202397</v>
      </c>
      <c r="AJ35" s="897">
        <f t="shared" si="11"/>
        <v>17.003249033814132</v>
      </c>
      <c r="AK35" s="898">
        <f t="shared" si="11"/>
        <v>19.348310477198755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95.399731982201175</v>
      </c>
      <c r="P36" s="453">
        <f t="shared" si="9"/>
        <v>0.30653840112743769</v>
      </c>
      <c r="Q36" s="328"/>
      <c r="R36" s="13"/>
      <c r="S36" s="356" t="s">
        <v>184</v>
      </c>
      <c r="T36" s="335"/>
      <c r="U36" s="346"/>
      <c r="V36" s="336" t="s">
        <v>184</v>
      </c>
      <c r="W36" s="357"/>
      <c r="X36" s="899">
        <f>VLOOKUP(年度マスタ!$K$4&amp;"_"&amp;X$33,データシート1!$A:$BT,MATCH("aa_"&amp;$S36,データシート1!$A$1:$BT$1,0),0)</f>
        <v>17.002782200446109</v>
      </c>
      <c r="Y36" s="900">
        <f>VLOOKUP(年度マスタ!$K$4&amp;"_"&amp;Y$33,データシート1!$A:$BT,MATCH("aa_"&amp;$S36,データシート1!$A$1:$BT$1,0),0)</f>
        <v>17.149981492643921</v>
      </c>
      <c r="Z36" s="900">
        <f>VLOOKUP(年度マスタ!$K$4&amp;"_"&amp;Z$33,データシート1!$A:$BT,MATCH("aa_"&amp;$S36,データシート1!$A$1:$BT$1,0),0)</f>
        <v>19.130891092805779</v>
      </c>
      <c r="AA36" s="900">
        <f>VLOOKUP(年度マスタ!$K$4&amp;"_"&amp;AA$33,データシート1!$A:$BT,MATCH("aa_"&amp;$S36,データシート1!$A$1:$BT$1,0),0)</f>
        <v>22.335939791306629</v>
      </c>
      <c r="AB36" s="900">
        <f>VLOOKUP(年度マスタ!$K$4&amp;"_"&amp;AB$33,データシート1!$A:$BT,MATCH("aa_"&amp;$S36,データシート1!$A$1:$BT$1,0),0)</f>
        <v>22.1104530476414</v>
      </c>
      <c r="AC36" s="900">
        <f>VLOOKUP(年度マスタ!$K$4&amp;"_"&amp;AC$33,データシート1!$A:$BT,MATCH("aa_"&amp;$S36,データシート1!$A$1:$BT$1,0),0)</f>
        <v>20.154205435552431</v>
      </c>
      <c r="AD36" s="900">
        <f>VLOOKUP(年度マスタ!$K$4&amp;"_"&amp;AD$33,データシート1!$A:$BT,MATCH("aa_"&amp;$S36,データシート1!$A$1:$BT$1,0),0)</f>
        <v>17.03208351854402</v>
      </c>
      <c r="AE36" s="900">
        <f>VLOOKUP(年度マスタ!$K$4&amp;"_"&amp;AE$33,データシート1!$A:$BT,MATCH("aa_"&amp;$S36,データシート1!$A$1:$BT$1,0),0)</f>
        <v>16.554232599893417</v>
      </c>
      <c r="AF36" s="900">
        <f>VLOOKUP(年度マスタ!$K$4&amp;"_"&amp;AF$33,データシート1!$A:$BT,MATCH("aa_"&amp;$S36,データシート1!$A$1:$BT$1,0),0)</f>
        <v>16.805355229889674</v>
      </c>
      <c r="AG36" s="900">
        <f>VLOOKUP(年度マスタ!$K$4&amp;"_"&amp;AG$33,データシート1!$A:$BT,MATCH("aa_"&amp;$S36,データシート1!$A$1:$BT$1,0),0)</f>
        <v>14.825823425126785</v>
      </c>
      <c r="AH36" s="900">
        <f>VLOOKUP(年度マスタ!$K$4&amp;"_"&amp;AH$33,データシート1!$A:$BT,MATCH("aa_"&amp;$S36,データシート1!$A$1:$BT$1,0),0)</f>
        <v>14.125058186618071</v>
      </c>
      <c r="AI36" s="900">
        <f>VLOOKUP(年度マスタ!$K$4&amp;"_"&amp;AI$33,データシート1!$A:$BT,MATCH("aa_"&amp;$S36,データシート1!$A$1:$BT$1,0),0)</f>
        <v>17.106702824077551</v>
      </c>
      <c r="AJ36" s="900">
        <f>VLOOKUP(年度マスタ!$K$4&amp;"_"&amp;AJ$33,データシート1!$A:$BT,MATCH("aa_"&amp;$S36,データシート1!$A$1:$BT$1,0),0)</f>
        <v>12.969009612290396</v>
      </c>
      <c r="AK36" s="901">
        <f>VLOOKUP(年度マスタ!$K$4&amp;"_"&amp;AK$33,データシート1!$A:$BT,MATCH("aa_"&amp;$S36,データシート1!$A$1:$BT$1,0),0)</f>
        <v>15.802892439685445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100.08665488011729</v>
      </c>
      <c r="P37" s="453">
        <f t="shared" si="9"/>
        <v>0.32159842091452512</v>
      </c>
      <c r="Q37" s="328"/>
      <c r="R37" s="13"/>
      <c r="S37" s="356" t="s">
        <v>187</v>
      </c>
      <c r="T37" s="335"/>
      <c r="U37" s="346"/>
      <c r="V37" s="336" t="s">
        <v>194</v>
      </c>
      <c r="W37" s="357"/>
      <c r="X37" s="899">
        <f>VLOOKUP(年度マスタ!$K$4&amp;"_"&amp;X$33,データシート1!$A:$BT,MATCH("aa_"&amp;$S37,データシート1!$A$1:$BT$1,0),0)</f>
        <v>1.7200089217218559</v>
      </c>
      <c r="Y37" s="900">
        <f>VLOOKUP(年度マスタ!$K$4&amp;"_"&amp;Y$33,データシート1!$A:$BT,MATCH("aa_"&amp;$S37,データシート1!$A$1:$BT$1,0),0)</f>
        <v>1.920315924634689</v>
      </c>
      <c r="Z37" s="900">
        <f>VLOOKUP(年度マスタ!$K$4&amp;"_"&amp;Z$33,データシート1!$A:$BT,MATCH("aa_"&amp;$S37,データシート1!$A$1:$BT$1,0),0)</f>
        <v>2.7447056138988821</v>
      </c>
      <c r="AA37" s="900">
        <f>VLOOKUP(年度マスタ!$K$4&amp;"_"&amp;AA$33,データシート1!$A:$BT,MATCH("aa_"&amp;$S37,データシート1!$A$1:$BT$1,0),0)</f>
        <v>2.670179971503301</v>
      </c>
      <c r="AB37" s="900">
        <f>VLOOKUP(年度マスタ!$K$4&amp;"_"&amp;AB$33,データシート1!$A:$BT,MATCH("aa_"&amp;$S37,データシート1!$A$1:$BT$1,0),0)</f>
        <v>2.2030962622840282</v>
      </c>
      <c r="AC37" s="900">
        <f>VLOOKUP(年度マスタ!$K$4&amp;"_"&amp;AC$33,データシート1!$A:$BT,MATCH("aa_"&amp;$S37,データシート1!$A$1:$BT$1,0),0)</f>
        <v>2.2413633761581142</v>
      </c>
      <c r="AD37" s="900">
        <f>VLOOKUP(年度マスタ!$K$4&amp;"_"&amp;AD$33,データシート1!$A:$BT,MATCH("aa_"&amp;$S37,データシート1!$A$1:$BT$1,0),0)</f>
        <v>2.3403361307167692</v>
      </c>
      <c r="AE37" s="900">
        <f>VLOOKUP(年度マスタ!$K$4&amp;"_"&amp;AE$33,データシート1!$A:$BT,MATCH("aa_"&amp;$S37,データシート1!$A$1:$BT$1,0),0)</f>
        <v>2.3186513854205648</v>
      </c>
      <c r="AF37" s="900">
        <f>VLOOKUP(年度マスタ!$K$4&amp;"_"&amp;AF$33,データシート1!$A:$BT,MATCH("aa_"&amp;$S37,データシート1!$A$1:$BT$1,0),0)</f>
        <v>2.2855667311059444</v>
      </c>
      <c r="AG37" s="900">
        <f>VLOOKUP(年度マスタ!$K$4&amp;"_"&amp;AG$33,データシート1!$A:$BT,MATCH("aa_"&amp;$S37,データシート1!$A$1:$BT$1,0),0)</f>
        <v>2.0393702088374912</v>
      </c>
      <c r="AH37" s="900">
        <f>VLOOKUP(年度マスタ!$K$4&amp;"_"&amp;AH$33,データシート1!$A:$BT,MATCH("aa_"&amp;$S37,データシート1!$A$1:$BT$1,0),0)</f>
        <v>1.8925282521645239</v>
      </c>
      <c r="AI37" s="900">
        <f>VLOOKUP(年度マスタ!$K$4&amp;"_"&amp;AI$33,データシート1!$A:$BT,MATCH("aa_"&amp;$S37,データシート1!$A$1:$BT$1,0),0)</f>
        <v>2.1697483210648936</v>
      </c>
      <c r="AJ37" s="900">
        <f>VLOOKUP(年度マスタ!$K$4&amp;"_"&amp;AJ$33,データシート1!$A:$BT,MATCH("aa_"&amp;$S37,データシート1!$A$1:$BT$1,0),0)</f>
        <v>2.2763409133038408</v>
      </c>
      <c r="AK37" s="901">
        <f>VLOOKUP(年度マスタ!$K$4&amp;"_"&amp;AK$33,データシート1!$A:$BT,MATCH("aa_"&amp;$S37,データシート1!$A$1:$BT$1,0),0)</f>
        <v>2.0488462821648019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95.459130423333249</v>
      </c>
      <c r="P38" s="454">
        <f t="shared" si="9"/>
        <v>0.30672926018747665</v>
      </c>
      <c r="Q38" s="328"/>
      <c r="R38" s="13"/>
      <c r="S38" s="356" t="s">
        <v>188</v>
      </c>
      <c r="T38" s="335"/>
      <c r="U38" s="348"/>
      <c r="V38" s="358" t="s">
        <v>197</v>
      </c>
      <c r="W38" s="358"/>
      <c r="X38" s="899">
        <f>VLOOKUP(年度マスタ!$K$4&amp;"_"&amp;X$33,データシート1!$A:$BT,MATCH("aa_"&amp;$S38,データシート1!$A$1:$BT$1,0),0)</f>
        <v>1.867355078854841</v>
      </c>
      <c r="Y38" s="900">
        <f>VLOOKUP(年度マスタ!$K$4&amp;"_"&amp;Y$33,データシート1!$A:$BT,MATCH("aa_"&amp;$S38,データシート1!$A$1:$BT$1,0),0)</f>
        <v>1.803171768156365</v>
      </c>
      <c r="Z38" s="900">
        <f>VLOOKUP(年度マスタ!$K$4&amp;"_"&amp;Z$33,データシート1!$A:$BT,MATCH("aa_"&amp;$S38,データシート1!$A$1:$BT$1,0),0)</f>
        <v>1.4505579909940349</v>
      </c>
      <c r="AA38" s="900">
        <f>VLOOKUP(年度マスタ!$K$4&amp;"_"&amp;AA$33,データシート1!$A:$BT,MATCH("aa_"&amp;$S38,データシート1!$A$1:$BT$1,0),0)</f>
        <v>1.431341858645905</v>
      </c>
      <c r="AB38" s="900">
        <f>VLOOKUP(年度マスタ!$K$4&amp;"_"&amp;AB$33,データシート1!$A:$BT,MATCH("aa_"&amp;$S38,データシート1!$A$1:$BT$1,0),0)</f>
        <v>1.317823927249105</v>
      </c>
      <c r="AC38" s="900">
        <f>VLOOKUP(年度マスタ!$K$4&amp;"_"&amp;AC$33,データシート1!$A:$BT,MATCH("aa_"&amp;$S38,データシート1!$A$1:$BT$1,0),0)</f>
        <v>1.829704800977757</v>
      </c>
      <c r="AD38" s="900">
        <f>VLOOKUP(年度マスタ!$K$4&amp;"_"&amp;AD$33,データシート1!$A:$BT,MATCH("aa_"&amp;$S38,データシート1!$A$1:$BT$1,0),0)</f>
        <v>2.210453966573132</v>
      </c>
      <c r="AE38" s="900">
        <f>VLOOKUP(年度マスタ!$K$4&amp;"_"&amp;AE$33,データシート1!$A:$BT,MATCH("aa_"&amp;$S38,データシート1!$A$1:$BT$1,0),0)</f>
        <v>2.3535633309626922</v>
      </c>
      <c r="AF38" s="900">
        <f>VLOOKUP(年度マスタ!$K$4&amp;"_"&amp;AF$33,データシート1!$A:$BT,MATCH("aa_"&amp;$S38,データシート1!$A$1:$BT$1,0),0)</f>
        <v>2.0155270644951506</v>
      </c>
      <c r="AG38" s="900">
        <f>VLOOKUP(年度マスタ!$K$4&amp;"_"&amp;AG$33,データシート1!$A:$BT,MATCH("aa_"&amp;$S38,データシート1!$A$1:$BT$1,0),0)</f>
        <v>1.7849781391443393</v>
      </c>
      <c r="AH38" s="900">
        <f>VLOOKUP(年度マスタ!$K$4&amp;"_"&amp;AH$33,データシート1!$A:$BT,MATCH("aa_"&amp;$S38,データシート1!$A$1:$BT$1,0),0)</f>
        <v>1.7998253624166227</v>
      </c>
      <c r="AI38" s="900">
        <f>VLOOKUP(年度マスタ!$K$4&amp;"_"&amp;AI$33,データシート1!$A:$BT,MATCH("aa_"&amp;$S38,データシート1!$A$1:$BT$1,0),0)</f>
        <v>1.5740147500599531</v>
      </c>
      <c r="AJ38" s="900">
        <f>VLOOKUP(年度マスタ!$K$4&amp;"_"&amp;AJ$33,データシート1!$A:$BT,MATCH("aa_"&amp;$S38,データシート1!$A$1:$BT$1,0),0)</f>
        <v>1.7578985082198959</v>
      </c>
      <c r="AK38" s="901">
        <f>VLOOKUP(年度マスタ!$K$4&amp;"_"&amp;AK$33,データシート1!$A:$BT,MATCH("aa_"&amp;$S38,データシート1!$A$1:$BT$1,0),0)</f>
        <v>1.4965717553485081</v>
      </c>
      <c r="AL38" s="330"/>
      <c r="AW38" s="17" t="str">
        <f>年度マスタ!H4</f>
        <v>29</v>
      </c>
      <c r="AX38" s="17" t="s">
        <v>198</v>
      </c>
      <c r="AY38" s="17">
        <f>VLOOKUP($AW38&amp;"_"&amp;$AY$34,データシート1!$A:$BT,MATCH($AY$31&amp;"_"&amp;AY$36,データシート1!$A$1:$BT$1,0),0)</f>
        <v>587.82130409317665</v>
      </c>
      <c r="AZ38" s="17">
        <f>VLOOKUP($AW38&amp;"_"&amp;$AY$34,データシート1!$A:$BT,MATCH($AY$31&amp;"_"&amp;AZ$36,データシート1!$A$1:$BT$1,0),0)</f>
        <v>41.842607566174145</v>
      </c>
      <c r="BA38" s="17">
        <f>VLOOKUP($AW38&amp;"_"&amp;$AY$34,データシート1!$A:$BT,MATCH($AY$31&amp;"_"&amp;BA$36,データシート1!$A$1:$BT$1,0),0)</f>
        <v>50.515430233812758</v>
      </c>
      <c r="BB38" s="17">
        <f>VLOOKUP($AW38&amp;"_"&amp;$AY$34,データシート1!$A:$BT,MATCH($AY$31&amp;"_"&amp;BB$36,データシート1!$A$1:$BT$1,0),0)</f>
        <v>1343.3467719999276</v>
      </c>
      <c r="BC38" s="17">
        <f>VLOOKUP($AW38&amp;"_"&amp;$AY$34,データシート1!$A:$BT,MATCH($AY$31&amp;"_"&amp;BC$36,データシート1!$A$1:$BT$1,0),0)</f>
        <v>1545.3014649983031</v>
      </c>
      <c r="BD38" s="17">
        <f>VLOOKUP($AW38&amp;"_"&amp;$AY$34,データシート1!$A:$BT,MATCH($AY$31&amp;"_"&amp;BD$36,データシート1!$A$1:$BT$1,0),0)</f>
        <v>959.40508486809017</v>
      </c>
      <c r="BE38" s="17">
        <f>VLOOKUP($AW38&amp;"_"&amp;$AY$34,データシート1!$A:$BT,MATCH($AY$31&amp;"_"&amp;BE$36,データシート1!$A$1:$BT$1,0),0)</f>
        <v>676.44302127225671</v>
      </c>
      <c r="BF38" s="17">
        <f>VLOOKUP($AW38&amp;"_"&amp;$AY$34,データシート1!$A:$BT,MATCH($AY$31&amp;"_"&amp;BF$36,データシート1!$A$1:$BT$1,0),0)</f>
        <v>78.02520621125187</v>
      </c>
      <c r="BG38" s="17">
        <f>VLOOKUP($AW38&amp;"_"&amp;$AY$34,データシート1!$A:$BT,MATCH($AY$31&amp;"_"&amp;BG$36,データシート1!$A$1:$BT$1,0),0)</f>
        <v>0</v>
      </c>
      <c r="BH38" s="17">
        <f>VLOOKUP($AW38&amp;"_"&amp;$AY$34,データシート1!$A:$BT,MATCH($AY$31&amp;"_"&amp;BH$36,データシート1!$A$1:$BT$1,0),0)</f>
        <v>148.67537370891648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55.915829633505133</v>
      </c>
      <c r="P39" s="454">
        <f t="shared" si="9"/>
        <v>0.17966873341705777</v>
      </c>
      <c r="Q39" s="328"/>
      <c r="R39" s="13"/>
      <c r="S39" s="356" t="s">
        <v>189</v>
      </c>
      <c r="T39" s="335"/>
      <c r="U39" s="343" t="s">
        <v>199</v>
      </c>
      <c r="V39" s="344"/>
      <c r="W39" s="344"/>
      <c r="X39" s="896">
        <f>VLOOKUP(年度マスタ!$K$4&amp;"_"&amp;X$33,データシート1!$A:$BT,MATCH("aa_"&amp;$S39,データシート1!$A$1:$BT$1,0),0)</f>
        <v>59.211912184351959</v>
      </c>
      <c r="Y39" s="897">
        <f>VLOOKUP(年度マスタ!$K$4&amp;"_"&amp;Y$33,データシート1!$A:$BT,MATCH("aa_"&amp;$S39,データシート1!$A$1:$BT$1,0),0)</f>
        <v>64.191220364484892</v>
      </c>
      <c r="Z39" s="897">
        <f>VLOOKUP(年度マスタ!$K$4&amp;"_"&amp;Z$33,データシート1!$A:$BT,MATCH("aa_"&amp;$S39,データシート1!$A$1:$BT$1,0),0)</f>
        <v>78.549909422200997</v>
      </c>
      <c r="AA39" s="897">
        <f>VLOOKUP(年度マスタ!$K$4&amp;"_"&amp;AA$33,データシート1!$A:$BT,MATCH("aa_"&amp;$S39,データシート1!$A$1:$BT$1,0),0)</f>
        <v>80.574973042091003</v>
      </c>
      <c r="AB39" s="897">
        <f>VLOOKUP(年度マスタ!$K$4&amp;"_"&amp;AB$33,データシート1!$A:$BT,MATCH("aa_"&amp;$S39,データシート1!$A$1:$BT$1,0),0)</f>
        <v>82.588368710559408</v>
      </c>
      <c r="AC39" s="897">
        <f>VLOOKUP(年度マスタ!$K$4&amp;"_"&amp;AC$33,データシート1!$A:$BT,MATCH("aa_"&amp;$S39,データシート1!$A$1:$BT$1,0),0)</f>
        <v>78.844483475954874</v>
      </c>
      <c r="AD39" s="897">
        <f>VLOOKUP(年度マスタ!$K$4&amp;"_"&amp;AD$33,データシート1!$A:$BT,MATCH("aa_"&amp;$S39,データシート1!$A$1:$BT$1,0),0)</f>
        <v>81.645443202962184</v>
      </c>
      <c r="AE39" s="897">
        <f>VLOOKUP(年度マスタ!$K$4&amp;"_"&amp;AE$33,データシート1!$A:$BT,MATCH("aa_"&amp;$S39,データシート1!$A$1:$BT$1,0),0)</f>
        <v>71.658963432309875</v>
      </c>
      <c r="AF39" s="897">
        <f>VLOOKUP(年度マスタ!$K$4&amp;"_"&amp;AF$33,データシート1!$A:$BT,MATCH("aa_"&amp;$S39,データシート1!$A$1:$BT$1,0),0)</f>
        <v>64.491723968021446</v>
      </c>
      <c r="AG39" s="897">
        <f>VLOOKUP(年度マスタ!$K$4&amp;"_"&amp;AG$33,データシート1!$A:$BT,MATCH("aa_"&amp;$S39,データシート1!$A$1:$BT$1,0),0)</f>
        <v>57.112970257275094</v>
      </c>
      <c r="AH39" s="897">
        <f>VLOOKUP(年度マスタ!$K$4&amp;"_"&amp;AH$33,データシート1!$A:$BT,MATCH("aa_"&amp;$S39,データシート1!$A$1:$BT$1,0),0)</f>
        <v>50.898701590628313</v>
      </c>
      <c r="AI39" s="897">
        <f>VLOOKUP(年度マスタ!$K$4&amp;"_"&amp;AI$33,データシート1!$A:$BT,MATCH("aa_"&amp;$S39,データシート1!$A$1:$BT$1,0),0)</f>
        <v>43.899693835895853</v>
      </c>
      <c r="AJ39" s="897">
        <f>VLOOKUP(年度マスタ!$K$4&amp;"_"&amp;AJ$33,データシート1!$A:$BT,MATCH("aa_"&amp;$S39,データシート1!$A$1:$BT$1,0),0)</f>
        <v>44.256129284018691</v>
      </c>
      <c r="AK39" s="898">
        <f>VLOOKUP(年度マスタ!$K$4&amp;"_"&amp;AK$33,データシート1!$A:$BT,MATCH("aa_"&amp;$S39,データシート1!$A$1:$BT$1,0),0)</f>
        <v>50.801484115051871</v>
      </c>
      <c r="AL39" s="330"/>
      <c r="AW39" s="17" t="str">
        <f>年度マスタ!K4</f>
        <v>29206</v>
      </c>
      <c r="AX39" s="17" t="s">
        <v>200</v>
      </c>
      <c r="AY39" s="17">
        <f>VLOOKUP($AW39&amp;"_"&amp;$AY$34,データシート1!$A:$BT,MATCH($AY$31&amp;"_"&amp;AY$36,データシート1!$A$1:$BT$1,0),0)</f>
        <v>15.802892439685445</v>
      </c>
      <c r="AZ39" s="17">
        <f>VLOOKUP($AW39&amp;"_"&amp;$AY$34,データシート1!$A:$BT,MATCH($AY$31&amp;"_"&amp;AZ$36,データシート1!$A$1:$BT$1,0),0)</f>
        <v>2.0488462821648019</v>
      </c>
      <c r="BA39" s="17">
        <f>VLOOKUP($AW39&amp;"_"&amp;$AY$34,データシート1!$A:$BT,MATCH($AY$31&amp;"_"&amp;BA$36,データシート1!$A$1:$BT$1,0),0)</f>
        <v>1.4965717553485081</v>
      </c>
      <c r="BB39" s="17">
        <f>VLOOKUP($AW39&amp;"_"&amp;$AY$34,データシート1!$A:$BT,MATCH($AY$31&amp;"_"&amp;BB$36,データシート1!$A$1:$BT$1,0),0)</f>
        <v>50.801484115051871</v>
      </c>
      <c r="BC39" s="17">
        <f>VLOOKUP($AW39&amp;"_"&amp;$AY$34,データシート1!$A:$BT,MATCH($AY$31&amp;"_"&amp;BC$36,データシート1!$A$1:$BT$1,0),0)</f>
        <v>64.702504058855808</v>
      </c>
      <c r="BD39" s="17">
        <f>VLOOKUP($AW39&amp;"_"&amp;$AY$34,データシート1!$A:$BT,MATCH($AY$31&amp;"_"&amp;BD$36,データシート1!$A$1:$BT$1,0),0)</f>
        <v>45.957888935113338</v>
      </c>
      <c r="BE39" s="17">
        <f>VLOOKUP($AW39&amp;"_"&amp;$AY$34,データシート1!$A:$BT,MATCH($AY$31&amp;"_"&amp;BE$36,データシート1!$A$1:$BT$1,0),0)</f>
        <v>36.216524200947028</v>
      </c>
      <c r="BF39" s="17">
        <f>VLOOKUP($AW39&amp;"_"&amp;$AY$34,データシート1!$A:$BT,MATCH($AY$31&amp;"_"&amp;BF$36,データシート1!$A$1:$BT$1,0),0)</f>
        <v>3.2677472178832332</v>
      </c>
      <c r="BG39" s="17">
        <f>VLOOKUP($AW39&amp;"_"&amp;$AY$34,データシート1!$A:$BT,MATCH($AY$31&amp;"_"&amp;BG$36,データシート1!$A$1:$BT$1,0),0)</f>
        <v>0</v>
      </c>
      <c r="BH39" s="17">
        <f>VLOOKUP($AW39&amp;"_"&amp;$AY$34,データシート1!$A:$BT,MATCH($AY$31&amp;"_"&amp;BH$36,データシート1!$A$1:$BT$1,0),0)</f>
        <v>7.9948448424811991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39.543300789828116</v>
      </c>
      <c r="P40" s="454">
        <f t="shared" si="9"/>
        <v>0.12706052677041885</v>
      </c>
      <c r="Q40" s="328"/>
      <c r="R40" s="13"/>
      <c r="S40" s="356" t="s">
        <v>165</v>
      </c>
      <c r="T40" s="335"/>
      <c r="U40" s="343" t="s">
        <v>165</v>
      </c>
      <c r="V40" s="344"/>
      <c r="W40" s="344"/>
      <c r="X40" s="896">
        <f>VLOOKUP(年度マスタ!$K$4&amp;"_"&amp;X$33,データシート1!$A:$BT,MATCH("aa_"&amp;$S40,データシート1!$A$1:$BT$1,0),0)</f>
        <v>63.118165441357192</v>
      </c>
      <c r="Y40" s="897">
        <f>VLOOKUP(年度マスタ!$K$4&amp;"_"&amp;Y$33,データシート1!$A:$BT,MATCH("aa_"&amp;$S40,データシート1!$A$1:$BT$1,0),0)</f>
        <v>62.740241453589917</v>
      </c>
      <c r="Z40" s="897">
        <f>VLOOKUP(年度マスタ!$K$4&amp;"_"&amp;Z$33,データシート1!$A:$BT,MATCH("aa_"&amp;$S40,データシート1!$A$1:$BT$1,0),0)</f>
        <v>79.966485939461251</v>
      </c>
      <c r="AA40" s="897">
        <f>VLOOKUP(年度マスタ!$K$4&amp;"_"&amp;AA$33,データシート1!$A:$BT,MATCH("aa_"&amp;$S40,データシート1!$A$1:$BT$1,0),0)</f>
        <v>92.27240256411956</v>
      </c>
      <c r="AB40" s="897">
        <f>VLOOKUP(年度マスタ!$K$4&amp;"_"&amp;AB$33,データシート1!$A:$BT,MATCH("aa_"&amp;$S40,データシート1!$A$1:$BT$1,0),0)</f>
        <v>95.399731982201175</v>
      </c>
      <c r="AC40" s="897">
        <f>VLOOKUP(年度マスタ!$K$4&amp;"_"&amp;AC$33,データシート1!$A:$BT,MATCH("aa_"&amp;$S40,データシート1!$A$1:$BT$1,0),0)</f>
        <v>94.125871496929093</v>
      </c>
      <c r="AD40" s="897">
        <f>VLOOKUP(年度マスタ!$K$4&amp;"_"&amp;AD$33,データシート1!$A:$BT,MATCH("aa_"&amp;$S40,データシート1!$A$1:$BT$1,0),0)</f>
        <v>86.980206182632159</v>
      </c>
      <c r="AE40" s="897">
        <f>VLOOKUP(年度マスタ!$K$4&amp;"_"&amp;AE$33,データシート1!$A:$BT,MATCH("aa_"&amp;$S40,データシート1!$A$1:$BT$1,0),0)</f>
        <v>90.331692903379221</v>
      </c>
      <c r="AF40" s="897">
        <f>VLOOKUP(年度マスタ!$K$4&amp;"_"&amp;AF$33,データシート1!$A:$BT,MATCH("aa_"&amp;$S40,データシート1!$A$1:$BT$1,0),0)</f>
        <v>78.880268448907373</v>
      </c>
      <c r="AG40" s="897">
        <f>VLOOKUP(年度マスタ!$K$4&amp;"_"&amp;AG$33,データシート1!$A:$BT,MATCH("aa_"&amp;$S40,データシート1!$A$1:$BT$1,0),0)</f>
        <v>61.006306886877724</v>
      </c>
      <c r="AH40" s="897">
        <f>VLOOKUP(年度マスタ!$K$4&amp;"_"&amp;AH$33,データシート1!$A:$BT,MATCH("aa_"&amp;$S40,データシート1!$A$1:$BT$1,0),0)</f>
        <v>64.572963012331115</v>
      </c>
      <c r="AI40" s="897">
        <f>VLOOKUP(年度マスタ!$K$4&amp;"_"&amp;AI$33,データシート1!$A:$BT,MATCH("aa_"&amp;$S40,データシート1!$A$1:$BT$1,0),0)</f>
        <v>59.0562563668297</v>
      </c>
      <c r="AJ40" s="897">
        <f>VLOOKUP(年度マスタ!$K$4&amp;"_"&amp;AJ$33,データシート1!$A:$BT,MATCH("aa_"&amp;$S40,データシート1!$A$1:$BT$1,0),0)</f>
        <v>59.37156615131687</v>
      </c>
      <c r="AK40" s="898">
        <f>VLOOKUP(年度マスタ!$K$4&amp;"_"&amp;AK$33,データシート1!$A:$BT,MATCH("aa_"&amp;$S40,データシート1!$A$1:$BT$1,0),0)</f>
        <v>64.702504058855808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4.6275244567840401</v>
      </c>
      <c r="P41" s="454">
        <f t="shared" si="9"/>
        <v>1.4869160727048457E-2</v>
      </c>
      <c r="Q41" s="328"/>
      <c r="R41" s="13"/>
      <c r="S41" s="356" t="s">
        <v>201</v>
      </c>
      <c r="T41" s="335"/>
      <c r="U41" s="246" t="s">
        <v>128</v>
      </c>
      <c r="V41" s="344"/>
      <c r="W41" s="344"/>
      <c r="X41" s="896">
        <f>X42+X45+X46</f>
        <v>104.0205700738957</v>
      </c>
      <c r="Y41" s="897">
        <f t="shared" ref="Y41:AH41" si="12">Y42+Y45+Y46</f>
        <v>104.31845555880706</v>
      </c>
      <c r="Z41" s="897">
        <f t="shared" si="12"/>
        <v>102.58496817438537</v>
      </c>
      <c r="AA41" s="897">
        <f t="shared" si="12"/>
        <v>102.2987606059453</v>
      </c>
      <c r="AB41" s="897">
        <f t="shared" si="12"/>
        <v>100.08665488011729</v>
      </c>
      <c r="AC41" s="897">
        <f t="shared" si="12"/>
        <v>97.36746427313598</v>
      </c>
      <c r="AD41" s="897">
        <f t="shared" si="12"/>
        <v>96.947208651252311</v>
      </c>
      <c r="AE41" s="897">
        <f t="shared" si="12"/>
        <v>95.334503187583181</v>
      </c>
      <c r="AF41" s="897">
        <f t="shared" si="12"/>
        <v>94.40463895172779</v>
      </c>
      <c r="AG41" s="897">
        <f t="shared" si="12"/>
        <v>93.01648676170602</v>
      </c>
      <c r="AH41" s="897">
        <f t="shared" si="12"/>
        <v>91.635943071113147</v>
      </c>
      <c r="AI41" s="897">
        <f>AI42+AI45+AI46</f>
        <v>83.703834627052473</v>
      </c>
      <c r="AJ41" s="897">
        <f>AJ42+AJ45+AJ46</f>
        <v>83.10163020837301</v>
      </c>
      <c r="AK41" s="898">
        <f>AK42+AK45+AK46</f>
        <v>85.442160353943592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100.49142289106254</v>
      </c>
      <c r="Y42" s="900">
        <f t="shared" ref="Y42:AK42" si="13">SUM(Y43:Y44)</f>
        <v>100.65339455692408</v>
      </c>
      <c r="Z42" s="900">
        <f t="shared" si="13"/>
        <v>98.381573901472422</v>
      </c>
      <c r="AA42" s="900">
        <f t="shared" si="13"/>
        <v>97.722784159695095</v>
      </c>
      <c r="AB42" s="900">
        <f t="shared" si="13"/>
        <v>95.459130423333249</v>
      </c>
      <c r="AC42" s="900">
        <f t="shared" si="13"/>
        <v>92.95716871790826</v>
      </c>
      <c r="AD42" s="900">
        <f t="shared" si="13"/>
        <v>92.657349431378975</v>
      </c>
      <c r="AE42" s="900">
        <f t="shared" si="13"/>
        <v>91.193700554800358</v>
      </c>
      <c r="AF42" s="900">
        <f t="shared" si="13"/>
        <v>90.446904803790105</v>
      </c>
      <c r="AG42" s="900">
        <f t="shared" si="13"/>
        <v>89.381152301517943</v>
      </c>
      <c r="AH42" s="900">
        <f t="shared" si="13"/>
        <v>88.13178996452811</v>
      </c>
      <c r="AI42" s="900">
        <f t="shared" si="13"/>
        <v>80.381987470757338</v>
      </c>
      <c r="AJ42" s="900">
        <f t="shared" si="13"/>
        <v>79.845965099891984</v>
      </c>
      <c r="AK42" s="901">
        <f t="shared" si="13"/>
        <v>82.174413136060366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7.5101221761999986</v>
      </c>
      <c r="P43" s="612">
        <f t="shared" si="9"/>
        <v>2.413152318492439E-2</v>
      </c>
      <c r="Q43" s="328"/>
      <c r="R43" s="13"/>
      <c r="S43" s="356" t="s">
        <v>190</v>
      </c>
      <c r="T43" s="359"/>
      <c r="U43" s="346"/>
      <c r="V43" s="360"/>
      <c r="W43" s="347" t="s">
        <v>190</v>
      </c>
      <c r="X43" s="899">
        <f>VLOOKUP(年度マスタ!$K$4&amp;"_"&amp;X$33,データシート1!$A:$BT,MATCH("aa_"&amp;$S43,データシート1!$A$1:$BT$1,0),0)</f>
        <v>59.059460982260283</v>
      </c>
      <c r="Y43" s="900">
        <f>VLOOKUP(年度マスタ!$K$4&amp;"_"&amp;Y$33,データシート1!$A:$BT,MATCH("aa_"&amp;$S43,データシート1!$A$1:$BT$1,0),0)</f>
        <v>58.853238669146023</v>
      </c>
      <c r="Z43" s="900">
        <f>VLOOKUP(年度マスタ!$K$4&amp;"_"&amp;Z$33,データシート1!$A:$BT,MATCH("aa_"&amp;$S43,データシート1!$A$1:$BT$1,0),0)</f>
        <v>58.021952588768784</v>
      </c>
      <c r="AA43" s="900">
        <f>VLOOKUP(年度マスタ!$K$4&amp;"_"&amp;AA$33,データシート1!$A:$BT,MATCH("aa_"&amp;$S43,データシート1!$A$1:$BT$1,0),0)</f>
        <v>57.92481791777012</v>
      </c>
      <c r="AB43" s="900">
        <f>VLOOKUP(年度マスタ!$K$4&amp;"_"&amp;AB$33,データシート1!$A:$BT,MATCH("aa_"&amp;$S43,データシート1!$A$1:$BT$1,0),0)</f>
        <v>55.915829633505133</v>
      </c>
      <c r="AC43" s="900">
        <f>VLOOKUP(年度マスタ!$K$4&amp;"_"&amp;AC$33,データシート1!$A:$BT,MATCH("aa_"&amp;$S43,データシート1!$A$1:$BT$1,0),0)</f>
        <v>53.524671620677609</v>
      </c>
      <c r="AD43" s="900">
        <f>VLOOKUP(年度マスタ!$K$4&amp;"_"&amp;AD$33,データシート1!$A:$BT,MATCH("aa_"&amp;$S43,データシート1!$A$1:$BT$1,0),0)</f>
        <v>53.389684909034628</v>
      </c>
      <c r="AE43" s="900">
        <f>VLOOKUP(年度マスタ!$K$4&amp;"_"&amp;AE$33,データシート1!$A:$BT,MATCH("aa_"&amp;$S43,データシート1!$A$1:$BT$1,0),0)</f>
        <v>53.125614201434622</v>
      </c>
      <c r="AF43" s="900">
        <f>VLOOKUP(年度マスタ!$K$4&amp;"_"&amp;AF$33,データシート1!$A:$BT,MATCH("aa_"&amp;$S43,データシート1!$A$1:$BT$1,0),0)</f>
        <v>52.576514690860208</v>
      </c>
      <c r="AG43" s="900">
        <f>VLOOKUP(年度マスタ!$K$4&amp;"_"&amp;AG$33,データシート1!$A:$BT,MATCH("aa_"&amp;$S43,データシート1!$A$1:$BT$1,0),0)</f>
        <v>51.734776715181567</v>
      </c>
      <c r="AH43" s="900">
        <f>VLOOKUP(年度マスタ!$K$4&amp;"_"&amp;AH$33,データシート1!$A:$BT,MATCH("aa_"&amp;$S43,データシート1!$A$1:$BT$1,0),0)</f>
        <v>50.678280869415957</v>
      </c>
      <c r="AI43" s="900">
        <f>VLOOKUP(年度マスタ!$K$4&amp;"_"&amp;AI$33,データシート1!$A:$BT,MATCH("aa_"&amp;$S43,データシート1!$A$1:$BT$1,0),0)</f>
        <v>44.664433255863763</v>
      </c>
      <c r="AJ43" s="900">
        <f>VLOOKUP(年度マスタ!$K$4&amp;"_"&amp;AJ$33,データシート1!$A:$BT,MATCH("aa_"&amp;$S43,データシート1!$A$1:$BT$1,0),0)</f>
        <v>43.458362960243541</v>
      </c>
      <c r="AK43" s="901">
        <f>VLOOKUP(年度マスタ!$K$4&amp;"_"&amp;AK$33,データシート1!$A:$BT,MATCH("aa_"&amp;$S43,データシート1!$A$1:$BT$1,0),0)</f>
        <v>45.957888935113338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41.431961908802258</v>
      </c>
      <c r="Y44" s="900">
        <f>VLOOKUP(年度マスタ!$K$4&amp;"_"&amp;Y$33,データシート1!$A:$BT,MATCH("aa_"&amp;$S44,データシート1!$A$1:$BT$1,0),0)</f>
        <v>41.800155887778061</v>
      </c>
      <c r="Z44" s="900">
        <f>VLOOKUP(年度マスタ!$K$4&amp;"_"&amp;Z$33,データシート1!$A:$BT,MATCH("aa_"&amp;$S44,データシート1!$A$1:$BT$1,0),0)</f>
        <v>40.359621312703645</v>
      </c>
      <c r="AA44" s="900">
        <f>VLOOKUP(年度マスタ!$K$4&amp;"_"&amp;AA$33,データシート1!$A:$BT,MATCH("aa_"&amp;$S44,データシート1!$A$1:$BT$1,0),0)</f>
        <v>39.797966241924968</v>
      </c>
      <c r="AB44" s="900">
        <f>VLOOKUP(年度マスタ!$K$4&amp;"_"&amp;AB$33,データシート1!$A:$BT,MATCH("aa_"&amp;$S44,データシート1!$A$1:$BT$1,0),0)</f>
        <v>39.543300789828116</v>
      </c>
      <c r="AC44" s="900">
        <f>VLOOKUP(年度マスタ!$K$4&amp;"_"&amp;AC$33,データシート1!$A:$BT,MATCH("aa_"&amp;$S44,データシート1!$A$1:$BT$1,0),0)</f>
        <v>39.432497097230652</v>
      </c>
      <c r="AD44" s="900">
        <f>VLOOKUP(年度マスタ!$K$4&amp;"_"&amp;AD$33,データシート1!$A:$BT,MATCH("aa_"&amp;$S44,データシート1!$A$1:$BT$1,0),0)</f>
        <v>39.26766452234434</v>
      </c>
      <c r="AE44" s="900">
        <f>VLOOKUP(年度マスタ!$K$4&amp;"_"&amp;AE$33,データシート1!$A:$BT,MATCH("aa_"&amp;$S44,データシート1!$A$1:$BT$1,0),0)</f>
        <v>38.068086353365729</v>
      </c>
      <c r="AF44" s="900">
        <f>VLOOKUP(年度マスタ!$K$4&amp;"_"&amp;AF$33,データシート1!$A:$BT,MATCH("aa_"&amp;$S44,データシート1!$A$1:$BT$1,0),0)</f>
        <v>37.870390112929897</v>
      </c>
      <c r="AG44" s="900">
        <f>VLOOKUP(年度マスタ!$K$4&amp;"_"&amp;AG$33,データシート1!$A:$BT,MATCH("aa_"&amp;$S44,データシート1!$A$1:$BT$1,0),0)</f>
        <v>37.646375586336369</v>
      </c>
      <c r="AH44" s="900">
        <f>VLOOKUP(年度マスタ!$K$4&amp;"_"&amp;AH$33,データシート1!$A:$BT,MATCH("aa_"&amp;$S44,データシート1!$A$1:$BT$1,0),0)</f>
        <v>37.453509095112153</v>
      </c>
      <c r="AI44" s="900">
        <f>VLOOKUP(年度マスタ!$K$4&amp;"_"&amp;AI$33,データシート1!$A:$BT,MATCH("aa_"&amp;$S44,データシート1!$A$1:$BT$1,0),0)</f>
        <v>35.717554214893582</v>
      </c>
      <c r="AJ44" s="900">
        <f>VLOOKUP(年度マスタ!$K$4&amp;"_"&amp;AJ$33,データシート1!$A:$BT,MATCH("aa_"&amp;$S44,データシート1!$A$1:$BT$1,0),0)</f>
        <v>36.387602139648443</v>
      </c>
      <c r="AK44" s="901">
        <f>VLOOKUP(年度マスタ!$K$4&amp;"_"&amp;AK$33,データシート1!$A:$BT,MATCH("aa_"&amp;$S44,データシート1!$A$1:$BT$1,0),0)</f>
        <v>36.216524200947028</v>
      </c>
      <c r="AL44" s="330"/>
      <c r="AW44" s="17" t="str">
        <f>AW47</f>
        <v>奈良県</v>
      </c>
      <c r="AX44" s="1010">
        <f t="shared" si="14"/>
        <v>0.1252314899047389</v>
      </c>
      <c r="AY44" s="1010">
        <f t="shared" si="14"/>
        <v>0.24733082490867014</v>
      </c>
      <c r="AZ44" s="1010">
        <f t="shared" si="14"/>
        <v>0.28451379348729128</v>
      </c>
      <c r="BA44" s="1010">
        <f t="shared" si="14"/>
        <v>0.31555046617024857</v>
      </c>
      <c r="BB44" s="1010">
        <f t="shared" si="14"/>
        <v>2.7373425529051039E-2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3.5291471828331602</v>
      </c>
      <c r="Y45" s="900">
        <f>VLOOKUP(年度マスタ!$K$4&amp;"_"&amp;Y$33,データシート1!$A:$BT,MATCH("aa_"&amp;$S45,データシート1!$A$1:$BT$1,0),0)</f>
        <v>3.6650610018829801</v>
      </c>
      <c r="Z45" s="900">
        <f>VLOOKUP(年度マスタ!$K$4&amp;"_"&amp;Z$33,データシート1!$A:$BT,MATCH("aa_"&amp;$S45,データシート1!$A$1:$BT$1,0),0)</f>
        <v>4.2033942729129397</v>
      </c>
      <c r="AA45" s="900">
        <f>VLOOKUP(年度マスタ!$K$4&amp;"_"&amp;AA$33,データシート1!$A:$BT,MATCH("aa_"&amp;$S45,データシート1!$A$1:$BT$1,0),0)</f>
        <v>4.5759764462502099</v>
      </c>
      <c r="AB45" s="900">
        <f>VLOOKUP(年度マスタ!$K$4&amp;"_"&amp;AB$33,データシート1!$A:$BT,MATCH("aa_"&amp;$S45,データシート1!$A$1:$BT$1,0),0)</f>
        <v>4.6275244567840401</v>
      </c>
      <c r="AC45" s="900">
        <f>VLOOKUP(年度マスタ!$K$4&amp;"_"&amp;AC$33,データシート1!$A:$BT,MATCH("aa_"&amp;$S45,データシート1!$A$1:$BT$1,0),0)</f>
        <v>4.4102955552277203</v>
      </c>
      <c r="AD45" s="900">
        <f>VLOOKUP(年度マスタ!$K$4&amp;"_"&amp;AD$33,データシート1!$A:$BT,MATCH("aa_"&amp;$S45,データシート1!$A$1:$BT$1,0),0)</f>
        <v>4.2898592198733398</v>
      </c>
      <c r="AE45" s="900">
        <f>VLOOKUP(年度マスタ!$K$4&amp;"_"&amp;AE$33,データシート1!$A:$BT,MATCH("aa_"&amp;$S45,データシート1!$A$1:$BT$1,0),0)</f>
        <v>4.140802632782818</v>
      </c>
      <c r="AF45" s="900">
        <f>VLOOKUP(年度マスタ!$K$4&amp;"_"&amp;AF$33,データシート1!$A:$BT,MATCH("aa_"&amp;$S45,データシート1!$A$1:$BT$1,0),0)</f>
        <v>3.95773414793769</v>
      </c>
      <c r="AG45" s="900">
        <f>VLOOKUP(年度マスタ!$K$4&amp;"_"&amp;AG$33,データシート1!$A:$BT,MATCH("aa_"&amp;$S45,データシート1!$A$1:$BT$1,0),0)</f>
        <v>3.6353344601880799</v>
      </c>
      <c r="AH45" s="900">
        <f>VLOOKUP(年度マスタ!$K$4&amp;"_"&amp;AH$33,データシート1!$A:$BT,MATCH("aa_"&amp;$S45,データシート1!$A$1:$BT$1,0),0)</f>
        <v>3.50415310658504</v>
      </c>
      <c r="AI45" s="900">
        <f>VLOOKUP(年度マスタ!$K$4&amp;"_"&amp;AI$33,データシート1!$A:$BT,MATCH("aa_"&amp;$S45,データシート1!$A$1:$BT$1,0),0)</f>
        <v>3.3218471562951399</v>
      </c>
      <c r="AJ45" s="900">
        <f>VLOOKUP(年度マスタ!$K$4&amp;"_"&amp;AJ$33,データシート1!$A:$BT,MATCH("aa_"&amp;$S45,データシート1!$A$1:$BT$1,0),0)</f>
        <v>3.25566510848103</v>
      </c>
      <c r="AK45" s="901">
        <f>VLOOKUP(年度マスタ!$K$4&amp;"_"&amp;AK$33,データシート1!$A:$BT,MATCH("aa_"&amp;$S45,データシート1!$A$1:$BT$1,0),0)</f>
        <v>3.2677472178832332</v>
      </c>
      <c r="AL45" s="330"/>
      <c r="AW45" s="17" t="str">
        <f>AW48</f>
        <v>桜井市</v>
      </c>
      <c r="AX45" s="1010">
        <f t="shared" ref="AX45:BB45" si="15">AX48/$BC48</f>
        <v>8.4753469177517901E-2</v>
      </c>
      <c r="AY45" s="1010">
        <f t="shared" si="15"/>
        <v>0.22253116225270425</v>
      </c>
      <c r="AZ45" s="1010">
        <f t="shared" si="15"/>
        <v>0.28342328338812145</v>
      </c>
      <c r="BA45" s="1010">
        <f t="shared" si="15"/>
        <v>0.3742714131320331</v>
      </c>
      <c r="BB45" s="1010">
        <f t="shared" si="15"/>
        <v>3.5020672049623308E-2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7.6000474711700008</v>
      </c>
      <c r="Y47" s="903">
        <f>VLOOKUP(年度マスタ!$K$4&amp;"_"&amp;Y$33,データシート1!$A:$BT,MATCH("aa_"&amp;$S47,データシート1!$A$1:$BT$1,0),0)</f>
        <v>9.1259056659999995</v>
      </c>
      <c r="Z47" s="903">
        <f>VLOOKUP(年度マスタ!$K$4&amp;"_"&amp;Z$33,データシート1!$A:$BT,MATCH("aa_"&amp;$S47,データシート1!$A$1:$BT$1,0),0)</f>
        <v>9.4869306058999996</v>
      </c>
      <c r="AA47" s="903">
        <f>VLOOKUP(年度マスタ!$K$4&amp;"_"&amp;AA$33,データシート1!$A:$BT,MATCH("aa_"&amp;$S47,データシート1!$A$1:$BT$1,0),0)</f>
        <v>6.5711724289799998</v>
      </c>
      <c r="AB47" s="903">
        <f>VLOOKUP(年度マスタ!$K$4&amp;"_"&amp;AB$33,データシート1!$A:$BT,MATCH("aa_"&amp;$S47,データシート1!$A$1:$BT$1,0),0)</f>
        <v>7.5101221761999986</v>
      </c>
      <c r="AC47" s="903">
        <f>VLOOKUP(年度マスタ!$K$4&amp;"_"&amp;AC$33,データシート1!$A:$BT,MATCH("aa_"&amp;$S47,データシート1!$A$1:$BT$1,0),0)</f>
        <v>9.0140882831999996</v>
      </c>
      <c r="AD47" s="903">
        <f>VLOOKUP(年度マスタ!$K$4&amp;"_"&amp;AD$33,データシート1!$A:$BT,MATCH("aa_"&amp;$S47,データシート1!$A$1:$BT$1,0),0)</f>
        <v>6.6748879293600014</v>
      </c>
      <c r="AE47" s="903">
        <f>VLOOKUP(年度マスタ!$K$4&amp;"_"&amp;AE$33,データシート1!$A:$BT,MATCH("aa_"&amp;$S47,データシート1!$A$1:$BT$1,0),0)</f>
        <v>7.1133545505000004</v>
      </c>
      <c r="AF47" s="903">
        <f>VLOOKUP(年度マスタ!$K$4&amp;"_"&amp;AF$33,データシート1!$A:$BT,MATCH("aa_"&amp;$S47,データシート1!$A$1:$BT$1,0),0)</f>
        <v>9.1379816189200014</v>
      </c>
      <c r="AG47" s="903">
        <f>VLOOKUP(年度マスタ!$K$4&amp;"_"&amp;AG$33,データシート1!$A:$BT,MATCH("aa_"&amp;$S47,データシート1!$A$1:$BT$1,0),0)</f>
        <v>8.4848182047500007</v>
      </c>
      <c r="AH47" s="903">
        <f>VLOOKUP(年度マスタ!$K$4&amp;"_"&amp;AH$33,データシート1!$A:$BT,MATCH("aa_"&amp;$S47,データシート1!$A$1:$BT$1,0),0)</f>
        <v>8.8243711724000011</v>
      </c>
      <c r="AI47" s="903">
        <f>VLOOKUP(年度マスタ!$K$4&amp;"_"&amp;AI$33,データシート1!$A:$BT,MATCH("aa_"&amp;$S47,データシート1!$A$1:$BT$1,0),0)</f>
        <v>9.1459795209999992</v>
      </c>
      <c r="AJ47" s="903">
        <f>VLOOKUP(年度マスタ!$K$4&amp;"_"&amp;AJ$33,データシート1!$A:$BT,MATCH("aa_"&amp;$S47,データシート1!$A$1:$BT$1,0),0)</f>
        <v>9.5862014850000001</v>
      </c>
      <c r="AK47" s="904">
        <f>VLOOKUP(年度マスタ!$K$4&amp;"_"&amp;AK$33,データシート1!$A:$BT,MATCH("aa_"&amp;$S47,データシート1!$A$1:$BT$1,0),0)</f>
        <v>7.9948448424811991</v>
      </c>
      <c r="AL47" s="330"/>
      <c r="AW47" s="17" t="str">
        <f>年度マスタ!I4</f>
        <v>奈良県</v>
      </c>
      <c r="AX47" s="1011">
        <f>SUM(AY38:BA38)</f>
        <v>680.1793418931635</v>
      </c>
      <c r="AY47" s="1011">
        <f t="shared" si="17"/>
        <v>1343.3467719999276</v>
      </c>
      <c r="AZ47" s="1011">
        <f t="shared" si="17"/>
        <v>1545.3014649983031</v>
      </c>
      <c r="BA47" s="1011">
        <f>SUM(BD38:BG38)</f>
        <v>1713.8733123515985</v>
      </c>
      <c r="BB47" s="1011">
        <f>BH38</f>
        <v>148.67537370891648</v>
      </c>
      <c r="BC47" s="1011">
        <f>SUM(AX47:BB47)</f>
        <v>5431.3762649519094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桜井市</v>
      </c>
      <c r="AX48" s="1011">
        <f>SUM(AY39:BA39)</f>
        <v>19.348310477198755</v>
      </c>
      <c r="AY48" s="1011">
        <f>BB39</f>
        <v>50.801484115051871</v>
      </c>
      <c r="AZ48" s="1011">
        <f>BC39</f>
        <v>64.702504058855808</v>
      </c>
      <c r="BA48" s="1011">
        <f>SUM(BD39:BG39)</f>
        <v>85.442160353943592</v>
      </c>
      <c r="BB48" s="1011">
        <f>BH39</f>
        <v>7.9948448424811991</v>
      </c>
      <c r="BC48" s="1011">
        <f>SUM(AX48:BB48)</f>
        <v>228.28930384753122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228.28930384753122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19.348310477198755</v>
      </c>
      <c r="P52" s="453">
        <f t="shared" ref="P52:P64" si="18">O52/$O$51</f>
        <v>8.4753469177517901E-2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15.802892439685445</v>
      </c>
      <c r="P53" s="454">
        <f t="shared" si="18"/>
        <v>6.9223096191312616E-2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2.0488462821648019</v>
      </c>
      <c r="P54" s="454">
        <f t="shared" si="18"/>
        <v>8.9747800165581818E-3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1.4965717553485081</v>
      </c>
      <c r="P55" s="454">
        <f t="shared" si="18"/>
        <v>6.5555929696471081E-3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50.801484115051871</v>
      </c>
      <c r="P56" s="453">
        <f t="shared" si="18"/>
        <v>0.22253116225270425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64.702504058855808</v>
      </c>
      <c r="P57" s="453">
        <f t="shared" si="18"/>
        <v>0.28342328338812145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85.442160353943592</v>
      </c>
      <c r="P58" s="453">
        <f t="shared" si="18"/>
        <v>0.3742714131320331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82.174413136060366</v>
      </c>
      <c r="P59" s="454">
        <f t="shared" si="18"/>
        <v>0.35995735126925887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45.957888935113338</v>
      </c>
      <c r="P60" s="454">
        <f t="shared" si="18"/>
        <v>0.20131424539192375</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36.216524200947028</v>
      </c>
      <c r="P61" s="454">
        <f t="shared" si="18"/>
        <v>0.15864310587733516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3.2677472178832332</v>
      </c>
      <c r="P62" s="454">
        <f t="shared" si="18"/>
        <v>1.4314061862774266E-2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7.9948448424811991</v>
      </c>
      <c r="P64" s="612">
        <f t="shared" si="18"/>
        <v>3.5020672049623308E-2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桜井市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467.48820000000001</v>
      </c>
      <c r="AI7" s="78">
        <f>VLOOKUP(年度マスタ!$K$4&amp;"_"&amp;$AG7,データシート1!$A:$BT,MATCH("ab_"&amp;AI$2,データシート1!$A$1:$BT$1,0),0)</f>
        <v>1231</v>
      </c>
      <c r="AJ7" s="78">
        <f>VLOOKUP(年度マスタ!$K$4&amp;"_"&amp;$AG7,データシート1!$A:$BT,MATCH("ab_"&amp;AJ$2,データシート1!$A$1:$BT$1,0),0)</f>
        <v>43</v>
      </c>
      <c r="AK7" s="78">
        <f>VLOOKUP(年度マスタ!$K$4&amp;"_"&amp;$AG7,データシート1!$A:$BT,MATCH("ab_"&amp;AK$2,データシート1!$A$1:$BT$1,0),0)</f>
        <v>16217</v>
      </c>
      <c r="AL7" s="78">
        <f>VLOOKUP(年度マスタ!$K$4&amp;"_"&amp;$AG7,データシート1!$A:$BT,MATCH("ab_"&amp;AL$2,データシート1!$A$1:$BT$1,0),0)</f>
        <v>23137</v>
      </c>
      <c r="AM7" s="78">
        <f>VLOOKUP(年度マスタ!$K$4&amp;"_"&amp;$AG7,データシート1!$A:$BT,MATCH("ab_"&amp;AM$2,データシート1!$A$1:$BT$1,0),0)</f>
        <v>29856</v>
      </c>
      <c r="AN7" s="78">
        <f>VLOOKUP(年度マスタ!$K$4&amp;"_"&amp;$AG7,データシート1!$A:$BT,MATCH("ab_"&amp;AN$2,データシート1!$A$1:$BT$1,0),0)</f>
        <v>8339</v>
      </c>
      <c r="AO7" s="78">
        <f>VLOOKUP(年度マスタ!$K$4&amp;"_"&amp;$AG7,データシート1!$A:$BT,MATCH("ab_"&amp;AO$2,データシート1!$A$1:$BT$1,0),0)</f>
        <v>60537</v>
      </c>
      <c r="AP7" s="78">
        <f>VLOOKUP(年度マスタ!$K$4&amp;"_"&amp;$AG7,データシート1!$A:$BT,MATCH("ab_"&amp;AP$2,データシート1!$A$1:$BT$1,0),0)</f>
        <v>0</v>
      </c>
      <c r="AQ7" s="954">
        <f>VLOOKUP(年度マスタ!$K$4&amp;"_"&amp;$AG7,データシート1!$A:$BT,MATCH("ab_"&amp;AQ$2,データシート1!$A$1:$BT$1,0),0)</f>
        <v>7.6000474711700008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442.94450000000001</v>
      </c>
      <c r="AI8" s="78">
        <f>VLOOKUP(年度マスタ!$K$4&amp;"_"&amp;$AG8,データシート1!$A:$BT,MATCH("ab_"&amp;AI$2,データシート1!$A$1:$BT$1,0),0)</f>
        <v>1231</v>
      </c>
      <c r="AJ8" s="78">
        <f>VLOOKUP(年度マスタ!$K$4&amp;"_"&amp;$AG8,データシート1!$A:$BT,MATCH("ab_"&amp;AJ$2,データシート1!$A$1:$BT$1,0),0)</f>
        <v>43</v>
      </c>
      <c r="AK8" s="78">
        <f>VLOOKUP(年度マスタ!$K$4&amp;"_"&amp;$AG8,データシート1!$A:$BT,MATCH("ab_"&amp;AK$2,データシート1!$A$1:$BT$1,0),0)</f>
        <v>16217</v>
      </c>
      <c r="AL8" s="78">
        <f>VLOOKUP(年度マスタ!$K$4&amp;"_"&amp;$AG8,データシート1!$A:$BT,MATCH("ab_"&amp;AL$2,データシート1!$A$1:$BT$1,0),0)</f>
        <v>23383</v>
      </c>
      <c r="AM8" s="78">
        <f>VLOOKUP(年度マスタ!$K$4&amp;"_"&amp;$AG8,データシート1!$A:$BT,MATCH("ab_"&amp;AM$2,データシート1!$A$1:$BT$1,0),0)</f>
        <v>29890</v>
      </c>
      <c r="AN8" s="78">
        <f>VLOOKUP(年度マスタ!$K$4&amp;"_"&amp;$AG8,データシート1!$A:$BT,MATCH("ab_"&amp;AN$2,データシート1!$A$1:$BT$1,0),0)</f>
        <v>8203</v>
      </c>
      <c r="AO8" s="78">
        <f>VLOOKUP(年度マスタ!$K$4&amp;"_"&amp;$AG8,データシート1!$A:$BT,MATCH("ab_"&amp;AO$2,データシート1!$A$1:$BT$1,0),0)</f>
        <v>60242</v>
      </c>
      <c r="AP8" s="78">
        <f>VLOOKUP(年度マスタ!$K$4&amp;"_"&amp;$AG8,データシート1!$A:$BT,MATCH("ab_"&amp;AP$2,データシート1!$A$1:$BT$1,0),0)</f>
        <v>0</v>
      </c>
      <c r="AQ8" s="954">
        <f>VLOOKUP(年度マスタ!$K$4&amp;"_"&amp;$AG8,データシート1!$A:$BT,MATCH("ab_"&amp;AQ$2,データシート1!$A$1:$BT$1,0),0)</f>
        <v>9.1259056659999995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399.06330000000003</v>
      </c>
      <c r="AI9" s="78">
        <f>VLOOKUP(年度マスタ!$K$4&amp;"_"&amp;$AG9,データシート1!$A:$BT,MATCH("ab_"&amp;AI$2,データシート1!$A$1:$BT$1,0),0)</f>
        <v>1231</v>
      </c>
      <c r="AJ9" s="78">
        <f>VLOOKUP(年度マスタ!$K$4&amp;"_"&amp;$AG9,データシート1!$A:$BT,MATCH("ab_"&amp;AJ$2,データシート1!$A$1:$BT$1,0),0)</f>
        <v>43</v>
      </c>
      <c r="AK9" s="78">
        <f>VLOOKUP(年度マスタ!$K$4&amp;"_"&amp;$AG9,データシート1!$A:$BT,MATCH("ab_"&amp;AK$2,データシート1!$A$1:$BT$1,0),0)</f>
        <v>16217</v>
      </c>
      <c r="AL9" s="78">
        <f>VLOOKUP(年度マスタ!$K$4&amp;"_"&amp;$AG9,データシート1!$A:$BT,MATCH("ab_"&amp;AL$2,データシート1!$A$1:$BT$1,0),0)</f>
        <v>23551</v>
      </c>
      <c r="AM9" s="78">
        <f>VLOOKUP(年度マスタ!$K$4&amp;"_"&amp;$AG9,データシート1!$A:$BT,MATCH("ab_"&amp;AM$2,データシート1!$A$1:$BT$1,0),0)</f>
        <v>30108</v>
      </c>
      <c r="AN9" s="78">
        <f>VLOOKUP(年度マスタ!$K$4&amp;"_"&amp;$AG9,データシート1!$A:$BT,MATCH("ab_"&amp;AN$2,データシート1!$A$1:$BT$1,0),0)</f>
        <v>8156</v>
      </c>
      <c r="AO9" s="78">
        <f>VLOOKUP(年度マスタ!$K$4&amp;"_"&amp;$AG9,データシート1!$A:$BT,MATCH("ab_"&amp;AO$2,データシート1!$A$1:$BT$1,0),0)</f>
        <v>59897</v>
      </c>
      <c r="AP9" s="78">
        <f>VLOOKUP(年度マスタ!$K$4&amp;"_"&amp;$AG9,データシート1!$A:$BT,MATCH("ab_"&amp;AP$2,データシート1!$A$1:$BT$1,0),0)</f>
        <v>0</v>
      </c>
      <c r="AQ9" s="954">
        <f>VLOOKUP(年度マスタ!$K$4&amp;"_"&amp;$AG9,データシート1!$A:$BT,MATCH("ab_"&amp;AQ$2,データシート1!$A$1:$BT$1,0),0)</f>
        <v>9.4869306058999996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466.61869999999999</v>
      </c>
      <c r="AI10" s="78">
        <f>VLOOKUP(年度マスタ!$K$4&amp;"_"&amp;$AG10,データシート1!$A:$BT,MATCH("ab_"&amp;AI$2,データシート1!$A$1:$BT$1,0),0)</f>
        <v>1231</v>
      </c>
      <c r="AJ10" s="78">
        <f>VLOOKUP(年度マスタ!$K$4&amp;"_"&amp;$AG10,データシート1!$A:$BT,MATCH("ab_"&amp;AJ$2,データシート1!$A$1:$BT$1,0),0)</f>
        <v>43</v>
      </c>
      <c r="AK10" s="78">
        <f>VLOOKUP(年度マスタ!$K$4&amp;"_"&amp;$AG10,データシート1!$A:$BT,MATCH("ab_"&amp;AK$2,データシート1!$A$1:$BT$1,0),0)</f>
        <v>16217</v>
      </c>
      <c r="AL10" s="78">
        <f>VLOOKUP(年度マスタ!$K$4&amp;"_"&amp;$AG10,データシート1!$A:$BT,MATCH("ab_"&amp;AL$2,データシート1!$A$1:$BT$1,0),0)</f>
        <v>23969</v>
      </c>
      <c r="AM10" s="78">
        <f>VLOOKUP(年度マスタ!$K$4&amp;"_"&amp;$AG10,データシート1!$A:$BT,MATCH("ab_"&amp;AM$2,データシート1!$A$1:$BT$1,0),0)</f>
        <v>30296</v>
      </c>
      <c r="AN10" s="78">
        <f>VLOOKUP(年度マスタ!$K$4&amp;"_"&amp;$AG10,データシート1!$A:$BT,MATCH("ab_"&amp;AN$2,データシート1!$A$1:$BT$1,0),0)</f>
        <v>7997</v>
      </c>
      <c r="AO10" s="78">
        <f>VLOOKUP(年度マスタ!$K$4&amp;"_"&amp;$AG10,データシート1!$A:$BT,MATCH("ab_"&amp;AO$2,データシート1!$A$1:$BT$1,0),0)</f>
        <v>60016</v>
      </c>
      <c r="AP10" s="78">
        <f>VLOOKUP(年度マスタ!$K$4&amp;"_"&amp;$AG10,データシート1!$A:$BT,MATCH("ab_"&amp;AP$2,データシート1!$A$1:$BT$1,0),0)</f>
        <v>0</v>
      </c>
      <c r="AQ10" s="954">
        <f>VLOOKUP(年度マスタ!$K$4&amp;"_"&amp;$AG10,データシート1!$A:$BT,MATCH("ab_"&amp;AQ$2,データシート1!$A$1:$BT$1,0),0)</f>
        <v>6.5711724289799998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459.57760000000002</v>
      </c>
      <c r="AI11" s="78">
        <f>VLOOKUP(年度マスタ!$K$4&amp;"_"&amp;$AG11,データシート1!$A:$BT,MATCH("ab_"&amp;AI$2,データシート1!$A$1:$BT$1,0),0)</f>
        <v>1231</v>
      </c>
      <c r="AJ11" s="78">
        <f>VLOOKUP(年度マスタ!$K$4&amp;"_"&amp;$AG11,データシート1!$A:$BT,MATCH("ab_"&amp;AJ$2,データシート1!$A$1:$BT$1,0),0)</f>
        <v>43</v>
      </c>
      <c r="AK11" s="78">
        <f>VLOOKUP(年度マスタ!$K$4&amp;"_"&amp;$AG11,データシート1!$A:$BT,MATCH("ab_"&amp;AK$2,データシート1!$A$1:$BT$1,0),0)</f>
        <v>16217</v>
      </c>
      <c r="AL11" s="78">
        <f>VLOOKUP(年度マスタ!$K$4&amp;"_"&amp;$AG11,データシート1!$A:$BT,MATCH("ab_"&amp;AL$2,データシート1!$A$1:$BT$1,0),0)</f>
        <v>24082</v>
      </c>
      <c r="AM11" s="78">
        <f>VLOOKUP(年度マスタ!$K$4&amp;"_"&amp;$AG11,データシート1!$A:$BT,MATCH("ab_"&amp;AM$2,データシート1!$A$1:$BT$1,0),0)</f>
        <v>30551</v>
      </c>
      <c r="AN11" s="78">
        <f>VLOOKUP(年度マスタ!$K$4&amp;"_"&amp;$AG11,データシート1!$A:$BT,MATCH("ab_"&amp;AN$2,データシート1!$A$1:$BT$1,0),0)</f>
        <v>7916</v>
      </c>
      <c r="AO11" s="78">
        <f>VLOOKUP(年度マスタ!$K$4&amp;"_"&amp;$AG11,データシート1!$A:$BT,MATCH("ab_"&amp;AO$2,データシート1!$A$1:$BT$1,0),0)</f>
        <v>59822</v>
      </c>
      <c r="AP11" s="78">
        <f>VLOOKUP(年度マスタ!$K$4&amp;"_"&amp;$AG11,データシート1!$A:$BT,MATCH("ab_"&amp;AP$2,データシート1!$A$1:$BT$1,0),0)</f>
        <v>0</v>
      </c>
      <c r="AQ11" s="954">
        <f>VLOOKUP(年度マスタ!$K$4&amp;"_"&amp;$AG11,データシート1!$A:$BT,MATCH("ab_"&amp;AQ$2,データシート1!$A$1:$BT$1,0),0)</f>
        <v>7.5101221761999986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466.27159999999998</v>
      </c>
      <c r="AI12" s="78">
        <f>VLOOKUP(年度マスタ!$K$4&amp;"_"&amp;$AG12,データシート1!$A:$BT,MATCH("ab_"&amp;AI$2,データシート1!$A$1:$BT$1,0),0)</f>
        <v>1054</v>
      </c>
      <c r="AJ12" s="78">
        <f>VLOOKUP(年度マスタ!$K$4&amp;"_"&amp;$AG12,データシート1!$A:$BT,MATCH("ab_"&amp;AJ$2,データシート1!$A$1:$BT$1,0),0)</f>
        <v>48</v>
      </c>
      <c r="AK12" s="78">
        <f>VLOOKUP(年度マスタ!$K$4&amp;"_"&amp;$AG12,データシート1!$A:$BT,MATCH("ab_"&amp;AK$2,データシート1!$A$1:$BT$1,0),0)</f>
        <v>15472</v>
      </c>
      <c r="AL12" s="78">
        <f>VLOOKUP(年度マスタ!$K$4&amp;"_"&amp;$AG12,データシート1!$A:$BT,MATCH("ab_"&amp;AL$2,データシート1!$A$1:$BT$1,0),0)</f>
        <v>24244</v>
      </c>
      <c r="AM12" s="78">
        <f>VLOOKUP(年度マスタ!$K$4&amp;"_"&amp;$AG12,データシート1!$A:$BT,MATCH("ab_"&amp;AM$2,データシート1!$A$1:$BT$1,0),0)</f>
        <v>30801</v>
      </c>
      <c r="AN12" s="78">
        <f>VLOOKUP(年度マスタ!$K$4&amp;"_"&amp;$AG12,データシート1!$A:$BT,MATCH("ab_"&amp;AN$2,データシート1!$A$1:$BT$1,0),0)</f>
        <v>7853</v>
      </c>
      <c r="AO12" s="78">
        <f>VLOOKUP(年度マスタ!$K$4&amp;"_"&amp;$AG12,データシート1!$A:$BT,MATCH("ab_"&amp;AO$2,データシート1!$A$1:$BT$1,0),0)</f>
        <v>59424</v>
      </c>
      <c r="AP12" s="78">
        <f>VLOOKUP(年度マスタ!$K$4&amp;"_"&amp;$AG12,データシート1!$A:$BT,MATCH("ab_"&amp;AP$2,データシート1!$A$1:$BT$1,0),0)</f>
        <v>0</v>
      </c>
      <c r="AQ12" s="954">
        <f>VLOOKUP(年度マスタ!$K$4&amp;"_"&amp;$AG12,データシート1!$A:$BT,MATCH("ab_"&amp;AQ$2,データシート1!$A$1:$BT$1,0),0)</f>
        <v>9.0140882831999996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364.08530000000002</v>
      </c>
      <c r="AI13" s="78">
        <f>VLOOKUP(年度マスタ!$K$4&amp;"_"&amp;$AG13,データシート1!$A:$BT,MATCH("ab_"&amp;AI$2,データシート1!$A$1:$BT$1,0),0)</f>
        <v>1054</v>
      </c>
      <c r="AJ13" s="78">
        <f>VLOOKUP(年度マスタ!$K$4&amp;"_"&amp;$AG13,データシート1!$A:$BT,MATCH("ab_"&amp;AJ$2,データシート1!$A$1:$BT$1,0),0)</f>
        <v>48</v>
      </c>
      <c r="AK13" s="78">
        <f>VLOOKUP(年度マスタ!$K$4&amp;"_"&amp;$AG13,データシート1!$A:$BT,MATCH("ab_"&amp;AK$2,データシート1!$A$1:$BT$1,0),0)</f>
        <v>15472</v>
      </c>
      <c r="AL13" s="78">
        <f>VLOOKUP(年度マスタ!$K$4&amp;"_"&amp;$AG13,データシート1!$A:$BT,MATCH("ab_"&amp;AL$2,データシート1!$A$1:$BT$1,0),0)</f>
        <v>24388</v>
      </c>
      <c r="AM13" s="78">
        <f>VLOOKUP(年度マスタ!$K$4&amp;"_"&amp;$AG13,データシート1!$A:$BT,MATCH("ab_"&amp;AM$2,データシート1!$A$1:$BT$1,0),0)</f>
        <v>31019</v>
      </c>
      <c r="AN13" s="78">
        <f>VLOOKUP(年度マスタ!$K$4&amp;"_"&amp;$AG13,データシート1!$A:$BT,MATCH("ab_"&amp;AN$2,データシート1!$A$1:$BT$1,0),0)</f>
        <v>7814</v>
      </c>
      <c r="AO13" s="78">
        <f>VLOOKUP(年度マスタ!$K$4&amp;"_"&amp;$AG13,データシート1!$A:$BT,MATCH("ab_"&amp;AO$2,データシート1!$A$1:$BT$1,0),0)</f>
        <v>59045</v>
      </c>
      <c r="AP13" s="78">
        <f>VLOOKUP(年度マスタ!$K$4&amp;"_"&amp;$AG13,データシート1!$A:$BT,MATCH("ab_"&amp;AP$2,データシート1!$A$1:$BT$1,0),0)</f>
        <v>0</v>
      </c>
      <c r="AQ13" s="954">
        <f>VLOOKUP(年度マスタ!$K$4&amp;"_"&amp;$AG13,データシート1!$A:$BT,MATCH("ab_"&amp;AQ$2,データシート1!$A$1:$BT$1,0),0)</f>
        <v>6.6748879293600014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374.72890000000001</v>
      </c>
      <c r="AI14" s="78">
        <f>VLOOKUP(年度マスタ!$K$4&amp;"_"&amp;$AG14,データシート1!$A:$BT,MATCH("ab_"&amp;AI$2,データシート1!$A$1:$BT$1,0),0)</f>
        <v>1054</v>
      </c>
      <c r="AJ14" s="78">
        <f>VLOOKUP(年度マスタ!$K$4&amp;"_"&amp;$AG14,データシート1!$A:$BT,MATCH("ab_"&amp;AJ$2,データシート1!$A$1:$BT$1,0),0)</f>
        <v>48</v>
      </c>
      <c r="AK14" s="78">
        <f>VLOOKUP(年度マスタ!$K$4&amp;"_"&amp;$AG14,データシート1!$A:$BT,MATCH("ab_"&amp;AK$2,データシート1!$A$1:$BT$1,0),0)</f>
        <v>15472</v>
      </c>
      <c r="AL14" s="78">
        <f>VLOOKUP(年度マスタ!$K$4&amp;"_"&amp;$AG14,データシート1!$A:$BT,MATCH("ab_"&amp;AL$2,データシート1!$A$1:$BT$1,0),0)</f>
        <v>24591</v>
      </c>
      <c r="AM14" s="78">
        <f>VLOOKUP(年度マスタ!$K$4&amp;"_"&amp;$AG14,データシート1!$A:$BT,MATCH("ab_"&amp;AM$2,データシート1!$A$1:$BT$1,0),0)</f>
        <v>31245</v>
      </c>
      <c r="AN14" s="78">
        <f>VLOOKUP(年度マスタ!$K$4&amp;"_"&amp;$AG14,データシート1!$A:$BT,MATCH("ab_"&amp;AN$2,データシート1!$A$1:$BT$1,0),0)</f>
        <v>7835</v>
      </c>
      <c r="AO14" s="78">
        <f>VLOOKUP(年度マスタ!$K$4&amp;"_"&amp;$AG14,データシート1!$A:$BT,MATCH("ab_"&amp;AO$2,データシート1!$A$1:$BT$1,0),0)</f>
        <v>58625</v>
      </c>
      <c r="AP14" s="78">
        <f>VLOOKUP(年度マスタ!$K$4&amp;"_"&amp;$AG14,データシート1!$A:$BT,MATCH("ab_"&amp;AP$2,データシート1!$A$1:$BT$1,0),0)</f>
        <v>0</v>
      </c>
      <c r="AQ14" s="954">
        <f>VLOOKUP(年度マスタ!$K$4&amp;"_"&amp;$AG14,データシート1!$A:$BT,MATCH("ab_"&amp;AQ$2,データシート1!$A$1:$BT$1,0),0)</f>
        <v>7.1133545505000004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485.26990000000001</v>
      </c>
      <c r="AI15" s="78">
        <f>VLOOKUP(年度マスタ!$K$4&amp;"_"&amp;$AG15,データシート1!$A:$BT,MATCH("ab_"&amp;AI$2,データシート1!$A$1:$BT$1,0),0)</f>
        <v>1054</v>
      </c>
      <c r="AJ15" s="78">
        <f>VLOOKUP(年度マスタ!$K$4&amp;"_"&amp;$AG15,データシート1!$A:$BT,MATCH("ab_"&amp;AJ$2,データシート1!$A$1:$BT$1,0),0)</f>
        <v>48</v>
      </c>
      <c r="AK15" s="78">
        <f>VLOOKUP(年度マスタ!$K$4&amp;"_"&amp;$AG15,データシート1!$A:$BT,MATCH("ab_"&amp;AK$2,データシート1!$A$1:$BT$1,0),0)</f>
        <v>15472</v>
      </c>
      <c r="AL15" s="78">
        <f>VLOOKUP(年度マスタ!$K$4&amp;"_"&amp;$AG15,データシート1!$A:$BT,MATCH("ab_"&amp;AL$2,データシート1!$A$1:$BT$1,0),0)</f>
        <v>24619</v>
      </c>
      <c r="AM15" s="78">
        <f>VLOOKUP(年度マスタ!$K$4&amp;"_"&amp;$AG15,データシート1!$A:$BT,MATCH("ab_"&amp;AM$2,データシート1!$A$1:$BT$1,0),0)</f>
        <v>31435</v>
      </c>
      <c r="AN15" s="78">
        <f>VLOOKUP(年度マスタ!$K$4&amp;"_"&amp;$AG15,データシート1!$A:$BT,MATCH("ab_"&amp;AN$2,データシート1!$A$1:$BT$1,0),0)</f>
        <v>7844</v>
      </c>
      <c r="AO15" s="78">
        <f>VLOOKUP(年度マスタ!$K$4&amp;"_"&amp;$AG15,データシート1!$A:$BT,MATCH("ab_"&amp;AO$2,データシート1!$A$1:$BT$1,0),0)</f>
        <v>57944</v>
      </c>
      <c r="AP15" s="78">
        <f>VLOOKUP(年度マスタ!$K$4&amp;"_"&amp;$AG15,データシート1!$A:$BT,MATCH("ab_"&amp;AP$2,データシート1!$A$1:$BT$1,0),0)</f>
        <v>0</v>
      </c>
      <c r="AQ15" s="954">
        <f>VLOOKUP(年度マスタ!$K$4&amp;"_"&amp;$AG15,データシート1!$A:$BT,MATCH("ab_"&amp;AQ$2,データシート1!$A$1:$BT$1,0),0)</f>
        <v>9.1379816189200014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497.21269999999998</v>
      </c>
      <c r="AI16" s="78">
        <f>VLOOKUP(年度マスタ!$K$4&amp;"_"&amp;$AG16,データシート1!$A:$BT,MATCH("ab_"&amp;AI$2,データシート1!$A$1:$BT$1,0),0)</f>
        <v>1054</v>
      </c>
      <c r="AJ16" s="78">
        <f>VLOOKUP(年度マスタ!$K$4&amp;"_"&amp;$AG16,データシート1!$A:$BT,MATCH("ab_"&amp;AJ$2,データシート1!$A$1:$BT$1,0),0)</f>
        <v>48</v>
      </c>
      <c r="AK16" s="78">
        <f>VLOOKUP(年度マスタ!$K$4&amp;"_"&amp;$AG16,データシート1!$A:$BT,MATCH("ab_"&amp;AK$2,データシート1!$A$1:$BT$1,0),0)</f>
        <v>15472</v>
      </c>
      <c r="AL16" s="78">
        <f>VLOOKUP(年度マスタ!$K$4&amp;"_"&amp;$AG16,データシート1!$A:$BT,MATCH("ab_"&amp;AL$2,データシート1!$A$1:$BT$1,0),0)</f>
        <v>24673</v>
      </c>
      <c r="AM16" s="78">
        <f>VLOOKUP(年度マスタ!$K$4&amp;"_"&amp;$AG16,データシート1!$A:$BT,MATCH("ab_"&amp;AM$2,データシート1!$A$1:$BT$1,0),0)</f>
        <v>31524</v>
      </c>
      <c r="AN16" s="78">
        <f>VLOOKUP(年度マスタ!$K$4&amp;"_"&amp;$AG16,データシート1!$A:$BT,MATCH("ab_"&amp;AN$2,データシート1!$A$1:$BT$1,0),0)</f>
        <v>7876</v>
      </c>
      <c r="AO16" s="78">
        <f>VLOOKUP(年度マスタ!$K$4&amp;"_"&amp;$AG16,データシート1!$A:$BT,MATCH("ab_"&amp;AO$2,データシート1!$A$1:$BT$1,0),0)</f>
        <v>57357</v>
      </c>
      <c r="AP16" s="78">
        <f>VLOOKUP(年度マスタ!$K$4&amp;"_"&amp;$AG16,データシート1!$A:$BT,MATCH("ab_"&amp;AP$2,データシート1!$A$1:$BT$1,0),0)</f>
        <v>0</v>
      </c>
      <c r="AQ16" s="954">
        <f>VLOOKUP(年度マスタ!$K$4&amp;"_"&amp;$AG16,データシート1!$A:$BT,MATCH("ab_"&amp;AQ$2,データシート1!$A$1:$BT$1,0),0)</f>
        <v>8.4848182047500007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498.07470000000001</v>
      </c>
      <c r="AI17" s="151">
        <f>VLOOKUP(年度マスタ!$K$4&amp;"_"&amp;$AG17,データシート1!$A:$BT,MATCH("ab_"&amp;AI$2,データシート1!$A$1:$BT$1,0),0)</f>
        <v>1054</v>
      </c>
      <c r="AJ17" s="151">
        <f>VLOOKUP(年度マスタ!$K$4&amp;"_"&amp;$AG17,データシート1!$A:$BT,MATCH("ab_"&amp;AJ$2,データシート1!$A$1:$BT$1,0),0)</f>
        <v>48</v>
      </c>
      <c r="AK17" s="151">
        <f>VLOOKUP(年度マスタ!$K$4&amp;"_"&amp;$AG17,データシート1!$A:$BT,MATCH("ab_"&amp;AK$2,データシート1!$A$1:$BT$1,0),0)</f>
        <v>15472</v>
      </c>
      <c r="AL17" s="151">
        <f>VLOOKUP(年度マスタ!$K$4&amp;"_"&amp;$AG17,データシート1!$A:$BT,MATCH("ab_"&amp;AL$2,データシート1!$A$1:$BT$1,0),0)</f>
        <v>24779</v>
      </c>
      <c r="AM17" s="151">
        <f>VLOOKUP(年度マスタ!$K$4&amp;"_"&amp;$AG17,データシート1!$A:$BT,MATCH("ab_"&amp;AM$2,データシート1!$A$1:$BT$1,0),0)</f>
        <v>31728</v>
      </c>
      <c r="AN17" s="151">
        <f>VLOOKUP(年度マスタ!$K$4&amp;"_"&amp;$AG17,データシート1!$A:$BT,MATCH("ab_"&amp;AN$2,データシート1!$A$1:$BT$1,0),0)</f>
        <v>7777</v>
      </c>
      <c r="AO17" s="151">
        <f>VLOOKUP(年度マスタ!$K$4&amp;"_"&amp;$AG17,データシート1!$A:$BT,MATCH("ab_"&amp;AO$2,データシート1!$A$1:$BT$1,0),0)</f>
        <v>56784</v>
      </c>
      <c r="AP17" s="151">
        <f>VLOOKUP(年度マスタ!$K$4&amp;"_"&amp;$AG17,データシート1!$A:$BT,MATCH("ab_"&amp;AP$2,データシート1!$A$1:$BT$1,0),0)</f>
        <v>0</v>
      </c>
      <c r="AQ17" s="955">
        <f>VLOOKUP(年度マスタ!$K$4&amp;"_"&amp;$AG17,データシート1!$A:$BT,MATCH("ab_"&amp;AQ$2,データシート1!$A$1:$BT$1,0),0)</f>
        <v>8.8243711724000011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471.14229999999998</v>
      </c>
      <c r="AI18" s="78">
        <f>VLOOKUP(年度マスタ!$K$4&amp;"_"&amp;$AG18,データシート1!$A:$BT,MATCH("ab_"&amp;AI$2,データシート1!$A$1:$BT$1,0),0)</f>
        <v>1039</v>
      </c>
      <c r="AJ18" s="78">
        <f>VLOOKUP(年度マスタ!$K$4&amp;"_"&amp;$AG18,データシート1!$A:$BT,MATCH("ab_"&amp;AJ$2,データシート1!$A$1:$BT$1,0),0)</f>
        <v>61</v>
      </c>
      <c r="AK18" s="78">
        <f>VLOOKUP(年度マスタ!$K$4&amp;"_"&amp;$AG18,データシート1!$A:$BT,MATCH("ab_"&amp;AK$2,データシート1!$A$1:$BT$1,0),0)</f>
        <v>15025</v>
      </c>
      <c r="AL18" s="78">
        <f>VLOOKUP(年度マスタ!$K$4&amp;"_"&amp;$AG18,データシート1!$A:$BT,MATCH("ab_"&amp;AL$2,データシート1!$A$1:$BT$1,0),0)</f>
        <v>24941</v>
      </c>
      <c r="AM18" s="78">
        <f>VLOOKUP(年度マスタ!$K$4&amp;"_"&amp;$AG18,データシート1!$A:$BT,MATCH("ab_"&amp;AM$2,データシート1!$A$1:$BT$1,0),0)</f>
        <v>31916</v>
      </c>
      <c r="AN18" s="78">
        <f>VLOOKUP(年度マスタ!$K$4&amp;"_"&amp;$AG18,データシート1!$A:$BT,MATCH("ab_"&amp;AN$2,データシート1!$A$1:$BT$1,0),0)</f>
        <v>7883</v>
      </c>
      <c r="AO18" s="78">
        <f>VLOOKUP(年度マスタ!$K$4&amp;"_"&amp;$AG18,データシート1!$A:$BT,MATCH("ab_"&amp;AO$2,データシート1!$A$1:$BT$1,0),0)</f>
        <v>56340</v>
      </c>
      <c r="AP18" s="78">
        <f>VLOOKUP(年度マスタ!$K$4&amp;"_"&amp;$AG18,データシート1!$A:$BT,MATCH("ab_"&amp;AP$2,データシート1!$A$1:$BT$1,0),0)</f>
        <v>0</v>
      </c>
      <c r="AQ18" s="954">
        <f>VLOOKUP(年度マスタ!$K$4&amp;"_"&amp;$AG18,データシート1!$A:$BT,MATCH("ab_"&amp;AQ$2,データシート1!$A$1:$BT$1,0),0)</f>
        <v>9.1459795209999992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469.49970000000002</v>
      </c>
      <c r="AI19" s="78">
        <f>VLOOKUP(年度マスタ!$K$4&amp;"_"&amp;$AG19,データシート1!$A:$BT,MATCH("ab_"&amp;AI$2,データシート1!$A$1:$BT$1,0),0)</f>
        <v>1039</v>
      </c>
      <c r="AJ19" s="78">
        <f>VLOOKUP(年度マスタ!$K$4&amp;"_"&amp;$AG19,データシート1!$A:$BT,MATCH("ab_"&amp;AJ$2,データシート1!$A$1:$BT$1,0),0)</f>
        <v>61</v>
      </c>
      <c r="AK19" s="78">
        <f>VLOOKUP(年度マスタ!$K$4&amp;"_"&amp;$AG19,データシート1!$A:$BT,MATCH("ab_"&amp;AK$2,データシート1!$A$1:$BT$1,0),0)</f>
        <v>15025</v>
      </c>
      <c r="AL19" s="78">
        <f>VLOOKUP(年度マスタ!$K$4&amp;"_"&amp;$AG19,データシート1!$A:$BT,MATCH("ab_"&amp;AL$2,データシート1!$A$1:$BT$1,0),0)</f>
        <v>25095</v>
      </c>
      <c r="AM19" s="78">
        <f>VLOOKUP(年度マスタ!$K$4&amp;"_"&amp;$AG19,データシート1!$A:$BT,MATCH("ab_"&amp;AM$2,データシート1!$A$1:$BT$1,0),0)</f>
        <v>31975</v>
      </c>
      <c r="AN19" s="78">
        <f>VLOOKUP(年度マスタ!$K$4&amp;"_"&amp;$AG19,データシート1!$A:$BT,MATCH("ab_"&amp;AN$2,データシート1!$A$1:$BT$1,0),0)</f>
        <v>7831</v>
      </c>
      <c r="AO19" s="78">
        <f>VLOOKUP(年度マスタ!$K$4&amp;"_"&amp;$AG19,データシート1!$A:$BT,MATCH("ab_"&amp;AO$2,データシート1!$A$1:$BT$1,0),0)</f>
        <v>55760</v>
      </c>
      <c r="AP19" s="78">
        <f>VLOOKUP(年度マスタ!$K$4&amp;"_"&amp;$AG19,データシート1!$A:$BT,MATCH("ab_"&amp;AP$2,データシート1!$A$1:$BT$1,0),0)</f>
        <v>0</v>
      </c>
      <c r="AQ19" s="954">
        <f>VLOOKUP(年度マスタ!$K$4&amp;"_"&amp;$AG19,データシート1!$A:$BT,MATCH("ab_"&amp;AQ$2,データシート1!$A$1:$BT$1,0),0)</f>
        <v>9.5862014850000001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527.53610000000003</v>
      </c>
      <c r="AI20" s="78">
        <f>VLOOKUP(年度マスタ!$K$4&amp;"_"&amp;$AG20,データシート1!$A:$BT,MATCH("ab_"&amp;AI$2,データシート1!$A$1:$BT$1,0),0)</f>
        <v>1039</v>
      </c>
      <c r="AJ20" s="78">
        <f>VLOOKUP(年度マスタ!$K$4&amp;"_"&amp;$AG20,データシート1!$A:$BT,MATCH("ab_"&amp;AJ$2,データシート1!$A$1:$BT$1,0),0)</f>
        <v>61</v>
      </c>
      <c r="AK20" s="78">
        <f>VLOOKUP(年度マスタ!$K$4&amp;"_"&amp;$AG20,データシート1!$A:$BT,MATCH("ab_"&amp;AK$2,データシート1!$A$1:$BT$1,0),0)</f>
        <v>15025</v>
      </c>
      <c r="AL20" s="78">
        <f>VLOOKUP(年度マスタ!$K$4&amp;"_"&amp;$AG20,データシート1!$A:$BT,MATCH("ab_"&amp;AL$2,データシート1!$A$1:$BT$1,0),0)</f>
        <v>25432</v>
      </c>
      <c r="AM20" s="78">
        <f>VLOOKUP(年度マスタ!$K$4&amp;"_"&amp;$AG20,データシート1!$A:$BT,MATCH("ab_"&amp;AM$2,データシート1!$A$1:$BT$1,0),0)</f>
        <v>32127</v>
      </c>
      <c r="AN20" s="78">
        <f>VLOOKUP(年度マスタ!$K$4&amp;"_"&amp;$AG20,データシート1!$A:$BT,MATCH("ab_"&amp;AN$2,データシート1!$A$1:$BT$1,0),0)</f>
        <v>7913</v>
      </c>
      <c r="AO20" s="78">
        <f>VLOOKUP(年度マスタ!$K$4&amp;"_"&amp;$AG20,データシート1!$A:$BT,MATCH("ab_"&amp;AO$2,データシート1!$A$1:$BT$1,0),0)</f>
        <v>55508</v>
      </c>
      <c r="AP20" s="78">
        <f>VLOOKUP(年度マスタ!$K$4&amp;"_"&amp;$AG20,データシート1!$A:$BT,MATCH("ab_"&amp;AP$2,データシート1!$A$1:$BT$1,0),0)</f>
        <v>0</v>
      </c>
      <c r="AQ20" s="954">
        <f>VLOOKUP(年度マスタ!$K$4&amp;"_"&amp;$AG20,データシート1!$A:$BT,MATCH("ab_"&amp;AQ$2,データシート1!$A$1:$BT$1,0),0)</f>
        <v>7.9948448424811991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桜井市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29206</v>
      </c>
      <c r="BF13" s="70" t="str">
        <f>年度マスタ!K4</f>
        <v>29206</v>
      </c>
      <c r="BG13" s="70" t="str">
        <f>年度マスタ!K4</f>
        <v>29206</v>
      </c>
      <c r="BH13" s="278" t="s">
        <v>195</v>
      </c>
      <c r="BI13" s="278" t="s">
        <v>195</v>
      </c>
      <c r="BJ13" s="278" t="s">
        <v>195</v>
      </c>
      <c r="BK13" s="278" t="str">
        <f>年度マスタ!K4</f>
        <v>29206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桜井市</v>
      </c>
      <c r="BF14" s="70" t="str">
        <f>AP2</f>
        <v>桜井市</v>
      </c>
      <c r="BG14" s="70" t="str">
        <f>AP2</f>
        <v>桜井市</v>
      </c>
      <c r="BH14" s="70" t="s">
        <v>205</v>
      </c>
      <c r="BI14" s="70" t="s">
        <v>205</v>
      </c>
      <c r="BJ14" s="70" t="s">
        <v>205</v>
      </c>
      <c r="BK14" s="70" t="str">
        <f>AP2</f>
        <v>桜井市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12.741</v>
      </c>
      <c r="AY17" s="165">
        <f>AX17</f>
        <v>12.741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14.065999999999999</v>
      </c>
      <c r="G21" s="877">
        <f t="shared" ref="G21:O21" si="5">SUM(G22,G26,G27,G28)</f>
        <v>17.849</v>
      </c>
      <c r="H21" s="877">
        <f t="shared" si="5"/>
        <v>15.788</v>
      </c>
      <c r="I21" s="877">
        <f t="shared" si="5"/>
        <v>14.631</v>
      </c>
      <c r="J21" s="877">
        <f t="shared" si="5"/>
        <v>15.852</v>
      </c>
      <c r="K21" s="877">
        <f t="shared" si="5"/>
        <v>13.132</v>
      </c>
      <c r="L21" s="877">
        <f t="shared" si="5"/>
        <v>12.926</v>
      </c>
      <c r="M21" s="877">
        <f t="shared" si="5"/>
        <v>13.058</v>
      </c>
      <c r="N21" s="877">
        <f t="shared" si="5"/>
        <v>14.308999999999999</v>
      </c>
      <c r="O21" s="877">
        <f t="shared" si="5"/>
        <v>12.428000000000001</v>
      </c>
      <c r="P21" s="878">
        <f>SUM(P22,P26,P27,P28)</f>
        <v>12.741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4.907</v>
      </c>
      <c r="AY22" s="165">
        <f>AX22</f>
        <v>4.907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7.8339999999999996</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101.8760641198997</v>
      </c>
      <c r="AG24" s="877">
        <f t="shared" ref="AG24:AP24" si="11">AG25+AG29</f>
        <v>107.01243466354684</v>
      </c>
      <c r="AH24" s="877">
        <f t="shared" si="11"/>
        <v>108.21974194773394</v>
      </c>
      <c r="AI24" s="877">
        <f t="shared" si="11"/>
        <v>103.06975708864317</v>
      </c>
      <c r="AJ24" s="877">
        <f t="shared" si="11"/>
        <v>103.2283168187961</v>
      </c>
      <c r="AK24" s="877">
        <f t="shared" si="11"/>
        <v>92.885410748586551</v>
      </c>
      <c r="AL24" s="877">
        <f t="shared" si="11"/>
        <v>85.598172993512208</v>
      </c>
      <c r="AM24" s="877">
        <f t="shared" si="11"/>
        <v>75.763142030383705</v>
      </c>
      <c r="AN24" s="877">
        <f t="shared" si="11"/>
        <v>68.716113391827534</v>
      </c>
      <c r="AO24" s="877">
        <f t="shared" si="11"/>
        <v>64.75015973109825</v>
      </c>
      <c r="AP24" s="878">
        <f t="shared" si="11"/>
        <v>61.259378317832827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23.326154697698698</v>
      </c>
      <c r="AG25" s="879">
        <f>①CO2排出量の現状把握!AA35</f>
        <v>26.437461621455835</v>
      </c>
      <c r="AH25" s="879">
        <f>①CO2排出量の現状把握!AB35</f>
        <v>25.631373237174532</v>
      </c>
      <c r="AI25" s="879">
        <f>①CO2排出量の現状把握!AC35</f>
        <v>24.225273612688305</v>
      </c>
      <c r="AJ25" s="879">
        <f>①CO2排出量の現状把握!AD35</f>
        <v>21.582873615833918</v>
      </c>
      <c r="AK25" s="879">
        <f>①CO2排出量の現状把握!AE35</f>
        <v>21.226447316276676</v>
      </c>
      <c r="AL25" s="879">
        <f>①CO2排出量の現状把握!AF35</f>
        <v>21.106449025490768</v>
      </c>
      <c r="AM25" s="879">
        <f>①CO2排出量の現状把握!AG35</f>
        <v>18.650171773108614</v>
      </c>
      <c r="AN25" s="879">
        <f>①CO2排出量の現状把握!AH35</f>
        <v>17.817411801199217</v>
      </c>
      <c r="AO25" s="879">
        <f>①CO2排出量の現状把握!AI35</f>
        <v>20.850465895202397</v>
      </c>
      <c r="AP25" s="880">
        <f>①CO2排出量の現状把握!AJ35</f>
        <v>17.003249033814132</v>
      </c>
      <c r="AQ25" s="273"/>
      <c r="AV25" s="70" t="str">
        <f>AW25</f>
        <v>廃棄物原燃料以外</v>
      </c>
      <c r="AW25" s="70" t="str">
        <f>E59</f>
        <v>廃棄物原燃料以外</v>
      </c>
      <c r="AX25" s="287">
        <f t="shared" si="12"/>
        <v>7.8339999999999996</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14.065999999999999</v>
      </c>
      <c r="G26" s="879">
        <f>IFERROR(VLOOKUP(年度マスタ!$K$4&amp;"_"&amp;G$20,データシート1!$A:$BU,MATCH("ba_"&amp;$D26,データシート1!$A$1:$BU$1,0),0),0)</f>
        <v>17.849</v>
      </c>
      <c r="H26" s="879">
        <f>IFERROR(VLOOKUP(年度マスタ!$K$4&amp;"_"&amp;H$20,データシート1!$A:$BU,MATCH("ba_"&amp;$D26,データシート1!$A$1:$BU$1,0),0),0)</f>
        <v>15.788</v>
      </c>
      <c r="I26" s="879">
        <f>IFERROR(VLOOKUP(年度マスタ!$K$4&amp;"_"&amp;I$20,データシート1!$A:$BU,MATCH("ba_"&amp;$D26,データシート1!$A$1:$BU$1,0),0),0)</f>
        <v>14.631</v>
      </c>
      <c r="J26" s="879">
        <f>IFERROR(VLOOKUP(年度マスタ!$K$4&amp;"_"&amp;J$20,データシート1!$A:$BU,MATCH("ba_"&amp;$D26,データシート1!$A$1:$BU$1,0),0),0)</f>
        <v>15.852</v>
      </c>
      <c r="K26" s="879">
        <f>IFERROR(VLOOKUP(年度マスタ!$K$4&amp;"_"&amp;K$20,データシート1!$A:$BU,MATCH("ba_"&amp;$D26,データシート1!$A$1:$BU$1,0),0),0)</f>
        <v>13.132</v>
      </c>
      <c r="L26" s="879">
        <f>IFERROR(VLOOKUP(年度マスタ!$K$4&amp;"_"&amp;L$20,データシート1!$A:$BU,MATCH("ba_"&amp;$D26,データシート1!$A$1:$BU$1,0),0),0)</f>
        <v>12.926</v>
      </c>
      <c r="M26" s="879">
        <f>IFERROR(VLOOKUP(年度マスタ!$K$4&amp;"_"&amp;M$20,データシート1!$A:$BU,MATCH("ba_"&amp;$D26,データシート1!$A$1:$BU$1,0),0),0)</f>
        <v>13.058</v>
      </c>
      <c r="N26" s="879">
        <f>IFERROR(VLOOKUP(年度マスタ!$K$4&amp;"_"&amp;N$20,データシート1!$A:$BU,MATCH("ba_"&amp;$D26,データシート1!$A$1:$BU$1,0),0),0)</f>
        <v>14.308999999999999</v>
      </c>
      <c r="O26" s="879">
        <f>IFERROR(VLOOKUP(年度マスタ!$K$4&amp;"_"&amp;O$20,データシート1!$A:$BU,MATCH("ba_"&amp;$D26,データシート1!$A$1:$BU$1,0),0),0)</f>
        <v>12.428000000000001</v>
      </c>
      <c r="P26" s="880">
        <f>IFERROR(VLOOKUP(年度マスタ!$K$4&amp;"_"&amp;P$20,データシート1!$A:$BU,MATCH("ba_"&amp;$D26,データシート1!$A$1:$BU$1,0),0),0)</f>
        <v>12.741</v>
      </c>
      <c r="Z26" s="273"/>
      <c r="AB26" s="272"/>
      <c r="AC26" s="522"/>
      <c r="AD26" s="410"/>
      <c r="AE26" s="409" t="s">
        <v>184</v>
      </c>
      <c r="AF26" s="881">
        <f>①CO2排出量の現状把握!Z36</f>
        <v>19.130891092805779</v>
      </c>
      <c r="AG26" s="881">
        <f>①CO2排出量の現状把握!AA36</f>
        <v>22.335939791306629</v>
      </c>
      <c r="AH26" s="881">
        <f>①CO2排出量の現状把握!AB36</f>
        <v>22.1104530476414</v>
      </c>
      <c r="AI26" s="881">
        <f>①CO2排出量の現状把握!AC36</f>
        <v>20.154205435552431</v>
      </c>
      <c r="AJ26" s="881">
        <f>①CO2排出量の現状把握!AD36</f>
        <v>17.03208351854402</v>
      </c>
      <c r="AK26" s="881">
        <f>①CO2排出量の現状把握!AE36</f>
        <v>16.554232599893417</v>
      </c>
      <c r="AL26" s="881">
        <f>①CO2排出量の現状把握!AF36</f>
        <v>16.805355229889674</v>
      </c>
      <c r="AM26" s="881">
        <f>①CO2排出量の現状把握!AG36</f>
        <v>14.825823425126785</v>
      </c>
      <c r="AN26" s="881">
        <f>①CO2排出量の現状把握!AH36</f>
        <v>14.125058186618071</v>
      </c>
      <c r="AO26" s="881">
        <f>①CO2排出量の現状把握!AI36</f>
        <v>17.106702824077551</v>
      </c>
      <c r="AP26" s="882">
        <f>①CO2排出量の現状把握!AJ36</f>
        <v>12.969009612290396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2.7447056138988821</v>
      </c>
      <c r="AG27" s="881">
        <f>①CO2排出量の現状把握!AA37</f>
        <v>2.670179971503301</v>
      </c>
      <c r="AH27" s="881">
        <f>①CO2排出量の現状把握!AB37</f>
        <v>2.2030962622840282</v>
      </c>
      <c r="AI27" s="881">
        <f>①CO2排出量の現状把握!AC37</f>
        <v>2.2413633761581142</v>
      </c>
      <c r="AJ27" s="881">
        <f>①CO2排出量の現状把握!AD37</f>
        <v>2.3403361307167692</v>
      </c>
      <c r="AK27" s="881">
        <f>①CO2排出量の現状把握!AE37</f>
        <v>2.3186513854205648</v>
      </c>
      <c r="AL27" s="881">
        <f>①CO2排出量の現状把握!AF37</f>
        <v>2.2855667311059444</v>
      </c>
      <c r="AM27" s="881">
        <f>①CO2排出量の現状把握!AG37</f>
        <v>2.0393702088374912</v>
      </c>
      <c r="AN27" s="881">
        <f>①CO2排出量の現状把握!AH37</f>
        <v>1.8925282521645239</v>
      </c>
      <c r="AO27" s="881">
        <f>①CO2排出量の現状把握!AI37</f>
        <v>2.1697483210648936</v>
      </c>
      <c r="AP27" s="882">
        <f>①CO2排出量の現状把握!AJ37</f>
        <v>2.2763409133038408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1.4505579909940349</v>
      </c>
      <c r="AG28" s="881">
        <f>①CO2排出量の現状把握!AA38</f>
        <v>1.431341858645905</v>
      </c>
      <c r="AH28" s="881">
        <f>①CO2排出量の現状把握!AB38</f>
        <v>1.317823927249105</v>
      </c>
      <c r="AI28" s="881">
        <f>①CO2排出量の現状把握!AC38</f>
        <v>1.829704800977757</v>
      </c>
      <c r="AJ28" s="881">
        <f>①CO2排出量の現状把握!AD38</f>
        <v>2.210453966573132</v>
      </c>
      <c r="AK28" s="881">
        <f>①CO2排出量の現状把握!AE38</f>
        <v>2.3535633309626922</v>
      </c>
      <c r="AL28" s="881">
        <f>①CO2排出量の現状把握!AF38</f>
        <v>2.0155270644951506</v>
      </c>
      <c r="AM28" s="881">
        <f>①CO2排出量の現状把握!AG38</f>
        <v>1.7849781391443393</v>
      </c>
      <c r="AN28" s="881">
        <f>①CO2排出量の現状把握!AH38</f>
        <v>1.7998253624166227</v>
      </c>
      <c r="AO28" s="881">
        <f>①CO2排出量の現状把握!AI38</f>
        <v>1.5740147500599531</v>
      </c>
      <c r="AP28" s="882">
        <f>①CO2排出量の現状把握!AJ38</f>
        <v>1.7578985082198959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78.549909422200997</v>
      </c>
      <c r="AG29" s="883">
        <f>①CO2排出量の現状把握!AA39</f>
        <v>80.574973042091003</v>
      </c>
      <c r="AH29" s="883">
        <f>①CO2排出量の現状把握!AB39</f>
        <v>82.588368710559408</v>
      </c>
      <c r="AI29" s="883">
        <f>①CO2排出量の現状把握!AC39</f>
        <v>78.844483475954874</v>
      </c>
      <c r="AJ29" s="883">
        <f>①CO2排出量の現状把握!AD39</f>
        <v>81.645443202962184</v>
      </c>
      <c r="AK29" s="883">
        <f>①CO2排出量の現状把握!AE39</f>
        <v>71.658963432309875</v>
      </c>
      <c r="AL29" s="883">
        <f>①CO2排出量の現状把握!AF39</f>
        <v>64.491723968021446</v>
      </c>
      <c r="AM29" s="883">
        <f>①CO2排出量の現状把握!AG39</f>
        <v>57.112970257275094</v>
      </c>
      <c r="AN29" s="883">
        <f>①CO2排出量の現状把握!AH39</f>
        <v>50.898701590628313</v>
      </c>
      <c r="AO29" s="883">
        <f>①CO2排出量の現状把握!AI39</f>
        <v>43.899693835895853</v>
      </c>
      <c r="AP29" s="884">
        <f>①CO2排出量の現状把握!AJ39</f>
        <v>44.256129284018691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0.13806972345776414</v>
      </c>
      <c r="AG32" s="461">
        <f t="shared" si="16"/>
        <v>0.16679370071448488</v>
      </c>
      <c r="AH32" s="461">
        <f t="shared" si="16"/>
        <v>0.1458883537869182</v>
      </c>
      <c r="AI32" s="461">
        <f t="shared" si="16"/>
        <v>0.1419524059556761</v>
      </c>
      <c r="AJ32" s="461">
        <f t="shared" si="16"/>
        <v>0.15356251548522415</v>
      </c>
      <c r="AK32" s="461">
        <f t="shared" si="16"/>
        <v>0.14137849953147599</v>
      </c>
      <c r="AL32" s="461">
        <f t="shared" si="16"/>
        <v>0.15100789593931763</v>
      </c>
      <c r="AM32" s="461">
        <f t="shared" si="16"/>
        <v>0.17235293640228488</v>
      </c>
      <c r="AN32" s="461">
        <f t="shared" si="16"/>
        <v>0.20823354659784615</v>
      </c>
      <c r="AO32" s="461">
        <f t="shared" si="16"/>
        <v>0.19193775044899344</v>
      </c>
      <c r="AP32" s="461">
        <f t="shared" si="16"/>
        <v>0.20798448090504126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0.17907086212405546</v>
      </c>
      <c r="AG37" s="460">
        <f t="shared" ref="AG37:AP37" si="21">IFERROR(IF(G26/AG29&gt;1,1,G26/AG29),0)</f>
        <v>0.22152039679462238</v>
      </c>
      <c r="AH37" s="460">
        <f t="shared" si="21"/>
        <v>0.19116493334952397</v>
      </c>
      <c r="AI37" s="460">
        <f t="shared" si="21"/>
        <v>0.18556783372754293</v>
      </c>
      <c r="AJ37" s="460">
        <f t="shared" si="21"/>
        <v>0.19415657969537328</v>
      </c>
      <c r="AK37" s="460">
        <f t="shared" si="21"/>
        <v>0.18325690703584741</v>
      </c>
      <c r="AL37" s="460">
        <f t="shared" si="21"/>
        <v>0.20042881791172809</v>
      </c>
      <c r="AM37" s="460">
        <f t="shared" si="21"/>
        <v>0.22863458057211902</v>
      </c>
      <c r="AN37" s="460">
        <f t="shared" si="21"/>
        <v>0.2811270141051031</v>
      </c>
      <c r="AO37" s="460">
        <f t="shared" si="21"/>
        <v>0.28309992426047142</v>
      </c>
      <c r="AP37" s="460">
        <f t="shared" si="21"/>
        <v>0.28789232601507464</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12.741</v>
      </c>
      <c r="BG52" s="952">
        <f t="shared" ref="BG52" si="26">BF52/BE52</f>
        <v>12.741</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0.4777447191156361</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14.065999999999999</v>
      </c>
      <c r="G55" s="885">
        <f t="shared" ref="G55:P55" si="32">SUM(G56,G57,G60,G61,G62,G63,G64,G65,)</f>
        <v>17.849</v>
      </c>
      <c r="H55" s="885">
        <f t="shared" si="32"/>
        <v>15.788</v>
      </c>
      <c r="I55" s="885">
        <f t="shared" si="32"/>
        <v>14.631</v>
      </c>
      <c r="J55" s="885">
        <f t="shared" si="32"/>
        <v>15.852</v>
      </c>
      <c r="K55" s="885">
        <f t="shared" si="32"/>
        <v>13.132</v>
      </c>
      <c r="L55" s="885">
        <f t="shared" si="32"/>
        <v>12.926</v>
      </c>
      <c r="M55" s="885">
        <f t="shared" si="32"/>
        <v>13.058</v>
      </c>
      <c r="N55" s="885">
        <f t="shared" si="32"/>
        <v>14.309000000000001</v>
      </c>
      <c r="O55" s="885">
        <f t="shared" si="32"/>
        <v>12.428000000000001</v>
      </c>
      <c r="P55" s="886">
        <f t="shared" si="32"/>
        <v>12.741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5.2679999999999998</v>
      </c>
      <c r="G56" s="887">
        <f>IFERROR(VLOOKUP(年度マスタ!$K$4&amp;"_"&amp;G$54,データシート1!$A:$CE,MATCH("bc_"&amp;$C56,データシート1!$A$1:$CE$1,0),0),0)</f>
        <v>8.8759999999999994</v>
      </c>
      <c r="H56" s="887">
        <f>IFERROR(VLOOKUP(年度マスタ!$K$4&amp;"_"&amp;H$54,データシート1!$A:$CE,MATCH("bc_"&amp;$C56,データシート1!$A$1:$CE$1,0),0),0)</f>
        <v>6.2720000000000002</v>
      </c>
      <c r="I56" s="887">
        <f>IFERROR(VLOOKUP(年度マスタ!$K$4&amp;"_"&amp;I$54,データシート1!$A:$CE,MATCH("bc_"&amp;$C56,データシート1!$A$1:$CE$1,0),0),0)</f>
        <v>7.1429999999999998</v>
      </c>
      <c r="J56" s="887">
        <f>IFERROR(VLOOKUP(年度マスタ!$K$4&amp;"_"&amp;J$54,データシート1!$A:$CE,MATCH("bc_"&amp;$C56,データシート1!$A$1:$CE$1,0),0),0)</f>
        <v>6.6580000000000004</v>
      </c>
      <c r="K56" s="887">
        <f>IFERROR(VLOOKUP(年度マスタ!$K$4&amp;"_"&amp;K$54,データシート1!$A:$CE,MATCH("bc_"&amp;$C56,データシート1!$A$1:$CE$1,0),0),0)</f>
        <v>5.17</v>
      </c>
      <c r="L56" s="887">
        <f>IFERROR(VLOOKUP(年度マスタ!$K$4&amp;"_"&amp;L$54,データシート1!$A:$CE,MATCH("bc_"&amp;$C56,データシート1!$A$1:$CE$1,0),0),0)</f>
        <v>4.4870000000000001</v>
      </c>
      <c r="M56" s="887">
        <f>IFERROR(VLOOKUP(年度マスタ!$K$4&amp;"_"&amp;M$54,データシート1!$A:$CE,MATCH("bc_"&amp;$C56,データシート1!$A$1:$CE$1,0),0),0)</f>
        <v>5.1369999999999996</v>
      </c>
      <c r="N56" s="887">
        <f>IFERROR(VLOOKUP(年度マスタ!$K$4&amp;"_"&amp;N$54,データシート1!$A:$CE,MATCH("bc_"&amp;$C56,データシート1!$A$1:$CE$1,0),0),0)</f>
        <v>5.367</v>
      </c>
      <c r="O56" s="887">
        <f>IFERROR(VLOOKUP(年度マスタ!$K$4&amp;"_"&amp;O$54,データシート1!$A:$CE,MATCH("bc_"&amp;$C56,データシート1!$A$1:$CE$1,0),0),0)</f>
        <v>4.2210000000000001</v>
      </c>
      <c r="P56" s="888">
        <f>IFERROR(VLOOKUP(年度マスタ!$K$4&amp;"_"&amp;P$54,データシート1!$A:$CE,MATCH("bc_"&amp;$C56,データシート1!$A$1:$CE$1,0),0),0)</f>
        <v>4.907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8.798</v>
      </c>
      <c r="G57" s="887">
        <f t="shared" ref="G57:J57" si="34">SUM(G58:G59)</f>
        <v>8.9730000000000008</v>
      </c>
      <c r="H57" s="887">
        <f t="shared" si="34"/>
        <v>9.516</v>
      </c>
      <c r="I57" s="887">
        <f t="shared" si="34"/>
        <v>7.4880000000000004</v>
      </c>
      <c r="J57" s="887">
        <f t="shared" si="34"/>
        <v>9.1940000000000008</v>
      </c>
      <c r="K57" s="887">
        <f t="shared" ref="K57:O57" si="35">SUM(K58:K59)</f>
        <v>7.9619999999999997</v>
      </c>
      <c r="L57" s="887">
        <f t="shared" si="35"/>
        <v>8.4390000000000001</v>
      </c>
      <c r="M57" s="887">
        <f t="shared" si="35"/>
        <v>7.9210000000000003</v>
      </c>
      <c r="N57" s="887">
        <f t="shared" si="35"/>
        <v>8.9420000000000002</v>
      </c>
      <c r="O57" s="887">
        <f t="shared" si="35"/>
        <v>8.2070000000000007</v>
      </c>
      <c r="P57" s="888">
        <f>SUM(P58:P59)</f>
        <v>7.8339999999999996</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8.798</v>
      </c>
      <c r="G59" s="889">
        <f>IFERROR(VLOOKUP(年度マスタ!$K$4&amp;"_"&amp;G$54,データシート1!$A:$CE,MATCH("bc_"&amp;$C59,データシート1!$A$1:$CE$1,0),0),0)</f>
        <v>8.9730000000000008</v>
      </c>
      <c r="H59" s="889">
        <f>IFERROR(VLOOKUP(年度マスタ!$K$4&amp;"_"&amp;H$54,データシート1!$A:$CE,MATCH("bc_"&amp;$C59,データシート1!$A$1:$CE$1,0),0),0)</f>
        <v>9.516</v>
      </c>
      <c r="I59" s="889">
        <f>IFERROR(VLOOKUP(年度マスタ!$K$4&amp;"_"&amp;I$54,データシート1!$A:$CE,MATCH("bc_"&amp;$C59,データシート1!$A$1:$CE$1,0),0),0)</f>
        <v>7.4880000000000004</v>
      </c>
      <c r="J59" s="889">
        <f>IFERROR(VLOOKUP(年度マスタ!$K$4&amp;"_"&amp;J$54,データシート1!$A:$CE,MATCH("bc_"&amp;$C59,データシート1!$A$1:$CE$1,0),0),0)</f>
        <v>9.1940000000000008</v>
      </c>
      <c r="K59" s="889">
        <f>IFERROR(VLOOKUP(年度マスタ!$K$4&amp;"_"&amp;K$54,データシート1!$A:$CE,MATCH("bc_"&amp;$C59,データシート1!$A$1:$CE$1,0),0),0)</f>
        <v>7.9619999999999997</v>
      </c>
      <c r="L59" s="889">
        <f>IFERROR(VLOOKUP(年度マスタ!$K$4&amp;"_"&amp;L$54,データシート1!$A:$CE,MATCH("bc_"&amp;$C59,データシート1!$A$1:$CE$1,0),0),0)</f>
        <v>8.4390000000000001</v>
      </c>
      <c r="M59" s="889">
        <f>IFERROR(VLOOKUP(年度マスタ!$K$4&amp;"_"&amp;M$54,データシート1!$A:$CE,MATCH("bc_"&amp;$C59,データシート1!$A$1:$CE$1,0),0),0)</f>
        <v>7.9210000000000003</v>
      </c>
      <c r="N59" s="889">
        <f>IFERROR(VLOOKUP(年度マスタ!$K$4&amp;"_"&amp;N$54,データシート1!$A:$CE,MATCH("bc_"&amp;$C59,データシート1!$A$1:$CE$1,0),0),0)</f>
        <v>8.9420000000000002</v>
      </c>
      <c r="O59" s="889">
        <f>IFERROR(VLOOKUP(年度マスタ!$K$4&amp;"_"&amp;O$54,データシート1!$A:$CE,MATCH("bc_"&amp;$C59,データシート1!$A$1:$CE$1,0),0),0)</f>
        <v>8.2070000000000007</v>
      </c>
      <c r="P59" s="890">
        <f>IFERROR(VLOOKUP(年度マスタ!$K$4&amp;"_"&amp;P$54,データシート1!$A:$CE,MATCH("bc_"&amp;$C59,データシート1!$A$1:$CE$1,0),0),0)</f>
        <v>7.8339999999999996</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桜井市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4465</v>
      </c>
      <c r="K6" s="619">
        <f>VLOOKUP(年度マスタ!$K$4&amp;"_"&amp;K$5,データシート1!$A:$BT,MATCH("cb_"&amp;$G6,データシート1!$A$1:$BT$1,0),0)</f>
        <v>4777.8999999999996</v>
      </c>
      <c r="L6" s="619">
        <f>VLOOKUP(年度マスタ!$K$4&amp;"_"&amp;L$5,データシート1!$A:$BT,MATCH("cb_"&amp;$G6,データシート1!$A$1:$BT$1,0),0)</f>
        <v>5151.6000000000004</v>
      </c>
      <c r="M6" s="619">
        <f>VLOOKUP(年度マスタ!$K$4&amp;"_"&amp;M$5,データシート1!$A:$BT,MATCH("cb_"&amp;$G6,データシート1!$A$1:$BT$1,0),0)</f>
        <v>5529.4999999999991</v>
      </c>
      <c r="N6" s="619">
        <f>VLOOKUP(年度マスタ!$K$4&amp;"_"&amp;N$5,データシート1!$A:$BT,MATCH("cb_"&amp;$G6,データシート1!$A$1:$BT$1,0),0)</f>
        <v>5924</v>
      </c>
      <c r="O6" s="619">
        <f>VLOOKUP(年度マスタ!$K$4&amp;"_"&amp;O$5,データシート1!$A:$BT,MATCH("cb_"&amp;$G6,データシート1!$A$1:$BT$1,0),0)</f>
        <v>6412.1000000000031</v>
      </c>
      <c r="P6" s="619">
        <f>VLOOKUP(年度マスタ!$K$4&amp;"_"&amp;P$5,データシート1!$A:$BT,MATCH("cb_"&amp;$G6,データシート1!$A$1:$BT$1,0),0)</f>
        <v>6890.300000000002</v>
      </c>
      <c r="Q6" s="619">
        <f>VLOOKUP(年度マスタ!$K$4&amp;"_"&amp;Q$5,データシート1!$A:$BT,MATCH("cb_"&amp;$G6,データシート1!$A$1:$BT$1,0),0)</f>
        <v>7564.6999999999953</v>
      </c>
      <c r="R6" s="633">
        <f>VLOOKUP(年度マスタ!$K$4&amp;"_"&amp;R$5,データシート1!$A:$BT,MATCH("cb_"&amp;$G6,データシート1!$A$1:$BT$1,0),0)</f>
        <v>8113.6999999999844</v>
      </c>
      <c r="S6" s="568"/>
      <c r="T6" s="190"/>
      <c r="U6" s="581"/>
      <c r="V6" s="195"/>
      <c r="W6" s="195"/>
      <c r="X6" s="195"/>
      <c r="Y6" s="196" t="s">
        <v>372</v>
      </c>
      <c r="Z6" s="663" t="s">
        <v>373</v>
      </c>
      <c r="AA6" s="663"/>
      <c r="AB6" s="663"/>
      <c r="AC6" s="664">
        <f>SUM(AC7:AC8)</f>
        <v>416892</v>
      </c>
      <c r="AD6" s="664">
        <f>SUM(AD7:AD8)</f>
        <v>536854.97399999993</v>
      </c>
      <c r="AE6" s="665">
        <f>$AD6*3600/100000000</f>
        <v>19.326779064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10047.5</v>
      </c>
      <c r="K7" s="617">
        <f>VLOOKUP(年度マスタ!$K$4&amp;"_"&amp;K$5,データシート1!$A:$BT,MATCH("cb_"&amp;$G7,データシート1!$A$1:$BT$1,0),0)</f>
        <v>11159.8</v>
      </c>
      <c r="L7" s="617">
        <f>VLOOKUP(年度マスタ!$K$4&amp;"_"&amp;L$5,データシート1!$A:$BT,MATCH("cb_"&amp;$G7,データシート1!$A$1:$BT$1,0),0)</f>
        <v>12551.5</v>
      </c>
      <c r="M7" s="617">
        <f>VLOOKUP(年度マスタ!$K$4&amp;"_"&amp;M$5,データシート1!$A:$BT,MATCH("cb_"&amp;$G7,データシート1!$A$1:$BT$1,0),0)</f>
        <v>13405.4</v>
      </c>
      <c r="N7" s="617">
        <f>VLOOKUP(年度マスタ!$K$4&amp;"_"&amp;N$5,データシート1!$A:$BT,MATCH("cb_"&amp;$G7,データシート1!$A$1:$BT$1,0),0)</f>
        <v>13925.599999999989</v>
      </c>
      <c r="O7" s="617">
        <f>VLOOKUP(年度マスタ!$K$4&amp;"_"&amp;O$5,データシート1!$A:$BT,MATCH("cb_"&amp;$G7,データシート1!$A$1:$BT$1,0),0)</f>
        <v>15485.8</v>
      </c>
      <c r="P7" s="617">
        <f>VLOOKUP(年度マスタ!$K$4&amp;"_"&amp;P$5,データシート1!$A:$BT,MATCH("cb_"&amp;$G7,データシート1!$A$1:$BT$1,0),0)</f>
        <v>15850.8</v>
      </c>
      <c r="Q7" s="617">
        <f>VLOOKUP(年度マスタ!$K$4&amp;"_"&amp;Q$5,データシート1!$A:$BT,MATCH("cb_"&amp;$G7,データシート1!$A$1:$BT$1,0),0)</f>
        <v>15889.300000000001</v>
      </c>
      <c r="R7" s="634">
        <f>VLOOKUP(年度マスタ!$K$4&amp;"_"&amp;R$5,データシート1!$A:$BT,MATCH("cb_"&amp;$G7,データシート1!$A$1:$BT$1,0),0)</f>
        <v>15911.300000000001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236337</v>
      </c>
      <c r="AD7" s="1022">
        <f>VLOOKUP(年度マスタ!$K$4&amp;"_"&amp;年度マスタ!$K$9,データシート3!A:AB,MATCH("ea_"&amp;$Y7&amp;"_年間発電",データシート3!$A$1:$AB$1,0),0)/10^3</f>
        <v>304644.13699999999</v>
      </c>
      <c r="AE7" s="554">
        <f t="shared" ref="AE7:AE16" si="0">$AD7*3600/100000000</f>
        <v>10.967188932000001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180555</v>
      </c>
      <c r="AD8" s="1022">
        <f>VLOOKUP(年度マスタ!$K$4&amp;"_"&amp;年度マスタ!$K$9,データシート3!A:AB,MATCH("ea_"&amp;$Y8&amp;"_年間発電",データシート3!$A$1:$AB$1,0),0)/10^3</f>
        <v>232210.837</v>
      </c>
      <c r="AE8" s="554">
        <f t="shared" si="0"/>
        <v>8.359590132000001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30400</v>
      </c>
      <c r="AD9" s="666">
        <f>VLOOKUP(年度マスタ!$K$4&amp;"_"&amp;年度マスタ!$K$9,データシート3!A:AB,MATCH("ea_"&amp;$Y9&amp;"_年間発電",データシート3!$A$1:$AB$1,0),0)/10^3</f>
        <v>61650.042000000001</v>
      </c>
      <c r="AE9" s="667">
        <f t="shared" si="0"/>
        <v>2.2194015120000001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687</v>
      </c>
      <c r="AD10" s="666">
        <f>SUM(AD11:AD12)</f>
        <v>4535.009</v>
      </c>
      <c r="AE10" s="667">
        <f t="shared" si="0"/>
        <v>0.16326032400000001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687</v>
      </c>
      <c r="AD11" s="1022">
        <f>VLOOKUP(年度マスタ!$K$4&amp;"_"&amp;年度マスタ!$K$9,データシート3!A:AB,MATCH("ea_"&amp;$Y11&amp;"_年間発電",データシート3!$A$1:$AB$1,0),0)/10^3</f>
        <v>4535.009</v>
      </c>
      <c r="AE11" s="554">
        <f t="shared" si="0"/>
        <v>0.16326032400000001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14512.5</v>
      </c>
      <c r="K12" s="651">
        <f t="shared" ref="K12:Q12" si="1">SUM(K6:K11)</f>
        <v>15937.699999999999</v>
      </c>
      <c r="L12" s="651">
        <f t="shared" si="1"/>
        <v>17703.099999999999</v>
      </c>
      <c r="M12" s="651">
        <f t="shared" si="1"/>
        <v>18934.899999999998</v>
      </c>
      <c r="N12" s="651">
        <f t="shared" si="1"/>
        <v>19849.599999999991</v>
      </c>
      <c r="O12" s="651">
        <f t="shared" si="1"/>
        <v>21897.9</v>
      </c>
      <c r="P12" s="651">
        <f t="shared" si="1"/>
        <v>22741.100000000002</v>
      </c>
      <c r="Q12" s="651">
        <f t="shared" si="1"/>
        <v>23453.999999999996</v>
      </c>
      <c r="R12" s="652">
        <f t="shared" ref="R12" si="2">SUM(R6:R11)</f>
        <v>24024.999999999985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6.5401113899999999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32.468367290000003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5358.5358000000006</v>
      </c>
      <c r="K19" s="615">
        <f>K6*別紙!$C5/100*別紙!$E5/10^3</f>
        <v>5734.0533479999995</v>
      </c>
      <c r="L19" s="615">
        <f>L6*別紙!$C5/100*別紙!$E5/10^3</f>
        <v>6182.538192</v>
      </c>
      <c r="M19" s="615">
        <f>M6*別紙!$C5/100*別紙!$E5/10^3</f>
        <v>6636.0635399999983</v>
      </c>
      <c r="N19" s="615">
        <f>N6*別紙!$C5/100*別紙!$E5/10^3</f>
        <v>7109.5108800000007</v>
      </c>
      <c r="O19" s="615">
        <f>O6*別紙!$C5/100*別紙!$E5/10^3</f>
        <v>7695.2894520000036</v>
      </c>
      <c r="P19" s="615">
        <f>P6*別紙!$C5/100*別紙!$E5/10^3</f>
        <v>8269.1868360000026</v>
      </c>
      <c r="Q19" s="615">
        <f>Q6*別紙!$C5/100*別紙!$E5/10^3</f>
        <v>9078.5477639999954</v>
      </c>
      <c r="R19" s="639">
        <f>R6*別紙!$C5/100*別紙!$E5/10^3</f>
        <v>9737.4136439999802</v>
      </c>
      <c r="S19" s="572"/>
      <c r="T19" s="191"/>
      <c r="U19" s="588"/>
      <c r="W19" s="201"/>
      <c r="X19" s="201"/>
      <c r="Y19" s="173"/>
      <c r="Z19" s="628" t="s">
        <v>389</v>
      </c>
      <c r="AA19" s="671"/>
      <c r="AB19" s="672"/>
      <c r="AC19" s="673">
        <f>SUM($AC$6,$AC$9,$AC$10,$AC$13)</f>
        <v>447979</v>
      </c>
      <c r="AD19" s="673">
        <f>SUM($AD$6,$AD$9,$AD$10,$AD$13)</f>
        <v>603040.02499999991</v>
      </c>
      <c r="AE19" s="674">
        <f>SUM($AE$6,$AE$9,$AE$10,$AE$13,$AE$17,$AE$18)</f>
        <v>60.71791958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13290.4311</v>
      </c>
      <c r="K20" s="617">
        <f>K7*別紙!$C6/100*別紙!$E6/10^3</f>
        <v>14761.737047999997</v>
      </c>
      <c r="L20" s="617">
        <f>L7*別紙!$C6/100*別紙!$E6/10^3</f>
        <v>16602.622139999999</v>
      </c>
      <c r="M20" s="617">
        <f>M7*別紙!$C6/100*別紙!$E6/10^3</f>
        <v>17732.126904000001</v>
      </c>
      <c r="N20" s="617">
        <f>N7*別紙!$C6/100*別紙!$E6/10^3</f>
        <v>18420.226655999984</v>
      </c>
      <c r="O20" s="617">
        <f>O7*別紙!$C6/100*別紙!$E6/10^3</f>
        <v>20483.996808</v>
      </c>
      <c r="P20" s="617">
        <f>P7*別紙!$C6/100*別紙!$E6/10^3</f>
        <v>20966.804208000001</v>
      </c>
      <c r="Q20" s="617">
        <f>Q7*別紙!$C6/100*別紙!$E6/10^3</f>
        <v>21017.730468000002</v>
      </c>
      <c r="R20" s="634">
        <f>R7*別紙!$C6/100*別紙!$E6/10^3</f>
        <v>21046.831188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18648.966899999999</v>
      </c>
      <c r="K25" s="657">
        <f t="shared" si="3"/>
        <v>20495.790395999997</v>
      </c>
      <c r="L25" s="657">
        <f t="shared" si="3"/>
        <v>22785.160331999999</v>
      </c>
      <c r="M25" s="657">
        <f t="shared" si="3"/>
        <v>24368.190444</v>
      </c>
      <c r="N25" s="657">
        <f t="shared" si="3"/>
        <v>25529.737535999986</v>
      </c>
      <c r="O25" s="657">
        <f t="shared" si="3"/>
        <v>28179.286260000004</v>
      </c>
      <c r="P25" s="657">
        <f t="shared" si="3"/>
        <v>29235.991044000002</v>
      </c>
      <c r="Q25" s="657">
        <f t="shared" si="3"/>
        <v>30096.278231999997</v>
      </c>
      <c r="R25" s="658">
        <f t="shared" ref="R25" si="4">SUM(R19:R24)</f>
        <v>30784.244831999982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268821.95926907624</v>
      </c>
      <c r="K26" s="654">
        <f>(VLOOKUP(年度マスタ!$K$4&amp;"_"&amp;K$18,データシート1!$A:$BT,MATCH("da_合計",データシート1!$A$1:$BT$1,0),0))/10^3</f>
        <v>271848.72139798576</v>
      </c>
      <c r="L26" s="654">
        <f>(VLOOKUP(年度マスタ!$K$4&amp;"_"&amp;L$18,データシート1!$A:$BT,MATCH("da_合計",データシート1!$A$1:$BT$1,0),0))/10^3</f>
        <v>280708.98807766143</v>
      </c>
      <c r="M26" s="654">
        <f>(VLOOKUP(年度マスタ!$K$4&amp;"_"&amp;M$18,データシート1!$A:$BT,MATCH("da_合計",データシート1!$A$1:$BT$1,0),0))/10^3</f>
        <v>260488.14716406702</v>
      </c>
      <c r="N26" s="654">
        <f>(VLOOKUP(年度マスタ!$K$4&amp;"_"&amp;N$18,データシート1!$A:$BT,MATCH("da_合計",データシート1!$A$1:$BT$1,0),0))/10^3</f>
        <v>265054.76175552543</v>
      </c>
      <c r="O26" s="654">
        <f>(VLOOKUP(年度マスタ!$K$4&amp;"_"&amp;O$18,データシート1!$A:$BT,MATCH("da_合計",データシート1!$A$1:$BT$1,0),0))/10^3</f>
        <v>236166.20607613557</v>
      </c>
      <c r="P26" s="654">
        <f>(VLOOKUP(年度マスタ!$K$4&amp;"_"&amp;P$18,データシート1!$A:$BT,MATCH("da_合計",データシート1!$A$1:$BT$1,0),0))/10^3</f>
        <v>255596.53830330365</v>
      </c>
      <c r="Q26" s="654">
        <f>(VLOOKUP(年度マスタ!$K$4&amp;"_"&amp;Q$18,データシート1!$A:$BT,MATCH("da_合計",データシート1!$A$1:$BT$1,0),0))/10^3</f>
        <v>258974.39771065835</v>
      </c>
      <c r="R26" s="655">
        <f>Q26</f>
        <v>258974.39771065835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6.9372929766252436E-2</v>
      </c>
      <c r="K27" s="839">
        <f t="shared" ref="K27:P27" si="5">K25/K26</f>
        <v>7.5394102611923697E-2</v>
      </c>
      <c r="L27" s="839">
        <f t="shared" si="5"/>
        <v>8.1170041928604789E-2</v>
      </c>
      <c r="M27" s="839">
        <f t="shared" si="5"/>
        <v>9.354817372420339E-2</v>
      </c>
      <c r="N27" s="839">
        <f t="shared" si="5"/>
        <v>9.6318728125878633E-2</v>
      </c>
      <c r="O27" s="839">
        <f t="shared" si="5"/>
        <v>0.11931972286888298</v>
      </c>
      <c r="P27" s="839">
        <f t="shared" si="5"/>
        <v>0.1143833607374882</v>
      </c>
      <c r="Q27" s="839">
        <f>Q25/Q26</f>
        <v>0.11621333420620734</v>
      </c>
      <c r="R27" s="840">
        <f>R25/R26</f>
        <v>0.11886983850192781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0.11886983850192781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2.3285700452666065</v>
      </c>
      <c r="AA52" s="173"/>
      <c r="AB52" s="678" t="s">
        <v>413</v>
      </c>
      <c r="AC52" s="679">
        <f>$AD6</f>
        <v>536854.97399999993</v>
      </c>
      <c r="AD52" s="680">
        <f>R19+R20</f>
        <v>30784.244831999982</v>
      </c>
      <c r="AE52" s="681">
        <f t="shared" ref="AE52:AE54" si="6">IFERROR(AD52/AC52,"-")</f>
        <v>5.7341826606602302E-2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344065.62728934153</v>
      </c>
      <c r="Z53" s="1130"/>
      <c r="AA53" s="173"/>
      <c r="AB53" s="678" t="s">
        <v>377</v>
      </c>
      <c r="AC53" s="679">
        <f>$AD9</f>
        <v>61650.042000000001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4535.009</v>
      </c>
      <c r="AD54" s="679">
        <f>R22</f>
        <v>0</v>
      </c>
      <c r="AE54" s="681">
        <f t="shared" si="6"/>
        <v>0</v>
      </c>
      <c r="AF54" s="473"/>
      <c r="AG54" s="41"/>
      <c r="AH54" s="420"/>
      <c r="AI54" s="442" t="s">
        <v>440</v>
      </c>
      <c r="AJ54" s="443">
        <f>VLOOKUP(年度マスタ!$K$4&amp;"_"&amp;AJ$53,データシート1!$A$1:$BT$2000,MATCH("ca_太陽光発電（10kW未満）",データシート1!$A$1:$BT$1,0),0)</f>
        <v>1078</v>
      </c>
      <c r="AK54" s="443">
        <f>VLOOKUP(年度マスタ!$K$4&amp;"_"&amp;AK$53,データシート1!$A$1:$BT$2000,MATCH("ca_太陽光発電（10kW未満）",データシート1!$A$1:$BT$1,0),0)</f>
        <v>1144</v>
      </c>
      <c r="AL54" s="443">
        <f>VLOOKUP(年度マスタ!$K$4&amp;"_"&amp;AL$53,データシート1!$A$1:$BT$2000,MATCH("ca_太陽光発電（10kW未満）",データシート1!$A$1:$BT$1,0),0)</f>
        <v>1219</v>
      </c>
      <c r="AM54" s="443">
        <f>VLOOKUP(年度マスタ!$K$4&amp;"_"&amp;AM$53,データシート1!$A$1:$BT$2000,MATCH("ca_太陽光発電（10kW未満）",データシート1!$A$1:$BT$1,0),0)</f>
        <v>1294</v>
      </c>
      <c r="AN54" s="443">
        <f>VLOOKUP(年度マスタ!$K$4&amp;"_"&amp;AN$53,データシート1!$A$1:$BT$2000,MATCH("ca_太陽光発電（10kW未満）",データシート1!$A$1:$BT$1,0),0)</f>
        <v>1361</v>
      </c>
      <c r="AO54" s="443">
        <f>VLOOKUP(年度マスタ!$K$4&amp;"_"&amp;AO$53,データシート1!$A$1:$BT$2000,MATCH("ca_太陽光発電（10kW未満）",データシート1!$A$1:$BT$1,0),0)</f>
        <v>1440</v>
      </c>
      <c r="AP54" s="443">
        <f>VLOOKUP(年度マスタ!$K$4&amp;"_"&amp;AP$53,データシート1!$A$1:$BT$2000,MATCH("ca_太陽光発電（10kW未満）",データシート1!$A$1:$BT$1,0),0)</f>
        <v>1515</v>
      </c>
      <c r="AQ54" s="443">
        <f>VLOOKUP(年度マスタ!$K$4&amp;"_"&amp;AQ$53,データシート1!$A$1:$BT$2000,MATCH("ca_太陽光発電（10kW未満）",データシート1!$A$1:$BT$1,0),0)</f>
        <v>1623</v>
      </c>
      <c r="AR54" s="443">
        <f>VLOOKUP(年度マスタ!$K$4&amp;"_"&amp;AR$53,データシート1!$A$1:$BT$2000,MATCH("ca_太陽光発電（10kW未満）",データシート1!$A$1:$BT$1,0),0)</f>
        <v>1724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桜井市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奈良県</v>
      </c>
      <c r="AY12" s="1023" t="str">
        <f>年度マスタ!$J4</f>
        <v>桜井市</v>
      </c>
      <c r="AZ12" s="1023" t="str">
        <f>年度マスタ!$K4</f>
        <v>29206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桜井市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奈良県</v>
      </c>
      <c r="AY4" s="1038" t="str">
        <f>年度マスタ!$J4</f>
        <v>桜井市</v>
      </c>
      <c r="AZ4" s="1038" t="str">
        <f>年度マスタ!$K4</f>
        <v>29206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29402</v>
      </c>
      <c r="AY72" s="18" t="str">
        <f>IF(IFERROR(比較地域マスタ!$AE7,"")=0,"",IFERROR(比較地域マスタ!$AE7,""))</f>
        <v>明日香村</v>
      </c>
      <c r="AZ72" s="16"/>
      <c r="BA72" s="22">
        <v>1</v>
      </c>
      <c r="BB72" s="22">
        <v>1</v>
      </c>
      <c r="BC72" s="18" t="str">
        <f>AX72</f>
        <v>29402</v>
      </c>
      <c r="BD72" s="18" t="str">
        <f>AY72</f>
        <v>明日香村</v>
      </c>
      <c r="BE72" s="33">
        <f>VLOOKUP(BC72&amp;"_"&amp;$AZ$9,データシート3!A:AB,MATCH("ea_"&amp;"太陽光（建物系）"&amp;"_年間発電",データシート3!$A$1:$AB$1,0),0)/10^3+VLOOKUP(BC72&amp;"_"&amp;$AZ$9,データシート3!A:AB,MATCH("ea_"&amp;"太陽光（土地系）"&amp;"_年間発電",データシート3!$A$1:$AB$1,0),0)/10^3</f>
        <v>120238.67199999999</v>
      </c>
      <c r="BF72" s="33">
        <f>VLOOKUP(BC72&amp;"_"&amp;$AZ$9,データシート3!A:AB,MATCH("ea_"&amp;"風力（陸上）"&amp;"_年間発電",データシート3!$A$1:$AB$1,0),0)/10^3</f>
        <v>8914.4320000000025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129153.10399999999</v>
      </c>
      <c r="BJ72" s="33">
        <f>(VLOOKUP($BC72&amp;"_"&amp;$AZ$8,データシート3!$A:$AN,MATCH("da_合計",データシート3!$A$1:$AN$1,0),0))/10^3</f>
        <v>21367.982075741016</v>
      </c>
      <c r="BK72" s="33">
        <f t="shared" ref="BK72:BK103" si="21">BI72-BJ72</f>
        <v>107785.12192425897</v>
      </c>
      <c r="BL72" s="33">
        <f t="shared" ref="BL72:BL103" si="22">IF(BK72&gt;0,0,BK72)</f>
        <v>0</v>
      </c>
      <c r="BM72" s="33">
        <f t="shared" ref="BM72:BM103" si="23">IF(BK72&gt;0,BK72,0)</f>
        <v>107785.12192425897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29345</v>
      </c>
      <c r="AY73" s="18" t="str">
        <f>IF(IFERROR(比較地域マスタ!$AE8,"")=0,"",IFERROR(比較地域マスタ!$AE8,""))</f>
        <v>安堵町</v>
      </c>
      <c r="AZ73" s="16"/>
      <c r="BA73" s="22">
        <v>2</v>
      </c>
      <c r="BB73" s="22">
        <v>1</v>
      </c>
      <c r="BC73" s="18" t="str">
        <f t="shared" ref="BC73:BC136" si="24">AX73</f>
        <v>29345</v>
      </c>
      <c r="BD73" s="18" t="str">
        <f t="shared" ref="BD73:BD136" si="25">AY73</f>
        <v>安堵町</v>
      </c>
      <c r="BE73" s="33">
        <f>VLOOKUP(BC73&amp;"_"&amp;$AZ$9,データシート3!A:AB,MATCH("ea_"&amp;"太陽光（建物系）"&amp;"_年間発電",データシート3!$A$1:$AB$1,0),0)/10^3+VLOOKUP(BC73&amp;"_"&amp;$AZ$9,データシート3!A:AB,MATCH("ea_"&amp;"太陽光（土地系）"&amp;"_年間発電",データシート3!$A$1:$AB$1,0),0)/10^3</f>
        <v>62430.133999999998</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62430.133999999998</v>
      </c>
      <c r="BJ73" s="33">
        <f>(VLOOKUP($BC73&amp;"_"&amp;$AZ$8,データシート3!$A:$AN,MATCH("da_合計",データシート3!$A$1:$AN$1,0),0))/10^3</f>
        <v>42675.100330102017</v>
      </c>
      <c r="BK73" s="33">
        <f t="shared" si="21"/>
        <v>19755.033669897981</v>
      </c>
      <c r="BL73" s="33">
        <f t="shared" si="22"/>
        <v>0</v>
      </c>
      <c r="BM73" s="33">
        <f t="shared" si="23"/>
        <v>19755.033669897981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29344</v>
      </c>
      <c r="AY74" s="18" t="str">
        <f>IF(IFERROR(比較地域マスタ!$AE9,"")=0,"",IFERROR(比較地域マスタ!$AE9,""))</f>
        <v>斑鳩町</v>
      </c>
      <c r="AZ74" s="16"/>
      <c r="BA74" s="22">
        <v>3</v>
      </c>
      <c r="BB74" s="22">
        <v>1</v>
      </c>
      <c r="BC74" s="18" t="str">
        <f t="shared" si="24"/>
        <v>29344</v>
      </c>
      <c r="BD74" s="18" t="str">
        <f t="shared" si="25"/>
        <v>斑鳩町</v>
      </c>
      <c r="BE74" s="33">
        <f>VLOOKUP(BC74&amp;"_"&amp;$AZ$9,データシート3!A:AB,MATCH("ea_"&amp;"太陽光（建物系）"&amp;"_年間発電",データシート3!$A$1:$AB$1,0),0)/10^3+VLOOKUP(BC74&amp;"_"&amp;$AZ$9,データシート3!A:AB,MATCH("ea_"&amp;"太陽光（土地系）"&amp;"_年間発電",データシート3!$A$1:$AB$1,0),0)/10^3</f>
        <v>167731.527</v>
      </c>
      <c r="BF74" s="33">
        <f>VLOOKUP(BC74&amp;"_"&amp;$AZ$9,データシート3!A:AB,MATCH("ea_"&amp;"風力（陸上）"&amp;"_年間発電",データシート3!$A$1:$AB$1,0),0)/10^3</f>
        <v>2717.422</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170448.94899999999</v>
      </c>
      <c r="BJ74" s="33">
        <f>(VLOOKUP($BC74&amp;"_"&amp;$AZ$8,データシート3!$A:$AN,MATCH("da_合計",データシート3!$A$1:$AN$1,0),0))/10^3</f>
        <v>109793.75651186959</v>
      </c>
      <c r="BK74" s="33">
        <f t="shared" si="21"/>
        <v>60655.1924881304</v>
      </c>
      <c r="BL74" s="33">
        <f t="shared" si="22"/>
        <v>0</v>
      </c>
      <c r="BM74" s="33">
        <f t="shared" si="23"/>
        <v>60655.1924881304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29209</v>
      </c>
      <c r="AY75" s="18" t="str">
        <f>IF(IFERROR(比較地域マスタ!$AE10,"")=0,"",IFERROR(比較地域マスタ!$AE10,""))</f>
        <v>生駒市</v>
      </c>
      <c r="AZ75" s="16"/>
      <c r="BA75" s="22">
        <v>4</v>
      </c>
      <c r="BB75" s="22">
        <v>1</v>
      </c>
      <c r="BC75" s="18" t="str">
        <f t="shared" si="24"/>
        <v>29209</v>
      </c>
      <c r="BD75" s="18" t="str">
        <f t="shared" si="25"/>
        <v>生駒市</v>
      </c>
      <c r="BE75" s="33">
        <f>VLOOKUP(BC75&amp;"_"&amp;$AZ$9,データシート3!A:AB,MATCH("ea_"&amp;"太陽光（建物系）"&amp;"_年間発電",データシート3!$A$1:$AB$1,0),0)/10^3+VLOOKUP(BC75&amp;"_"&amp;$AZ$9,データシート3!A:AB,MATCH("ea_"&amp;"太陽光（土地系）"&amp;"_年間発電",データシート3!$A$1:$AB$1,0),0)/10^3</f>
        <v>495349.33600000007</v>
      </c>
      <c r="BF75" s="33">
        <f>VLOOKUP(BC75&amp;"_"&amp;$AZ$9,データシート3!A:AB,MATCH("ea_"&amp;"風力（陸上）"&amp;"_年間発電",データシート3!$A$1:$AB$1,0),0)/10^3</f>
        <v>8258.2389999999996</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503607.57500000007</v>
      </c>
      <c r="BJ75" s="33">
        <f>(VLOOKUP($BC75&amp;"_"&amp;$AZ$8,データシート3!$A:$AN,MATCH("da_合計",データシート3!$A$1:$AN$1,0),0))/10^3</f>
        <v>485994.54766699614</v>
      </c>
      <c r="BK75" s="33">
        <f t="shared" si="21"/>
        <v>17613.027333003934</v>
      </c>
      <c r="BL75" s="33">
        <f t="shared" si="22"/>
        <v>0</v>
      </c>
      <c r="BM75" s="33">
        <f t="shared" si="23"/>
        <v>17613.027333003934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29212</v>
      </c>
      <c r="AY76" s="18" t="str">
        <f>IF(IFERROR(比較地域マスタ!$AE11,"")=0,"",IFERROR(比較地域マスタ!$AE11,""))</f>
        <v>宇陀市</v>
      </c>
      <c r="AZ76" s="16"/>
      <c r="BA76" s="22">
        <v>5</v>
      </c>
      <c r="BB76" s="22">
        <v>1</v>
      </c>
      <c r="BC76" s="18" t="str">
        <f t="shared" si="24"/>
        <v>29212</v>
      </c>
      <c r="BD76" s="18" t="str">
        <f t="shared" si="25"/>
        <v>宇陀市</v>
      </c>
      <c r="BE76" s="33">
        <f>VLOOKUP(BC76&amp;"_"&amp;$AZ$9,データシート3!A:AB,MATCH("ea_"&amp;"太陽光（建物系）"&amp;"_年間発電",データシート3!$A$1:$AB$1,0),0)/10^3+VLOOKUP(BC76&amp;"_"&amp;$AZ$9,データシート3!A:AB,MATCH("ea_"&amp;"太陽光（土地系）"&amp;"_年間発電",データシート3!$A$1:$AB$1,0),0)/10^3</f>
        <v>577939.94999999995</v>
      </c>
      <c r="BF76" s="33">
        <f>VLOOKUP(BC76&amp;"_"&amp;$AZ$9,データシート3!A:AB,MATCH("ea_"&amp;"風力（陸上）"&amp;"_年間発電",データシート3!$A$1:$AB$1,0),0)/10^3</f>
        <v>474240.73300000007</v>
      </c>
      <c r="BG76" s="33">
        <f>VLOOKUP(BC76&amp;"_"&amp;$AZ$9,データシート3!A:AB,MATCH("ea_"&amp;"中小水（河川）"&amp;"_年間発電",データシート3!$A$1:$AB$1,0),0)/10^3+VLOOKUP(BC76&amp;"_"&amp;$AZ$9,データシート3!A:AB,MATCH("ea_"&amp;"中小水（農業用水路）"&amp;"_年間発電",データシート3!$A$1:$AB$1,0),0)/10^3</f>
        <v>13498.708000000001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1065679.3910000001</v>
      </c>
      <c r="BJ76" s="33">
        <f>(VLOOKUP($BC76&amp;"_"&amp;$AZ$8,データシート3!$A:$AN,MATCH("da_合計",データシート3!$A$1:$AN$1,0),0))/10^3</f>
        <v>120072.27936845295</v>
      </c>
      <c r="BK76" s="33">
        <f t="shared" si="21"/>
        <v>945607.1116315471</v>
      </c>
      <c r="BL76" s="33">
        <f t="shared" si="22"/>
        <v>0</v>
      </c>
      <c r="BM76" s="33">
        <f t="shared" si="23"/>
        <v>945607.1116315471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29425</v>
      </c>
      <c r="AY77" s="18" t="str">
        <f>IF(IFERROR(比較地域マスタ!$AE12,"")=0,"",IFERROR(比較地域マスタ!$AE12,""))</f>
        <v>王寺町</v>
      </c>
      <c r="AZ77" s="16"/>
      <c r="BA77" s="22">
        <v>6</v>
      </c>
      <c r="BB77" s="22">
        <v>1</v>
      </c>
      <c r="BC77" s="18" t="str">
        <f t="shared" si="24"/>
        <v>29425</v>
      </c>
      <c r="BD77" s="18" t="str">
        <f t="shared" si="25"/>
        <v>王寺町</v>
      </c>
      <c r="BE77" s="33">
        <f>VLOOKUP(BC77&amp;"_"&amp;$AZ$9,データシート3!A:AB,MATCH("ea_"&amp;"太陽光（建物系）"&amp;"_年間発電",データシート3!$A$1:$AB$1,0),0)/10^3+VLOOKUP(BC77&amp;"_"&amp;$AZ$9,データシート3!A:AB,MATCH("ea_"&amp;"太陽光（土地系）"&amp;"_年間発電",データシート3!$A$1:$AB$1,0),0)/10^3</f>
        <v>85522.615999999995</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85522.615999999995</v>
      </c>
      <c r="BJ77" s="33">
        <f>(VLOOKUP($BC77&amp;"_"&amp;$AZ$8,データシート3!$A:$AN,MATCH("da_合計",データシート3!$A$1:$AN$1,0),0))/10^3</f>
        <v>110108.32212215288</v>
      </c>
      <c r="BK77" s="33">
        <f t="shared" si="21"/>
        <v>-24585.706122152886</v>
      </c>
      <c r="BL77" s="33">
        <f t="shared" si="22"/>
        <v>-24585.706122152886</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29442</v>
      </c>
      <c r="AY78" s="18" t="str">
        <f>IF(IFERROR(比較地域マスタ!$AE13,"")=0,"",IFERROR(比較地域マスタ!$AE13,""))</f>
        <v>大淀町</v>
      </c>
      <c r="AZ78" s="16"/>
      <c r="BA78" s="22">
        <v>7</v>
      </c>
      <c r="BB78" s="22">
        <v>1</v>
      </c>
      <c r="BC78" s="18" t="str">
        <f t="shared" si="24"/>
        <v>29442</v>
      </c>
      <c r="BD78" s="18" t="str">
        <f t="shared" si="25"/>
        <v>大淀町</v>
      </c>
      <c r="BE78" s="33">
        <f>VLOOKUP(BC78&amp;"_"&amp;$AZ$9,データシート3!A:AB,MATCH("ea_"&amp;"太陽光（建物系）"&amp;"_年間発電",データシート3!$A$1:$AB$1,0),0)/10^3+VLOOKUP(BC78&amp;"_"&amp;$AZ$9,データシート3!A:AB,MATCH("ea_"&amp;"太陽光（土地系）"&amp;"_年間発電",データシート3!$A$1:$AB$1,0),0)/10^3</f>
        <v>149660.63500000001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8767.5570000000007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158428.19200000001</v>
      </c>
      <c r="BJ78" s="33">
        <f>(VLOOKUP($BC78&amp;"_"&amp;$AZ$8,データシート3!$A:$AN,MATCH("da_合計",データシート3!$A$1:$AN$1,0),0))/10^3</f>
        <v>84000.916468669486</v>
      </c>
      <c r="BK78" s="33">
        <f t="shared" si="21"/>
        <v>74427.275531330524</v>
      </c>
      <c r="BL78" s="33">
        <f t="shared" si="22"/>
        <v>0</v>
      </c>
      <c r="BM78" s="33">
        <f t="shared" si="23"/>
        <v>74427.275531330524</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29210</v>
      </c>
      <c r="AY79" s="18" t="str">
        <f>IF(IFERROR(比較地域マスタ!$AE14,"")=0,"",IFERROR(比較地域マスタ!$AE14,""))</f>
        <v>香芝市</v>
      </c>
      <c r="AZ79" s="16"/>
      <c r="BA79" s="22">
        <v>8</v>
      </c>
      <c r="BB79" s="22">
        <v>1</v>
      </c>
      <c r="BC79" s="18" t="str">
        <f t="shared" si="24"/>
        <v>29210</v>
      </c>
      <c r="BD79" s="18" t="str">
        <f t="shared" si="25"/>
        <v>香芝市</v>
      </c>
      <c r="BE79" s="33">
        <f>VLOOKUP(BC79&amp;"_"&amp;$AZ$9,データシート3!A:AB,MATCH("ea_"&amp;"太陽光（建物系）"&amp;"_年間発電",データシート3!$A$1:$AB$1,0),0)/10^3+VLOOKUP(BC79&amp;"_"&amp;$AZ$9,データシート3!A:AB,MATCH("ea_"&amp;"太陽光（土地系）"&amp;"_年間発電",データシート3!$A$1:$AB$1,0),0)/10^3</f>
        <v>352911.201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352911.201</v>
      </c>
      <c r="BJ79" s="33">
        <f>(VLOOKUP($BC79&amp;"_"&amp;$AZ$8,データシート3!$A:$AN,MATCH("da_合計",データシート3!$A$1:$AN$1,0),0))/10^3</f>
        <v>297937.07630797214</v>
      </c>
      <c r="BK79" s="33">
        <f t="shared" si="21"/>
        <v>54974.124692027865</v>
      </c>
      <c r="BL79" s="33">
        <f>IF(BK79&gt;0,0,BK79)</f>
        <v>0</v>
      </c>
      <c r="BM79" s="33">
        <f>IF(BK79&gt;0,BK79,0)</f>
        <v>54974.124692027865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29205</v>
      </c>
      <c r="AY80" s="18" t="str">
        <f>IF(IFERROR(比較地域マスタ!$AE15,"")=0,"",IFERROR(比較地域マスタ!$AE15,""))</f>
        <v>橿原市</v>
      </c>
      <c r="AZ80" s="16"/>
      <c r="BA80" s="22">
        <v>9</v>
      </c>
      <c r="BB80" s="22">
        <v>1</v>
      </c>
      <c r="BC80" s="18" t="str">
        <f t="shared" si="24"/>
        <v>29205</v>
      </c>
      <c r="BD80" s="18" t="str">
        <f t="shared" si="25"/>
        <v>橿原市</v>
      </c>
      <c r="BE80" s="33">
        <f>VLOOKUP(BC80&amp;"_"&amp;$AZ$9,データシート3!A:AB,MATCH("ea_"&amp;"太陽光（建物系）"&amp;"_年間発電",データシート3!$A$1:$AB$1,0),0)/10^3+VLOOKUP(BC80&amp;"_"&amp;$AZ$9,データシート3!A:AB,MATCH("ea_"&amp;"太陽光（土地系）"&amp;"_年間発電",データシート3!$A$1:$AB$1,0),0)/10^3</f>
        <v>719882.27</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719882.27</v>
      </c>
      <c r="BJ80" s="33">
        <f>(VLOOKUP($BC80&amp;"_"&amp;$AZ$8,データシート3!$A:$AN,MATCH("da_合計",データシート3!$A$1:$AN$1,0),0))/10^3</f>
        <v>668937.74025359482</v>
      </c>
      <c r="BK80" s="33">
        <f t="shared" si="21"/>
        <v>50944.529746405198</v>
      </c>
      <c r="BL80" s="33">
        <f t="shared" si="22"/>
        <v>0</v>
      </c>
      <c r="BM80" s="33">
        <f t="shared" si="23"/>
        <v>50944.529746405198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29211</v>
      </c>
      <c r="AY81" s="18" t="str">
        <f>IF(IFERROR(比較地域マスタ!$AE16,"")=0,"",IFERROR(比較地域マスタ!$AE16,""))</f>
        <v>葛城市</v>
      </c>
      <c r="AZ81" s="16"/>
      <c r="BA81" s="22">
        <v>10</v>
      </c>
      <c r="BB81" s="22">
        <v>1</v>
      </c>
      <c r="BC81" s="18" t="str">
        <f t="shared" si="24"/>
        <v>29211</v>
      </c>
      <c r="BD81" s="18" t="str">
        <f t="shared" si="25"/>
        <v>葛城市</v>
      </c>
      <c r="BE81" s="33">
        <f>VLOOKUP(BC81&amp;"_"&amp;$AZ$9,データシート3!A:AB,MATCH("ea_"&amp;"太陽光（建物系）"&amp;"_年間発電",データシート3!$A$1:$AB$1,0),0)/10^3+VLOOKUP(BC81&amp;"_"&amp;$AZ$9,データシート3!A:AB,MATCH("ea_"&amp;"太陽光（土地系）"&amp;"_年間発電",データシート3!$A$1:$AB$1,0),0)/10^3</f>
        <v>393462.80599999998</v>
      </c>
      <c r="BF81" s="33">
        <f>VLOOKUP(BC81&amp;"_"&amp;$AZ$9,データシート3!A:AB,MATCH("ea_"&amp;"風力（陸上）"&amp;"_年間発電",データシート3!$A$1:$AB$1,0),0)/10^3</f>
        <v>56258.582000000009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449721.38799999998</v>
      </c>
      <c r="BJ81" s="33">
        <f>(VLOOKUP($BC81&amp;"_"&amp;$AZ$8,データシート3!$A:$AN,MATCH("da_合計",データシート3!$A$1:$AN$1,0),0))/10^3</f>
        <v>183037.63666961002</v>
      </c>
      <c r="BK81" s="33">
        <f t="shared" si="21"/>
        <v>266683.75133038999</v>
      </c>
      <c r="BL81" s="33">
        <f t="shared" si="22"/>
        <v>0</v>
      </c>
      <c r="BM81" s="33">
        <f t="shared" si="23"/>
        <v>266683.75133038999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29451</v>
      </c>
      <c r="AY82" s="18" t="str">
        <f>IF(IFERROR(比較地域マスタ!$AE17,"")=0,"",IFERROR(比較地域マスタ!$AE17,""))</f>
        <v>上北山村</v>
      </c>
      <c r="AZ82" s="16"/>
      <c r="BA82" s="22">
        <v>11</v>
      </c>
      <c r="BB82" s="22">
        <v>1</v>
      </c>
      <c r="BC82" s="18" t="str">
        <f t="shared" si="24"/>
        <v>29451</v>
      </c>
      <c r="BD82" s="18" t="str">
        <f t="shared" si="25"/>
        <v>上北山村</v>
      </c>
      <c r="BE82" s="33">
        <f>VLOOKUP(BC82&amp;"_"&amp;$AZ$9,データシート3!A:AB,MATCH("ea_"&amp;"太陽光（建物系）"&amp;"_年間発電",データシート3!$A$1:$AB$1,0),0)/10^3+VLOOKUP(BC82&amp;"_"&amp;$AZ$9,データシート3!A:AB,MATCH("ea_"&amp;"太陽光（土地系）"&amp;"_年間発電",データシート3!$A$1:$AB$1,0),0)/10^3</f>
        <v>7892.0209999999997</v>
      </c>
      <c r="BF82" s="33">
        <f>VLOOKUP(BC82&amp;"_"&amp;$AZ$9,データシート3!A:AB,MATCH("ea_"&amp;"風力（陸上）"&amp;"_年間発電",データシート3!$A$1:$AB$1,0),0)/10^3</f>
        <v>193053.55</v>
      </c>
      <c r="BG82" s="33">
        <f>VLOOKUP(BC82&amp;"_"&amp;$AZ$9,データシート3!A:AB,MATCH("ea_"&amp;"中小水（河川）"&amp;"_年間発電",データシート3!$A$1:$AB$1,0),0)/10^3+VLOOKUP(BC82&amp;"_"&amp;$AZ$9,データシート3!A:AB,MATCH("ea_"&amp;"中小水（農業用水路）"&amp;"_年間発電",データシート3!$A$1:$AB$1,0),0)/10^3</f>
        <v>40548.519</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241494.09</v>
      </c>
      <c r="BJ82" s="33">
        <f>(VLOOKUP($BC82&amp;"_"&amp;$AZ$8,データシート3!$A:$AN,MATCH("da_合計",データシート3!$A$1:$AN$1,0),0))/10^3</f>
        <v>5720.5091964493549</v>
      </c>
      <c r="BK82" s="33">
        <f t="shared" si="21"/>
        <v>235773.58080355063</v>
      </c>
      <c r="BL82" s="33">
        <f t="shared" si="22"/>
        <v>0</v>
      </c>
      <c r="BM82" s="33">
        <f t="shared" si="23"/>
        <v>235773.58080355063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29427</v>
      </c>
      <c r="AY83" s="18" t="str">
        <f>IF(IFERROR(比較地域マスタ!$AE18,"")=0,"",IFERROR(比較地域マスタ!$AE18,""))</f>
        <v>河合町</v>
      </c>
      <c r="AZ83" s="16"/>
      <c r="BA83" s="22">
        <v>12</v>
      </c>
      <c r="BB83" s="22">
        <v>1</v>
      </c>
      <c r="BC83" s="18" t="str">
        <f t="shared" si="24"/>
        <v>29427</v>
      </c>
      <c r="BD83" s="18" t="str">
        <f t="shared" si="25"/>
        <v>河合町</v>
      </c>
      <c r="BE83" s="33">
        <f>VLOOKUP(BC83&amp;"_"&amp;$AZ$9,データシート3!A:AB,MATCH("ea_"&amp;"太陽光（建物系）"&amp;"_年間発電",データシート3!$A$1:$AB$1,0),0)/10^3+VLOOKUP(BC83&amp;"_"&amp;$AZ$9,データシート3!A:AB,MATCH("ea_"&amp;"太陽光（土地系）"&amp;"_年間発電",データシート3!$A$1:$AB$1,0),0)/10^3</f>
        <v>111980.906</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111980.906</v>
      </c>
      <c r="BJ83" s="33">
        <f>(VLOOKUP($BC83&amp;"_"&amp;$AZ$8,データシート3!$A:$AN,MATCH("da_合計",データシート3!$A$1:$AN$1,0),0))/10^3</f>
        <v>84551.707102278378</v>
      </c>
      <c r="BK83" s="33">
        <f t="shared" si="21"/>
        <v>27429.198897721624</v>
      </c>
      <c r="BL83" s="33">
        <f t="shared" si="22"/>
        <v>0</v>
      </c>
      <c r="BM83" s="33">
        <f t="shared" si="23"/>
        <v>27429.198897721624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29452</v>
      </c>
      <c r="AY84" s="18" t="str">
        <f>IF(IFERROR(比較地域マスタ!$AE19,"")=0,"",IFERROR(比較地域マスタ!$AE19,""))</f>
        <v>川上村</v>
      </c>
      <c r="AZ84" s="16"/>
      <c r="BA84" s="22">
        <v>13</v>
      </c>
      <c r="BB84" s="22">
        <v>1</v>
      </c>
      <c r="BC84" s="18" t="str">
        <f t="shared" si="24"/>
        <v>29452</v>
      </c>
      <c r="BD84" s="18" t="str">
        <f t="shared" si="25"/>
        <v>川上村</v>
      </c>
      <c r="BE84" s="33">
        <f>VLOOKUP(BC84&amp;"_"&amp;$AZ$9,データシート3!A:AB,MATCH("ea_"&amp;"太陽光（建物系）"&amp;"_年間発電",データシート3!$A$1:$AB$1,0),0)/10^3+VLOOKUP(BC84&amp;"_"&amp;$AZ$9,データシート3!A:AB,MATCH("ea_"&amp;"太陽光（土地系）"&amp;"_年間発電",データシート3!$A$1:$AB$1,0),0)/10^3</f>
        <v>30474.546999999999</v>
      </c>
      <c r="BF84" s="33">
        <f>VLOOKUP(BC84&amp;"_"&amp;$AZ$9,データシート3!A:AB,MATCH("ea_"&amp;"風力（陸上）"&amp;"_年間発電",データシート3!$A$1:$AB$1,0),0)/10^3</f>
        <v>384608.70299999998</v>
      </c>
      <c r="BG84" s="33">
        <f>VLOOKUP(BC84&amp;"_"&amp;$AZ$9,データシート3!A:AB,MATCH("ea_"&amp;"中小水（河川）"&amp;"_年間発電",データシート3!$A$1:$AB$1,0),0)/10^3+VLOOKUP(BC84&amp;"_"&amp;$AZ$9,データシート3!A:AB,MATCH("ea_"&amp;"中小水（農業用水路）"&amp;"_年間発電",データシート3!$A$1:$AB$1,0),0)/10^3</f>
        <v>70885.88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485969.13</v>
      </c>
      <c r="BJ84" s="33">
        <f>(VLOOKUP($BC84&amp;"_"&amp;$AZ$8,データシート3!$A:$AN,MATCH("da_合計",データシート3!$A$1:$AN$1,0),0))/10^3</f>
        <v>8069.8105147892011</v>
      </c>
      <c r="BK84" s="33">
        <f t="shared" si="21"/>
        <v>477899.31948521081</v>
      </c>
      <c r="BL84" s="33">
        <f t="shared" si="22"/>
        <v>0</v>
      </c>
      <c r="BM84" s="33">
        <f t="shared" si="23"/>
        <v>477899.31948521081</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29361</v>
      </c>
      <c r="AY85" s="18" t="str">
        <f>IF(IFERROR(比較地域マスタ!$AE20,"")=0,"",IFERROR(比較地域マスタ!$AE20,""))</f>
        <v>川西町</v>
      </c>
      <c r="AZ85" s="16"/>
      <c r="BA85" s="22">
        <v>14</v>
      </c>
      <c r="BB85" s="22">
        <v>1</v>
      </c>
      <c r="BC85" s="18" t="str">
        <f t="shared" si="24"/>
        <v>29361</v>
      </c>
      <c r="BD85" s="18" t="str">
        <f t="shared" si="25"/>
        <v>川西町</v>
      </c>
      <c r="BE85" s="33">
        <f>VLOOKUP(BC85&amp;"_"&amp;$AZ$9,データシート3!A:AB,MATCH("ea_"&amp;"太陽光（建物系）"&amp;"_年間発電",データシート3!$A$1:$AB$1,0),0)/10^3+VLOOKUP(BC85&amp;"_"&amp;$AZ$9,データシート3!A:AB,MATCH("ea_"&amp;"太陽光（土地系）"&amp;"_年間発電",データシート3!$A$1:$AB$1,0),0)/10^3</f>
        <v>66226.542000000001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66226.542000000001</v>
      </c>
      <c r="BJ85" s="33">
        <f>(VLOOKUP($BC85&amp;"_"&amp;$AZ$8,データシート3!$A:$AN,MATCH("da_合計",データシート3!$A$1:$AN$1,0),0))/10^3</f>
        <v>93838.332820923402</v>
      </c>
      <c r="BK85" s="33">
        <f t="shared" si="21"/>
        <v>-27611.790820923401</v>
      </c>
      <c r="BL85" s="33">
        <f t="shared" si="22"/>
        <v>-27611.790820923401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29424</v>
      </c>
      <c r="AY86" s="18" t="str">
        <f>IF(IFERROR(比較地域マスタ!$AE21,"")=0,"",IFERROR(比較地域マスタ!$AE21,""))</f>
        <v>上牧町</v>
      </c>
      <c r="AZ86" s="16"/>
      <c r="BA86" s="22">
        <v>15</v>
      </c>
      <c r="BB86" s="22">
        <v>1</v>
      </c>
      <c r="BC86" s="18" t="str">
        <f t="shared" si="24"/>
        <v>29424</v>
      </c>
      <c r="BD86" s="18" t="str">
        <f t="shared" si="25"/>
        <v>上牧町</v>
      </c>
      <c r="BE86" s="33">
        <f>VLOOKUP(BC86&amp;"_"&amp;$AZ$9,データシート3!A:AB,MATCH("ea_"&amp;"太陽光（建物系）"&amp;"_年間発電",データシート3!$A$1:$AB$1,0),0)/10^3+VLOOKUP(BC86&amp;"_"&amp;$AZ$9,データシート3!A:AB,MATCH("ea_"&amp;"太陽光（土地系）"&amp;"_年間発電",データシート3!$A$1:$AB$1,0),0)/10^3</f>
        <v>100278.76300000002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100278.76300000002</v>
      </c>
      <c r="BJ86" s="33">
        <f>(VLOOKUP($BC86&amp;"_"&amp;$AZ$8,データシート3!$A:$AN,MATCH("da_合計",データシート3!$A$1:$AN$1,0),0))/10^3</f>
        <v>88670.766907645811</v>
      </c>
      <c r="BK86" s="33">
        <f t="shared" si="21"/>
        <v>11607.996092354209</v>
      </c>
      <c r="BL86" s="33">
        <f t="shared" si="22"/>
        <v>0</v>
      </c>
      <c r="BM86" s="33">
        <f t="shared" si="23"/>
        <v>11607.996092354209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29444</v>
      </c>
      <c r="AY87" s="18" t="str">
        <f>IF(IFERROR(比較地域マスタ!$AE22,"")=0,"",IFERROR(比較地域マスタ!$AE22,""))</f>
        <v>黒滝村</v>
      </c>
      <c r="AZ87" s="16"/>
      <c r="BA87" s="22">
        <v>16</v>
      </c>
      <c r="BB87" s="22">
        <v>1</v>
      </c>
      <c r="BC87" s="18" t="str">
        <f t="shared" si="24"/>
        <v>29444</v>
      </c>
      <c r="BD87" s="18" t="str">
        <f t="shared" si="25"/>
        <v>黒滝村</v>
      </c>
      <c r="BE87" s="33">
        <f>VLOOKUP(BC87&amp;"_"&amp;$AZ$9,データシート3!A:AB,MATCH("ea_"&amp;"太陽光（建物系）"&amp;"_年間発電",データシート3!$A$1:$AB$1,0),0)/10^3+VLOOKUP(BC87&amp;"_"&amp;$AZ$9,データシート3!A:AB,MATCH("ea_"&amp;"太陽光（土地系）"&amp;"_年間発電",データシート3!$A$1:$AB$1,0),0)/10^3</f>
        <v>14482.495999999999</v>
      </c>
      <c r="BF87" s="33">
        <f>VLOOKUP(BC87&amp;"_"&amp;$AZ$9,データシート3!A:AB,MATCH("ea_"&amp;"風力（陸上）"&amp;"_年間発電",データシート3!$A$1:$AB$1,0),0)/10^3</f>
        <v>49321.785000000011</v>
      </c>
      <c r="BG87" s="33">
        <f>VLOOKUP(BC87&amp;"_"&amp;$AZ$9,データシート3!A:AB,MATCH("ea_"&amp;"中小水（河川）"&amp;"_年間発電",データシート3!$A$1:$AB$1,0),0)/10^3+VLOOKUP(BC87&amp;"_"&amp;$AZ$9,データシート3!A:AB,MATCH("ea_"&amp;"中小水（農業用水路）"&amp;"_年間発電",データシート3!$A$1:$AB$1,0),0)/10^3</f>
        <v>2450.0500000000002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66254.331000000006</v>
      </c>
      <c r="BJ87" s="33">
        <f>(VLOOKUP($BC87&amp;"_"&amp;$AZ$8,データシート3!$A:$AN,MATCH("da_合計",データシート3!$A$1:$AN$1,0),0))/10^3</f>
        <v>3351.0446097785953</v>
      </c>
      <c r="BK87" s="33">
        <f t="shared" si="21"/>
        <v>62903.286390221409</v>
      </c>
      <c r="BL87" s="33">
        <f t="shared" si="22"/>
        <v>0</v>
      </c>
      <c r="BM87" s="33">
        <f t="shared" si="23"/>
        <v>62903.286390221409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29426</v>
      </c>
      <c r="AY88" s="18" t="str">
        <f>IF(IFERROR(比較地域マスタ!$AE23,"")=0,"",IFERROR(比較地域マスタ!$AE23,""))</f>
        <v>広陵町</v>
      </c>
      <c r="AZ88" s="16"/>
      <c r="BA88" s="22">
        <v>17</v>
      </c>
      <c r="BB88" s="22">
        <v>1</v>
      </c>
      <c r="BC88" s="18" t="str">
        <f t="shared" si="24"/>
        <v>29426</v>
      </c>
      <c r="BD88" s="18" t="str">
        <f t="shared" si="25"/>
        <v>広陵町</v>
      </c>
      <c r="BE88" s="33">
        <f>VLOOKUP(BC88&amp;"_"&amp;$AZ$9,データシート3!A:AB,MATCH("ea_"&amp;"太陽光（建物系）"&amp;"_年間発電",データシート3!$A$1:$AB$1,0),0)/10^3+VLOOKUP(BC88&amp;"_"&amp;$AZ$9,データシート3!A:AB,MATCH("ea_"&amp;"太陽光（土地系）"&amp;"_年間発電",データシート3!$A$1:$AB$1,0),0)/10^3</f>
        <v>282399.74999999994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282399.74999999994</v>
      </c>
      <c r="BJ88" s="33">
        <f>(VLOOKUP($BC88&amp;"_"&amp;$AZ$8,データシート3!$A:$AN,MATCH("da_合計",データシート3!$A$1:$AN$1,0),0))/10^3</f>
        <v>133904.56770689387</v>
      </c>
      <c r="BK88" s="33">
        <f t="shared" si="21"/>
        <v>148495.18229310607</v>
      </c>
      <c r="BL88" s="33">
        <f t="shared" si="22"/>
        <v>0</v>
      </c>
      <c r="BM88" s="33">
        <f t="shared" si="23"/>
        <v>148495.18229310607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29207</v>
      </c>
      <c r="AY89" s="18" t="str">
        <f>IF(IFERROR(比較地域マスタ!$AE24,"")=0,"",IFERROR(比較地域マスタ!$AE24,""))</f>
        <v>五條市</v>
      </c>
      <c r="AZ89" s="16"/>
      <c r="BA89" s="22">
        <v>18</v>
      </c>
      <c r="BB89" s="22">
        <v>1</v>
      </c>
      <c r="BC89" s="18" t="str">
        <f t="shared" si="24"/>
        <v>29207</v>
      </c>
      <c r="BD89" s="18" t="str">
        <f t="shared" si="25"/>
        <v>五條市</v>
      </c>
      <c r="BE89" s="33">
        <f>VLOOKUP(BC89&amp;"_"&amp;$AZ$9,データシート3!A:AB,MATCH("ea_"&amp;"太陽光（建物系）"&amp;"_年間発電",データシート3!$A$1:$AB$1,0),0)/10^3+VLOOKUP(BC89&amp;"_"&amp;$AZ$9,データシート3!A:AB,MATCH("ea_"&amp;"太陽光（土地系）"&amp;"_年間発電",データシート3!$A$1:$AB$1,0),0)/10^3</f>
        <v>959462.97</v>
      </c>
      <c r="BF89" s="33">
        <f>VLOOKUP(BC89&amp;"_"&amp;$AZ$9,データシート3!A:AB,MATCH("ea_"&amp;"風力（陸上）"&amp;"_年間発電",データシート3!$A$1:$AB$1,0),0)/10^3</f>
        <v>249759.66699999996</v>
      </c>
      <c r="BG89" s="33">
        <f>VLOOKUP(BC89&amp;"_"&amp;$AZ$9,データシート3!A:AB,MATCH("ea_"&amp;"中小水（河川）"&amp;"_年間発電",データシート3!$A$1:$AB$1,0),0)/10^3+VLOOKUP(BC89&amp;"_"&amp;$AZ$9,データシート3!A:AB,MATCH("ea_"&amp;"中小水（農業用水路）"&amp;"_年間発電",データシート3!$A$1:$AB$1,0),0)/10^3</f>
        <v>56202.523000000001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1265425.1599999999</v>
      </c>
      <c r="BJ89" s="33">
        <f>(VLOOKUP($BC89&amp;"_"&amp;$AZ$8,データシート3!$A:$AN,MATCH("da_合計",データシート3!$A$1:$AN$1,0),0))/10^3</f>
        <v>183313.78472325436</v>
      </c>
      <c r="BK89" s="33">
        <f t="shared" si="21"/>
        <v>1082111.3752767455</v>
      </c>
      <c r="BL89" s="33">
        <f t="shared" si="22"/>
        <v>0</v>
      </c>
      <c r="BM89" s="33">
        <f t="shared" si="23"/>
        <v>1082111.3752767455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29208</v>
      </c>
      <c r="AY90" s="18" t="str">
        <f>IF(IFERROR(比較地域マスタ!$AE25,"")=0,"",IFERROR(比較地域マスタ!$AE25,""))</f>
        <v>御所市</v>
      </c>
      <c r="AZ90" s="16"/>
      <c r="BA90" s="22">
        <v>19</v>
      </c>
      <c r="BB90" s="22">
        <v>1</v>
      </c>
      <c r="BC90" s="18" t="str">
        <f t="shared" si="24"/>
        <v>29208</v>
      </c>
      <c r="BD90" s="18" t="str">
        <f t="shared" si="25"/>
        <v>御所市</v>
      </c>
      <c r="BE90" s="33">
        <f>VLOOKUP(BC90&amp;"_"&amp;$AZ$9,データシート3!A:AB,MATCH("ea_"&amp;"太陽光（建物系）"&amp;"_年間発電",データシート3!$A$1:$AB$1,0),0)/10^3+VLOOKUP(BC90&amp;"_"&amp;$AZ$9,データシート3!A:AB,MATCH("ea_"&amp;"太陽光（土地系）"&amp;"_年間発電",データシート3!$A$1:$AB$1,0),0)/10^3</f>
        <v>404007.58500000002</v>
      </c>
      <c r="BF90" s="33">
        <f>VLOOKUP(BC90&amp;"_"&amp;$AZ$9,データシート3!A:AB,MATCH("ea_"&amp;"風力（陸上）"&amp;"_年間発電",データシート3!$A$1:$AB$1,0),0)/10^3</f>
        <v>36440.942000000003</v>
      </c>
      <c r="BG90" s="33">
        <f>VLOOKUP(BC90&amp;"_"&amp;$AZ$9,データシート3!A:AB,MATCH("ea_"&amp;"中小水（河川）"&amp;"_年間発電",データシート3!$A$1:$AB$1,0),0)/10^3+VLOOKUP(BC90&amp;"_"&amp;$AZ$9,データシート3!A:AB,MATCH("ea_"&amp;"中小水（農業用水路）"&amp;"_年間発電",データシート3!$A$1:$AB$1,0),0)/10^3</f>
        <v>935.32899999999995</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441383.85600000003</v>
      </c>
      <c r="BJ90" s="33">
        <f>(VLOOKUP($BC90&amp;"_"&amp;$AZ$8,データシート3!$A:$AN,MATCH("da_合計",データシート3!$A$1:$AN$1,0),0))/10^3</f>
        <v>139736.71226250674</v>
      </c>
      <c r="BK90" s="33">
        <f t="shared" si="21"/>
        <v>301647.14373749332</v>
      </c>
      <c r="BL90" s="33">
        <f t="shared" si="22"/>
        <v>0</v>
      </c>
      <c r="BM90" s="33">
        <f t="shared" si="23"/>
        <v>301647.14373749332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29206</v>
      </c>
      <c r="AY91" s="18" t="str">
        <f>IF(IFERROR(比較地域マスタ!$AE26,"")=0,"",IFERROR(比較地域マスタ!$AE26,""))</f>
        <v>桜井市</v>
      </c>
      <c r="BA91" s="22">
        <v>20</v>
      </c>
      <c r="BB91" s="22">
        <v>1</v>
      </c>
      <c r="BC91" s="18" t="str">
        <f t="shared" si="24"/>
        <v>29206</v>
      </c>
      <c r="BD91" s="18" t="str">
        <f t="shared" si="25"/>
        <v>桜井市</v>
      </c>
      <c r="BE91" s="33">
        <f>VLOOKUP(BC91&amp;"_"&amp;$AZ$9,データシート3!A:AB,MATCH("ea_"&amp;"太陽光（建物系）"&amp;"_年間発電",データシート3!$A$1:$AB$1,0),0)/10^3+VLOOKUP(BC91&amp;"_"&amp;$AZ$9,データシート3!A:AB,MATCH("ea_"&amp;"太陽光（土地系）"&amp;"_年間発電",データシート3!$A$1:$AB$1,0),0)/10^3</f>
        <v>536854.97399999993</v>
      </c>
      <c r="BF91" s="33">
        <f>VLOOKUP(BC91&amp;"_"&amp;$AZ$9,データシート3!A:AB,MATCH("ea_"&amp;"風力（陸上）"&amp;"_年間発電",データシート3!$A$1:$AB$1,0),0)/10^3</f>
        <v>61650.042000000001</v>
      </c>
      <c r="BG91" s="33">
        <f>VLOOKUP(BC91&amp;"_"&amp;$AZ$9,データシート3!A:AB,MATCH("ea_"&amp;"中小水（河川）"&amp;"_年間発電",データシート3!$A$1:$AB$1,0),0)/10^3+VLOOKUP(BC91&amp;"_"&amp;$AZ$9,データシート3!A:AB,MATCH("ea_"&amp;"中小水（農業用水路）"&amp;"_年間発電",データシート3!$A$1:$AB$1,0),0)/10^3</f>
        <v>4535.009</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603040.02499999991</v>
      </c>
      <c r="BJ91" s="33">
        <f>(VLOOKUP($BC91&amp;"_"&amp;$AZ$8,データシート3!$A:$AN,MATCH("da_合計",データシート3!$A$1:$AN$1,0),0))/10^3</f>
        <v>258974.39771065835</v>
      </c>
      <c r="BK91" s="33">
        <f t="shared" si="21"/>
        <v>344065.62728934153</v>
      </c>
      <c r="BL91" s="33">
        <f t="shared" si="22"/>
        <v>0</v>
      </c>
      <c r="BM91" s="33">
        <f t="shared" si="23"/>
        <v>344065.62728934153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29343</v>
      </c>
      <c r="AY92" s="18" t="str">
        <f>IF(IFERROR(比較地域マスタ!$AE27,"")=0,"",IFERROR(比較地域マスタ!$AE27,""))</f>
        <v>三郷町</v>
      </c>
      <c r="AZ92" s="16"/>
      <c r="BA92" s="22">
        <v>21</v>
      </c>
      <c r="BB92" s="22">
        <v>1</v>
      </c>
      <c r="BC92" s="18" t="str">
        <f t="shared" si="24"/>
        <v>29343</v>
      </c>
      <c r="BD92" s="18" t="str">
        <f t="shared" si="25"/>
        <v>三郷町</v>
      </c>
      <c r="BE92" s="33">
        <f>VLOOKUP(BC92&amp;"_"&amp;$AZ$9,データシート3!A:AB,MATCH("ea_"&amp;"太陽光（建物系）"&amp;"_年間発電",データシート3!$A$1:$AB$1,0),0)/10^3+VLOOKUP(BC92&amp;"_"&amp;$AZ$9,データシート3!A:AB,MATCH("ea_"&amp;"太陽光（土地系）"&amp;"_年間発電",データシート3!$A$1:$AB$1,0),0)/10^3</f>
        <v>94996.693999999989</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94996.693999999989</v>
      </c>
      <c r="BJ92" s="33">
        <f>(VLOOKUP($BC92&amp;"_"&amp;$AZ$8,データシート3!$A:$AN,MATCH("da_合計",データシート3!$A$1:$AN$1,0),0))/10^3</f>
        <v>85035.256774290872</v>
      </c>
      <c r="BK92" s="33">
        <f>BI92-BJ92</f>
        <v>9961.4372257091163</v>
      </c>
      <c r="BL92" s="33">
        <f t="shared" si="22"/>
        <v>0</v>
      </c>
      <c r="BM92" s="33">
        <f t="shared" si="23"/>
        <v>9961.4372257091163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29443</v>
      </c>
      <c r="AY93" s="18" t="str">
        <f>IF(IFERROR(比較地域マスタ!$AE28,"")=0,"",IFERROR(比較地域マスタ!$AE28,""))</f>
        <v>下市町</v>
      </c>
      <c r="AZ93" s="16"/>
      <c r="BA93" s="22">
        <v>22</v>
      </c>
      <c r="BB93" s="22">
        <v>1</v>
      </c>
      <c r="BC93" s="18" t="str">
        <f t="shared" si="24"/>
        <v>29443</v>
      </c>
      <c r="BD93" s="18" t="str">
        <f t="shared" si="25"/>
        <v>下市町</v>
      </c>
      <c r="BE93" s="33">
        <f>VLOOKUP(BC93&amp;"_"&amp;$AZ$9,データシート3!A:AB,MATCH("ea_"&amp;"太陽光（建物系）"&amp;"_年間発電",データシート3!$A$1:$AB$1,0),0)/10^3+VLOOKUP(BC93&amp;"_"&amp;$AZ$9,データシート3!A:AB,MATCH("ea_"&amp;"太陽光（土地系）"&amp;"_年間発電",データシート3!$A$1:$AB$1,0),0)/10^3</f>
        <v>115307.92300000001</v>
      </c>
      <c r="BF93" s="33">
        <f>VLOOKUP(BC93&amp;"_"&amp;$AZ$9,データシート3!A:AB,MATCH("ea_"&amp;"風力（陸上）"&amp;"_年間発電",データシート3!$A$1:$AB$1,0),0)/10^3</f>
        <v>4605.1970000000001</v>
      </c>
      <c r="BG93" s="33">
        <f>VLOOKUP(BC93&amp;"_"&amp;$AZ$9,データシート3!A:AB,MATCH("ea_"&amp;"中小水（河川）"&amp;"_年間発電",データシート3!$A$1:$AB$1,0),0)/10^3+VLOOKUP(BC93&amp;"_"&amp;$AZ$9,データシート3!A:AB,MATCH("ea_"&amp;"中小水（農業用水路）"&amp;"_年間発電",データシート3!$A$1:$AB$1,0),0)/10^3</f>
        <v>535.94899999999996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120449.069</v>
      </c>
      <c r="BJ93" s="33">
        <f>(VLOOKUP($BC93&amp;"_"&amp;$AZ$8,データシート3!$A:$AN,MATCH("da_合計",データシート3!$A$1:$AN$1,0),0))/10^3</f>
        <v>23999.687592210576</v>
      </c>
      <c r="BK93" s="33">
        <f t="shared" si="21"/>
        <v>96449.38140778942</v>
      </c>
      <c r="BL93" s="33">
        <f t="shared" si="22"/>
        <v>0</v>
      </c>
      <c r="BM93" s="33">
        <f t="shared" si="23"/>
        <v>96449.38140778942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29450</v>
      </c>
      <c r="AY94" s="18" t="str">
        <f>IF(IFERROR(比較地域マスタ!$AE29,"")=0,"",IFERROR(比較地域マスタ!$AE29,""))</f>
        <v>下北山村</v>
      </c>
      <c r="AZ94" s="16"/>
      <c r="BA94" s="22">
        <v>23</v>
      </c>
      <c r="BB94" s="22">
        <v>1</v>
      </c>
      <c r="BC94" s="18" t="str">
        <f t="shared" si="24"/>
        <v>29450</v>
      </c>
      <c r="BD94" s="18" t="str">
        <f t="shared" si="25"/>
        <v>下北山村</v>
      </c>
      <c r="BE94" s="33">
        <f>VLOOKUP(BC94&amp;"_"&amp;$AZ$9,データシート3!A:AB,MATCH("ea_"&amp;"太陽光（建物系）"&amp;"_年間発電",データシート3!$A$1:$AB$1,0),0)/10^3+VLOOKUP(BC94&amp;"_"&amp;$AZ$9,データシート3!A:AB,MATCH("ea_"&amp;"太陽光（土地系）"&amp;"_年間発電",データシート3!$A$1:$AB$1,0),0)/10^3</f>
        <v>19333.328999999998</v>
      </c>
      <c r="BF94" s="33">
        <f>VLOOKUP(BC94&amp;"_"&amp;$AZ$9,データシート3!A:AB,MATCH("ea_"&amp;"風力（陸上）"&amp;"_年間発電",データシート3!$A$1:$AB$1,0),0)/10^3</f>
        <v>121865.75199999998</v>
      </c>
      <c r="BG94" s="33">
        <f>VLOOKUP(BC94&amp;"_"&amp;$AZ$9,データシート3!A:AB,MATCH("ea_"&amp;"中小水（河川）"&amp;"_年間発電",データシート3!$A$1:$AB$1,0),0)/10^3+VLOOKUP(BC94&amp;"_"&amp;$AZ$9,データシート3!A:AB,MATCH("ea_"&amp;"中小水（農業用水路）"&amp;"_年間発電",データシート3!$A$1:$AB$1,0),0)/10^3</f>
        <v>21370.378000000004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162569.45899999997</v>
      </c>
      <c r="BJ94" s="33">
        <f>(VLOOKUP($BC94&amp;"_"&amp;$AZ$8,データシート3!$A:$AN,MATCH("da_合計",データシート3!$A$1:$AN$1,0),0))/10^3</f>
        <v>6631.7284906928035</v>
      </c>
      <c r="BK94" s="33">
        <f t="shared" si="21"/>
        <v>155937.73050930718</v>
      </c>
      <c r="BL94" s="33">
        <f t="shared" si="22"/>
        <v>0</v>
      </c>
      <c r="BM94" s="33">
        <f t="shared" si="23"/>
        <v>155937.73050930718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29385</v>
      </c>
      <c r="AY95" s="18" t="str">
        <f>IF(IFERROR(比較地域マスタ!$AE30,"")=0,"",IFERROR(比較地域マスタ!$AE30,""))</f>
        <v>曽爾村</v>
      </c>
      <c r="AZ95" s="16"/>
      <c r="BA95" s="22">
        <v>24</v>
      </c>
      <c r="BB95" s="22">
        <v>1</v>
      </c>
      <c r="BC95" s="18" t="str">
        <f t="shared" si="24"/>
        <v>29385</v>
      </c>
      <c r="BD95" s="18" t="str">
        <f t="shared" si="25"/>
        <v>曽爾村</v>
      </c>
      <c r="BE95" s="33">
        <f>VLOOKUP(BC95&amp;"_"&amp;$AZ$9,データシート3!A:AB,MATCH("ea_"&amp;"太陽光（建物系）"&amp;"_年間発電",データシート3!$A$1:$AB$1,0),0)/10^3+VLOOKUP(BC95&amp;"_"&amp;$AZ$9,データシート3!A:AB,MATCH("ea_"&amp;"太陽光（土地系）"&amp;"_年間発電",データシート3!$A$1:$AB$1,0),0)/10^3</f>
        <v>38719.175000000003</v>
      </c>
      <c r="BF95" s="33">
        <f>VLOOKUP(BC95&amp;"_"&amp;$AZ$9,データシート3!A:AB,MATCH("ea_"&amp;"風力（陸上）"&amp;"_年間発電",データシート3!$A$1:$AB$1,0),0)/10^3</f>
        <v>233678.19500000004</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272397.37000000005</v>
      </c>
      <c r="BJ95" s="33">
        <f>(VLOOKUP($BC95&amp;"_"&amp;$AZ$8,データシート3!$A:$AN,MATCH("da_合計",データシート3!$A$1:$AN$1,0),0))/10^3</f>
        <v>7563.3408249344275</v>
      </c>
      <c r="BK95" s="33">
        <f t="shared" si="21"/>
        <v>264834.02917506563</v>
      </c>
      <c r="BL95" s="33">
        <f t="shared" si="22"/>
        <v>0</v>
      </c>
      <c r="BM95" s="33">
        <f t="shared" si="23"/>
        <v>264834.02917506563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29401</v>
      </c>
      <c r="AY96" s="18" t="str">
        <f>IF(IFERROR(比較地域マスタ!$AE31,"")=0,"",IFERROR(比較地域マスタ!$AE31,""))</f>
        <v>高取町</v>
      </c>
      <c r="AZ96" s="16"/>
      <c r="BA96" s="22">
        <v>25</v>
      </c>
      <c r="BB96" s="22">
        <v>1</v>
      </c>
      <c r="BC96" s="18" t="str">
        <f t="shared" si="24"/>
        <v>29401</v>
      </c>
      <c r="BD96" s="18" t="str">
        <f t="shared" si="25"/>
        <v>高取町</v>
      </c>
      <c r="BE96" s="33">
        <f>VLOOKUP(BC96&amp;"_"&amp;$AZ$9,データシート3!A:AB,MATCH("ea_"&amp;"太陽光（建物系）"&amp;"_年間発電",データシート3!$A$1:$AB$1,0),0)/10^3+VLOOKUP(BC96&amp;"_"&amp;$AZ$9,データシート3!A:AB,MATCH("ea_"&amp;"太陽光（土地系）"&amp;"_年間発電",データシート3!$A$1:$AB$1,0),0)/10^3</f>
        <v>114026.32199999999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114026.32199999999</v>
      </c>
      <c r="BJ96" s="33">
        <f>(VLOOKUP($BC96&amp;"_"&amp;$AZ$8,データシート3!$A:$AN,MATCH("da_合計",データシート3!$A$1:$AN$1,0),0))/10^3</f>
        <v>31912.116872522322</v>
      </c>
      <c r="BK96" s="33">
        <f t="shared" si="21"/>
        <v>82114.20512747766</v>
      </c>
      <c r="BL96" s="33">
        <f t="shared" si="22"/>
        <v>0</v>
      </c>
      <c r="BM96" s="33">
        <f t="shared" si="23"/>
        <v>82114.20512747766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29363</v>
      </c>
      <c r="AY97" s="18" t="str">
        <f>IF(IFERROR(比較地域マスタ!$AE32,"")=0,"",IFERROR(比較地域マスタ!$AE32,""))</f>
        <v>田原本町</v>
      </c>
      <c r="AZ97" s="16"/>
      <c r="BA97" s="22">
        <v>26</v>
      </c>
      <c r="BB97" s="22">
        <v>1</v>
      </c>
      <c r="BC97" s="18" t="str">
        <f t="shared" si="24"/>
        <v>29363</v>
      </c>
      <c r="BD97" s="18" t="str">
        <f t="shared" si="25"/>
        <v>田原本町</v>
      </c>
      <c r="BE97" s="33">
        <f>VLOOKUP(BC97&amp;"_"&amp;$AZ$9,データシート3!A:AB,MATCH("ea_"&amp;"太陽光（建物系）"&amp;"_年間発電",データシート3!$A$1:$AB$1,0),0)/10^3+VLOOKUP(BC97&amp;"_"&amp;$AZ$9,データシート3!A:AB,MATCH("ea_"&amp;"太陽光（土地系）"&amp;"_年間発電",データシート3!$A$1:$AB$1,0),0)/10^3</f>
        <v>404140.89299999998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404140.89299999998</v>
      </c>
      <c r="BJ97" s="33">
        <f>(VLOOKUP($BC97&amp;"_"&amp;$AZ$8,データシート3!$A:$AN,MATCH("da_合計",データシート3!$A$1:$AN$1,0),0))/10^3</f>
        <v>166318.76943929368</v>
      </c>
      <c r="BK97" s="33">
        <f t="shared" si="21"/>
        <v>237822.1235607063</v>
      </c>
      <c r="BL97" s="33">
        <f t="shared" si="22"/>
        <v>0</v>
      </c>
      <c r="BM97" s="33">
        <f t="shared" si="23"/>
        <v>237822.1235607063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29446</v>
      </c>
      <c r="AY98" s="18" t="str">
        <f>IF(IFERROR(比較地域マスタ!$AE33,"")=0,"",IFERROR(比較地域マスタ!$AE33,""))</f>
        <v>天川村</v>
      </c>
      <c r="AZ98" s="16"/>
      <c r="BA98" s="22">
        <v>27</v>
      </c>
      <c r="BB98" s="22">
        <v>1</v>
      </c>
      <c r="BC98" s="18" t="str">
        <f t="shared" si="24"/>
        <v>29446</v>
      </c>
      <c r="BD98" s="18" t="str">
        <f t="shared" si="25"/>
        <v>天川村</v>
      </c>
      <c r="BE98" s="33">
        <f>VLOOKUP(BC98&amp;"_"&amp;$AZ$9,データシート3!A:AB,MATCH("ea_"&amp;"太陽光（建物系）"&amp;"_年間発電",データシート3!$A$1:$AB$1,0),0)/10^3+VLOOKUP(BC98&amp;"_"&amp;$AZ$9,データシート3!A:AB,MATCH("ea_"&amp;"太陽光（土地系）"&amp;"_年間発電",データシート3!$A$1:$AB$1,0),0)/10^3</f>
        <v>25383.536</v>
      </c>
      <c r="BF98" s="33">
        <f>VLOOKUP(BC98&amp;"_"&amp;$AZ$9,データシート3!A:AB,MATCH("ea_"&amp;"風力（陸上）"&amp;"_年間発電",データシート3!$A$1:$AB$1,0),0)/10^3</f>
        <v>196261.11499999999</v>
      </c>
      <c r="BG98" s="33">
        <f>VLOOKUP(BC98&amp;"_"&amp;$AZ$9,データシート3!A:AB,MATCH("ea_"&amp;"中小水（河川）"&amp;"_年間発電",データシート3!$A$1:$AB$1,0),0)/10^3+VLOOKUP(BC98&amp;"_"&amp;$AZ$9,データシート3!A:AB,MATCH("ea_"&amp;"中小水（農業用水路）"&amp;"_年間発電",データシート3!$A$1:$AB$1,0),0)/10^3</f>
        <v>15330.069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236974.71999999997</v>
      </c>
      <c r="BJ98" s="33">
        <f>(VLOOKUP($BC98&amp;"_"&amp;$AZ$8,データシート3!$A:$AN,MATCH("da_合計",データシート3!$A$1:$AN$1,0),0))/10^3</f>
        <v>8652.3957590246482</v>
      </c>
      <c r="BK98" s="33">
        <f t="shared" si="21"/>
        <v>228322.32424097531</v>
      </c>
      <c r="BL98" s="33">
        <f t="shared" si="22"/>
        <v>0</v>
      </c>
      <c r="BM98" s="33">
        <f t="shared" si="23"/>
        <v>228322.32424097531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29204</v>
      </c>
      <c r="AY99" s="18" t="str">
        <f>IF(IFERROR(比較地域マスタ!$AE34,"")=0,"",IFERROR(比較地域マスタ!$AE34,""))</f>
        <v>天理市</v>
      </c>
      <c r="AZ99" s="16"/>
      <c r="BA99" s="22">
        <v>28</v>
      </c>
      <c r="BB99" s="22">
        <v>1</v>
      </c>
      <c r="BC99" s="18" t="str">
        <f t="shared" si="24"/>
        <v>29204</v>
      </c>
      <c r="BD99" s="18" t="str">
        <f t="shared" si="25"/>
        <v>天理市</v>
      </c>
      <c r="BE99" s="33">
        <f>VLOOKUP(BC99&amp;"_"&amp;$AZ$9,データシート3!A:AB,MATCH("ea_"&amp;"太陽光（建物系）"&amp;"_年間発電",データシート3!$A$1:$AB$1,0),0)/10^3+VLOOKUP(BC99&amp;"_"&amp;$AZ$9,データシート3!A:AB,MATCH("ea_"&amp;"太陽光（土地系）"&amp;"_年間発電",データシート3!$A$1:$AB$1,0),0)/10^3</f>
        <v>812478.77600000007</v>
      </c>
      <c r="BF99" s="33">
        <f>VLOOKUP(BC99&amp;"_"&amp;$AZ$9,データシート3!A:AB,MATCH("ea_"&amp;"風力（陸上）"&amp;"_年間発電",データシート3!$A$1:$AB$1,0),0)/10^3</f>
        <v>6901.98</v>
      </c>
      <c r="BG99" s="33">
        <f>VLOOKUP(BC99&amp;"_"&amp;$AZ$9,データシート3!A:AB,MATCH("ea_"&amp;"中小水（河川）"&amp;"_年間発電",データシート3!$A$1:$AB$1,0),0)/10^3+VLOOKUP(BC99&amp;"_"&amp;$AZ$9,データシート3!A:AB,MATCH("ea_"&amp;"中小水（農業用水路）"&amp;"_年間発電",データシート3!$A$1:$AB$1,0),0)/10^3</f>
        <v>2281.3989999999999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821662.15500000003</v>
      </c>
      <c r="BJ99" s="33">
        <f>(VLOOKUP($BC99&amp;"_"&amp;$AZ$8,データシート3!$A:$AN,MATCH("da_合計",データシート3!$A$1:$AN$1,0),0))/10^3</f>
        <v>370575.9280267767</v>
      </c>
      <c r="BK99" s="33">
        <f t="shared" si="21"/>
        <v>451086.22697322333</v>
      </c>
      <c r="BL99" s="33">
        <f t="shared" si="22"/>
        <v>0</v>
      </c>
      <c r="BM99" s="33">
        <f t="shared" si="23"/>
        <v>451086.22697322333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29449</v>
      </c>
      <c r="AY100" s="18" t="str">
        <f>IF(IFERROR(比較地域マスタ!$AE35,"")=0,"",IFERROR(比較地域マスタ!$AE35,""))</f>
        <v>十津川村</v>
      </c>
      <c r="AZ100" s="16"/>
      <c r="BA100" s="22">
        <v>29</v>
      </c>
      <c r="BB100" s="22">
        <v>1</v>
      </c>
      <c r="BC100" s="18" t="str">
        <f t="shared" si="24"/>
        <v>29449</v>
      </c>
      <c r="BD100" s="18" t="str">
        <f t="shared" si="25"/>
        <v>十津川村</v>
      </c>
      <c r="BE100" s="33">
        <f>VLOOKUP(BC100&amp;"_"&amp;$AZ$9,データシート3!A:AB,MATCH("ea_"&amp;"太陽光（建物系）"&amp;"_年間発電",データシート3!$A$1:$AB$1,0),0)/10^3+VLOOKUP(BC100&amp;"_"&amp;$AZ$9,データシート3!A:AB,MATCH("ea_"&amp;"太陽光（土地系）"&amp;"_年間発電",データシート3!$A$1:$AB$1,0),0)/10^3</f>
        <v>57460.756000000001</v>
      </c>
      <c r="BF100" s="33">
        <f>VLOOKUP(BC100&amp;"_"&amp;$AZ$9,データシート3!A:AB,MATCH("ea_"&amp;"風力（陸上）"&amp;"_年間発電",データシート3!$A$1:$AB$1,0),0)/10^3</f>
        <v>817897.75199999998</v>
      </c>
      <c r="BG100" s="33">
        <f>VLOOKUP(BC100&amp;"_"&amp;$AZ$9,データシート3!A:AB,MATCH("ea_"&amp;"中小水（河川）"&amp;"_年間発電",データシート3!$A$1:$AB$1,0),0)/10^3+VLOOKUP(BC100&amp;"_"&amp;$AZ$9,データシート3!A:AB,MATCH("ea_"&amp;"中小水（農業用水路）"&amp;"_年間発電",データシート3!$A$1:$AB$1,0),0)/10^3</f>
        <v>140948.69500000004</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42.188000000000002</v>
      </c>
      <c r="BI100" s="33">
        <f t="shared" si="26"/>
        <v>1016349.3910000001</v>
      </c>
      <c r="BJ100" s="33">
        <f>(VLOOKUP($BC100&amp;"_"&amp;$AZ$8,データシート3!$A:$AN,MATCH("da_合計",データシート3!$A$1:$AN$1,0),0))/10^3</f>
        <v>17984.450738581952</v>
      </c>
      <c r="BK100" s="33">
        <f t="shared" si="21"/>
        <v>998364.94026141812</v>
      </c>
      <c r="BL100" s="33">
        <f t="shared" si="22"/>
        <v>0</v>
      </c>
      <c r="BM100" s="33">
        <f t="shared" si="23"/>
        <v>998364.94026141812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29201</v>
      </c>
      <c r="AY101" s="18" t="str">
        <f>IF(IFERROR(比較地域マスタ!$AE36,"")=0,"",IFERROR(比較地域マスタ!$AE36,""))</f>
        <v>奈良市</v>
      </c>
      <c r="AZ101" s="16"/>
      <c r="BA101" s="22">
        <v>30</v>
      </c>
      <c r="BB101" s="22">
        <v>1</v>
      </c>
      <c r="BC101" s="18" t="str">
        <f t="shared" si="24"/>
        <v>29201</v>
      </c>
      <c r="BD101" s="18" t="str">
        <f t="shared" si="25"/>
        <v>奈良市</v>
      </c>
      <c r="BE101" s="33">
        <f>VLOOKUP(BC101&amp;"_"&amp;$AZ$9,データシート3!A:AB,MATCH("ea_"&amp;"太陽光（建物系）"&amp;"_年間発電",データシート3!$A$1:$AB$1,0),0)/10^3+VLOOKUP(BC101&amp;"_"&amp;$AZ$9,データシート3!A:AB,MATCH("ea_"&amp;"太陽光（土地系）"&amp;"_年間発電",データシート3!$A$1:$AB$1,0),0)/10^3</f>
        <v>2036176.652</v>
      </c>
      <c r="BF101" s="33">
        <f>VLOOKUP(BC101&amp;"_"&amp;$AZ$9,データシート3!A:AB,MATCH("ea_"&amp;"風力（陸上）"&amp;"_年間発電",データシート3!$A$1:$AB$1,0),0)/10^3</f>
        <v>161504.889</v>
      </c>
      <c r="BG101" s="33">
        <f>VLOOKUP(BC101&amp;"_"&amp;$AZ$9,データシート3!A:AB,MATCH("ea_"&amp;"中小水（河川）"&amp;"_年間発電",データシート3!$A$1:$AB$1,0),0)/10^3+VLOOKUP(BC101&amp;"_"&amp;$AZ$9,データシート3!A:AB,MATCH("ea_"&amp;"中小水（農業用水路）"&amp;"_年間発電",データシート3!$A$1:$AB$1,0),0)/10^3</f>
        <v>6710.3810000000003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2204391.9220000003</v>
      </c>
      <c r="BJ101" s="33">
        <f>(VLOOKUP($BC101&amp;"_"&amp;$AZ$8,データシート3!$A:$AN,MATCH("da_合計",データシート3!$A$1:$AN$1,0),0))/10^3</f>
        <v>1828316.016304919</v>
      </c>
      <c r="BK101" s="33">
        <f t="shared" si="21"/>
        <v>376075.90569508122</v>
      </c>
      <c r="BL101" s="33">
        <f t="shared" si="22"/>
        <v>0</v>
      </c>
      <c r="BM101" s="33">
        <f t="shared" si="23"/>
        <v>376075.90569508122</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29447</v>
      </c>
      <c r="AY102" s="18" t="str">
        <f>IF(IFERROR(比較地域マスタ!$AE37,"")=0,"",IFERROR(比較地域マスタ!$AE37,""))</f>
        <v>野迫川村</v>
      </c>
      <c r="AZ102" s="16"/>
      <c r="BA102" s="22">
        <v>31</v>
      </c>
      <c r="BB102" s="22">
        <v>1</v>
      </c>
      <c r="BC102" s="18" t="str">
        <f t="shared" si="24"/>
        <v>29447</v>
      </c>
      <c r="BD102" s="18" t="str">
        <f t="shared" si="25"/>
        <v>野迫川村</v>
      </c>
      <c r="BE102" s="33">
        <f>VLOOKUP(BC102&amp;"_"&amp;$AZ$9,データシート3!A:AB,MATCH("ea_"&amp;"太陽光（建物系）"&amp;"_年間発電",データシート3!$A$1:$AB$1,0),0)/10^3+VLOOKUP(BC102&amp;"_"&amp;$AZ$9,データシート3!A:AB,MATCH("ea_"&amp;"太陽光（土地系）"&amp;"_年間発電",データシート3!$A$1:$AB$1,0),0)/10^3</f>
        <v>11334.273000000003</v>
      </c>
      <c r="BF102" s="33">
        <f>VLOOKUP(BC102&amp;"_"&amp;$AZ$9,データシート3!A:AB,MATCH("ea_"&amp;"風力（陸上）"&amp;"_年間発電",データシート3!$A$1:$AB$1,0),0)/10^3</f>
        <v>419253.24</v>
      </c>
      <c r="BG102" s="33">
        <f>VLOOKUP(BC102&amp;"_"&amp;$AZ$9,データシート3!A:AB,MATCH("ea_"&amp;"中小水（河川）"&amp;"_年間発電",データシート3!$A$1:$AB$1,0),0)/10^3+VLOOKUP(BC102&amp;"_"&amp;$AZ$9,データシート3!A:AB,MATCH("ea_"&amp;"中小水（農業用水路）"&amp;"_年間発電",データシート3!$A$1:$AB$1,0),0)/10^3</f>
        <v>12145.665999999997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442733.179</v>
      </c>
      <c r="BJ102" s="33">
        <f>(VLOOKUP($BC102&amp;"_"&amp;$AZ$8,データシート3!$A:$AN,MATCH("da_合計",データシート3!$A$1:$AN$1,0),0))/10^3</f>
        <v>2219.7479043123822</v>
      </c>
      <c r="BK102" s="33">
        <f t="shared" si="21"/>
        <v>440513.43109568761</v>
      </c>
      <c r="BL102" s="33">
        <f t="shared" si="22"/>
        <v>0</v>
      </c>
      <c r="BM102" s="33">
        <f t="shared" si="23"/>
        <v>440513.43109568761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29453</v>
      </c>
      <c r="AY103" s="18" t="str">
        <f>IF(IFERROR(比較地域マスタ!$AE38,"")=0,"",IFERROR(比較地域マスタ!$AE38,""))</f>
        <v>東吉野村</v>
      </c>
      <c r="AZ103" s="16"/>
      <c r="BA103" s="22">
        <v>32</v>
      </c>
      <c r="BB103" s="22">
        <v>1</v>
      </c>
      <c r="BC103" s="18" t="str">
        <f t="shared" si="24"/>
        <v>29453</v>
      </c>
      <c r="BD103" s="18" t="str">
        <f t="shared" si="25"/>
        <v>東吉野村</v>
      </c>
      <c r="BE103" s="33">
        <f>VLOOKUP(BC103&amp;"_"&amp;$AZ$9,データシート3!A:AB,MATCH("ea_"&amp;"太陽光（建物系）"&amp;"_年間発電",データシート3!$A$1:$AB$1,0),0)/10^3+VLOOKUP(BC103&amp;"_"&amp;$AZ$9,データシート3!A:AB,MATCH("ea_"&amp;"太陽光（土地系）"&amp;"_年間発電",データシート3!$A$1:$AB$1,0),0)/10^3</f>
        <v>32390.484</v>
      </c>
      <c r="BF103" s="33">
        <f>VLOOKUP(BC103&amp;"_"&amp;$AZ$9,データシート3!A:AB,MATCH("ea_"&amp;"風力（陸上）"&amp;"_年間発電",データシート3!$A$1:$AB$1,0),0)/10^3</f>
        <v>373565.79100000008</v>
      </c>
      <c r="BG103" s="33">
        <f>VLOOKUP(BC103&amp;"_"&amp;$AZ$9,データシート3!A:AB,MATCH("ea_"&amp;"中小水（河川）"&amp;"_年間発電",データシート3!$A$1:$AB$1,0),0)/10^3+VLOOKUP(BC103&amp;"_"&amp;$AZ$9,データシート3!A:AB,MATCH("ea_"&amp;"中小水（農業用水路）"&amp;"_年間発電",データシート3!$A$1:$AB$1,0),0)/10^3</f>
        <v>23139.083999999999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429095.35900000005</v>
      </c>
      <c r="BJ103" s="33">
        <f>(VLOOKUP($BC103&amp;"_"&amp;$AZ$8,データシート3!$A:$AN,MATCH("da_合計",データシート3!$A$1:$AN$1,0),0))/10^3</f>
        <v>9037.9700265461634</v>
      </c>
      <c r="BK103" s="33">
        <f t="shared" si="21"/>
        <v>420057.3889734539</v>
      </c>
      <c r="BL103" s="33">
        <f t="shared" si="22"/>
        <v>0</v>
      </c>
      <c r="BM103" s="33">
        <f t="shared" si="23"/>
        <v>420057.3889734539</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29342</v>
      </c>
      <c r="AY104" s="18" t="str">
        <f>IF(IFERROR(比較地域マスタ!$AE39,"")=0,"",IFERROR(比較地域マスタ!$AE39,""))</f>
        <v>平群町</v>
      </c>
      <c r="AZ104" s="16"/>
      <c r="BA104" s="22">
        <v>33</v>
      </c>
      <c r="BB104" s="22">
        <v>1</v>
      </c>
      <c r="BC104" s="18" t="str">
        <f t="shared" si="24"/>
        <v>29342</v>
      </c>
      <c r="BD104" s="18" t="str">
        <f t="shared" si="25"/>
        <v>平群町</v>
      </c>
      <c r="BE104" s="33">
        <f>VLOOKUP(BC104&amp;"_"&amp;$AZ$9,データシート3!A:AB,MATCH("ea_"&amp;"太陽光（建物系）"&amp;"_年間発電",データシート3!$A$1:$AB$1,0),0)/10^3+VLOOKUP(BC104&amp;"_"&amp;$AZ$9,データシート3!A:AB,MATCH("ea_"&amp;"太陽光（土地系）"&amp;"_年間発電",データシート3!$A$1:$AB$1,0),0)/10^3</f>
        <v>130288.31999999998</v>
      </c>
      <c r="BF104" s="33">
        <f>VLOOKUP(BC104&amp;"_"&amp;$AZ$9,データシート3!A:AB,MATCH("ea_"&amp;"風力（陸上）"&amp;"_年間発電",データシート3!$A$1:$AB$1,0),0)/10^3</f>
        <v>9649.384</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139937.70399999997</v>
      </c>
      <c r="BJ104" s="33">
        <f>(VLOOKUP($BC104&amp;"_"&amp;$AZ$8,データシート3!$A:$AN,MATCH("da_合計",データシート3!$A$1:$AN$1,0),0))/10^3</f>
        <v>67055.043901145633</v>
      </c>
      <c r="BK104" s="33">
        <f t="shared" ref="BK104:BK135" si="27">BI104-BJ104</f>
        <v>72882.660098854336</v>
      </c>
      <c r="BL104" s="33">
        <f t="shared" ref="BL104:BL135" si="28">IF(BK104&gt;0,0,BK104)</f>
        <v>0</v>
      </c>
      <c r="BM104" s="33">
        <f t="shared" ref="BM104:BM135" si="29">IF(BK104&gt;0,BK104,0)</f>
        <v>72882.660098854336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29386</v>
      </c>
      <c r="AY105" s="18" t="str">
        <f>IF(IFERROR(比較地域マスタ!$AE40,"")=0,"",IFERROR(比較地域マスタ!$AE40,""))</f>
        <v>御杖村</v>
      </c>
      <c r="AZ105" s="16"/>
      <c r="BA105" s="22">
        <v>34</v>
      </c>
      <c r="BB105" s="22">
        <v>1</v>
      </c>
      <c r="BC105" s="18" t="str">
        <f t="shared" si="24"/>
        <v>29386</v>
      </c>
      <c r="BD105" s="18" t="str">
        <f t="shared" si="25"/>
        <v>御杖村</v>
      </c>
      <c r="BE105" s="33">
        <f>VLOOKUP(BC105&amp;"_"&amp;$AZ$9,データシート3!A:AB,MATCH("ea_"&amp;"太陽光（建物系）"&amp;"_年間発電",データシート3!$A$1:$AB$1,0),0)/10^3+VLOOKUP(BC105&amp;"_"&amp;$AZ$9,データシート3!A:AB,MATCH("ea_"&amp;"太陽光（土地系）"&amp;"_年間発電",データシート3!$A$1:$AB$1,0),0)/10^3</f>
        <v>70279.067999999999</v>
      </c>
      <c r="BF105" s="33">
        <f>VLOOKUP(BC105&amp;"_"&amp;$AZ$9,データシート3!A:AB,MATCH("ea_"&amp;"風力（陸上）"&amp;"_年間発電",データシート3!$A$1:$AB$1,0),0)/10^3</f>
        <v>322386.30200000003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392665.37</v>
      </c>
      <c r="BJ105" s="33">
        <f>(VLOOKUP($BC105&amp;"_"&amp;$AZ$8,データシート3!$A:$AN,MATCH("da_合計",データシート3!$A$1:$AN$1,0),0))/10^3</f>
        <v>7424.7332443233427</v>
      </c>
      <c r="BK105" s="33">
        <f t="shared" si="27"/>
        <v>385240.63675567665</v>
      </c>
      <c r="BL105" s="33">
        <f t="shared" si="28"/>
        <v>0</v>
      </c>
      <c r="BM105" s="33">
        <f t="shared" si="29"/>
        <v>385240.63675567665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29362</v>
      </c>
      <c r="AY106" s="18" t="str">
        <f>IF(IFERROR(比較地域マスタ!$AE41,"")=0,"",IFERROR(比較地域マスタ!$AE41,""))</f>
        <v>三宅町</v>
      </c>
      <c r="AZ106" s="16"/>
      <c r="BA106" s="22">
        <v>35</v>
      </c>
      <c r="BB106" s="22">
        <v>1</v>
      </c>
      <c r="BC106" s="18" t="str">
        <f t="shared" si="24"/>
        <v>29362</v>
      </c>
      <c r="BD106" s="18" t="str">
        <f t="shared" si="25"/>
        <v>三宅町</v>
      </c>
      <c r="BE106" s="33">
        <f>VLOOKUP(BC106&amp;"_"&amp;$AZ$9,データシート3!A:AB,MATCH("ea_"&amp;"太陽光（建物系）"&amp;"_年間発電",データシート3!$A$1:$AB$1,0),0)/10^3+VLOOKUP(BC106&amp;"_"&amp;$AZ$9,データシート3!A:AB,MATCH("ea_"&amp;"太陽光（土地系）"&amp;"_年間発電",データシート3!$A$1:$AB$1,0),0)/10^3</f>
        <v>68055.535999999993</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68055.535999999993</v>
      </c>
      <c r="BJ106" s="33">
        <f>(VLOOKUP($BC106&amp;"_"&amp;$AZ$8,データシート3!$A:$AN,MATCH("da_合計",データシート3!$A$1:$AN$1,0),0))/10^3</f>
        <v>27438.689319048219</v>
      </c>
      <c r="BK106" s="33">
        <f t="shared" si="27"/>
        <v>40616.84668095177</v>
      </c>
      <c r="BL106" s="33">
        <f t="shared" si="28"/>
        <v>0</v>
      </c>
      <c r="BM106" s="33">
        <f t="shared" si="29"/>
        <v>40616.84668095177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29322</v>
      </c>
      <c r="AY107" s="18" t="str">
        <f>IF(IFERROR(比較地域マスタ!$AE42,"")=0,"",IFERROR(比較地域マスタ!$AE42,""))</f>
        <v>山添村</v>
      </c>
      <c r="AZ107" s="16"/>
      <c r="BA107" s="22">
        <v>36</v>
      </c>
      <c r="BB107" s="22">
        <v>1</v>
      </c>
      <c r="BC107" s="18" t="str">
        <f t="shared" si="24"/>
        <v>29322</v>
      </c>
      <c r="BD107" s="18" t="str">
        <f t="shared" si="25"/>
        <v>山添村</v>
      </c>
      <c r="BE107" s="33">
        <f>VLOOKUP(BC107&amp;"_"&amp;$AZ$9,データシート3!A:AB,MATCH("ea_"&amp;"太陽光（建物系）"&amp;"_年間発電",データシート3!$A$1:$AB$1,0),0)/10^3+VLOOKUP(BC107&amp;"_"&amp;$AZ$9,データシート3!A:AB,MATCH("ea_"&amp;"太陽光（土地系）"&amp;"_年間発電",データシート3!$A$1:$AB$1,0),0)/10^3</f>
        <v>190481.15899999999</v>
      </c>
      <c r="BF107" s="33">
        <f>VLOOKUP(BC107&amp;"_"&amp;$AZ$9,データシート3!A:AB,MATCH("ea_"&amp;"風力（陸上）"&amp;"_年間発電",データシート3!$A$1:$AB$1,0),0)/10^3</f>
        <v>39006.82</v>
      </c>
      <c r="BG107" s="33">
        <f>VLOOKUP(BC107&amp;"_"&amp;$AZ$9,データシート3!A:AB,MATCH("ea_"&amp;"中小水（河川）"&amp;"_年間発電",データシート3!$A$1:$AB$1,0),0)/10^3+VLOOKUP(BC107&amp;"_"&amp;$AZ$9,データシート3!A:AB,MATCH("ea_"&amp;"中小水（農業用水路）"&amp;"_年間発電",データシート3!$A$1:$AB$1,0),0)/10^3</f>
        <v>6384.8760000000002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235872.85499999998</v>
      </c>
      <c r="BJ107" s="33">
        <f>(VLOOKUP($BC107&amp;"_"&amp;$AZ$8,データシート3!$A:$AN,MATCH("da_合計",データシート3!$A$1:$AN$1,0),0))/10^3</f>
        <v>22618.909119118092</v>
      </c>
      <c r="BK107" s="33">
        <f t="shared" si="27"/>
        <v>213253.94588088189</v>
      </c>
      <c r="BL107" s="33">
        <f t="shared" si="28"/>
        <v>0</v>
      </c>
      <c r="BM107" s="33">
        <f t="shared" si="29"/>
        <v>213253.94588088189</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29203</v>
      </c>
      <c r="AY108" s="18" t="str">
        <f>IF(IFERROR(比較地域マスタ!$AE43,"")=0,"",IFERROR(比較地域マスタ!$AE43,""))</f>
        <v>大和郡山市</v>
      </c>
      <c r="AZ108" s="16"/>
      <c r="BA108" s="22">
        <v>37</v>
      </c>
      <c r="BB108" s="22">
        <v>1</v>
      </c>
      <c r="BC108" s="18" t="str">
        <f t="shared" si="24"/>
        <v>29203</v>
      </c>
      <c r="BD108" s="18" t="str">
        <f t="shared" si="25"/>
        <v>大和郡山市</v>
      </c>
      <c r="BE108" s="33">
        <f>VLOOKUP(BC108&amp;"_"&amp;$AZ$9,データシート3!A:AB,MATCH("ea_"&amp;"太陽光（建物系）"&amp;"_年間発電",データシート3!$A$1:$AB$1,0),0)/10^3+VLOOKUP(BC108&amp;"_"&amp;$AZ$9,データシート3!A:AB,MATCH("ea_"&amp;"太陽光（土地系）"&amp;"_年間発電",データシート3!$A$1:$AB$1,0),0)/10^3</f>
        <v>679072.95799999998</v>
      </c>
      <c r="BF108" s="33">
        <f>VLOOKUP(BC108&amp;"_"&amp;$AZ$9,データシート3!A:AB,MATCH("ea_"&amp;"風力（陸上）"&amp;"_年間発電",データシート3!$A$1:$AB$1,0),0)/10^3</f>
        <v>4795.5290000000005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683868.48699999996</v>
      </c>
      <c r="BJ108" s="33">
        <f>(VLOOKUP($BC108&amp;"_"&amp;$AZ$8,データシート3!$A:$AN,MATCH("da_合計",データシート3!$A$1:$AN$1,0),0))/10^3</f>
        <v>643181.30045765976</v>
      </c>
      <c r="BK108" s="33">
        <f t="shared" si="27"/>
        <v>40687.186542340205</v>
      </c>
      <c r="BL108" s="33">
        <f t="shared" si="28"/>
        <v>0</v>
      </c>
      <c r="BM108" s="33">
        <f t="shared" si="29"/>
        <v>40687.186542340205</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29202</v>
      </c>
      <c r="AY109" s="18" t="str">
        <f>IF(IFERROR(比較地域マスタ!$AE44,"")=0,"",IFERROR(比較地域マスタ!$AE44,""))</f>
        <v>大和高田市</v>
      </c>
      <c r="AZ109" s="16"/>
      <c r="BA109" s="22">
        <v>38</v>
      </c>
      <c r="BB109" s="22">
        <v>1</v>
      </c>
      <c r="BC109" s="18" t="str">
        <f t="shared" si="24"/>
        <v>29202</v>
      </c>
      <c r="BD109" s="18" t="str">
        <f t="shared" si="25"/>
        <v>大和高田市</v>
      </c>
      <c r="BE109" s="33">
        <f>VLOOKUP(BC109&amp;"_"&amp;$AZ$9,データシート3!A:AB,MATCH("ea_"&amp;"太陽光（建物系）"&amp;"_年間発電",データシート3!$A$1:$AB$1,0),0)/10^3+VLOOKUP(BC109&amp;"_"&amp;$AZ$9,データシート3!A:AB,MATCH("ea_"&amp;"太陽光（土地系）"&amp;"_年間発電",データシート3!$A$1:$AB$1,0),0)/10^3</f>
        <v>389040.53200000006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389040.53200000006</v>
      </c>
      <c r="BJ109" s="33">
        <f>(VLOOKUP($BC109&amp;"_"&amp;$AZ$8,データシート3!$A:$AN,MATCH("da_合計",データシート3!$A$1:$AN$1,0),0))/10^3</f>
        <v>302029.85259343049</v>
      </c>
      <c r="BK109" s="33">
        <f t="shared" si="27"/>
        <v>87010.679406569572</v>
      </c>
      <c r="BL109" s="33">
        <f t="shared" si="28"/>
        <v>0</v>
      </c>
      <c r="BM109" s="33">
        <f t="shared" si="29"/>
        <v>87010.679406569572</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29441</v>
      </c>
      <c r="AY110" s="18" t="str">
        <f>IF(IFERROR(比較地域マスタ!$AE45,"")=0,"",IFERROR(比較地域マスタ!$AE45,""))</f>
        <v>吉野町</v>
      </c>
      <c r="AZ110" s="16"/>
      <c r="BA110" s="22">
        <v>39</v>
      </c>
      <c r="BB110" s="22">
        <v>1</v>
      </c>
      <c r="BC110" s="18" t="str">
        <f t="shared" si="24"/>
        <v>29441</v>
      </c>
      <c r="BD110" s="18" t="str">
        <f t="shared" si="25"/>
        <v>吉野町</v>
      </c>
      <c r="BE110" s="33">
        <f>VLOOKUP(BC110&amp;"_"&amp;$AZ$9,データシート3!A:AB,MATCH("ea_"&amp;"太陽光（建物系）"&amp;"_年間発電",データシート3!$A$1:$AB$1,0),0)/10^3+VLOOKUP(BC110&amp;"_"&amp;$AZ$9,データシート3!A:AB,MATCH("ea_"&amp;"太陽光（土地系）"&amp;"_年間発電",データシート3!$A$1:$AB$1,0),0)/10^3</f>
        <v>106680.65599999999</v>
      </c>
      <c r="BF110" s="33">
        <f>VLOOKUP(BC110&amp;"_"&amp;$AZ$9,データシート3!A:AB,MATCH("ea_"&amp;"風力（陸上）"&amp;"_年間発電",データシート3!$A$1:$AB$1,0),0)/10^3</f>
        <v>71364.506999999998</v>
      </c>
      <c r="BG110" s="33">
        <f>VLOOKUP(BC110&amp;"_"&amp;$AZ$9,データシート3!A:AB,MATCH("ea_"&amp;"中小水（河川）"&amp;"_年間発電",データシート3!$A$1:$AB$1,0),0)/10^3+VLOOKUP(BC110&amp;"_"&amp;$AZ$9,データシート3!A:AB,MATCH("ea_"&amp;"中小水（農業用水路）"&amp;"_年間発電",データシート3!$A$1:$AB$1,0),0)/10^3</f>
        <v>10762.343999999997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188807.50699999998</v>
      </c>
      <c r="BJ110" s="33">
        <f>(VLOOKUP($BC110&amp;"_"&amp;$AZ$8,データシート3!$A:$AN,MATCH("da_合計",データシート3!$A$1:$AN$1,0),0))/10^3</f>
        <v>39655.218194471599</v>
      </c>
      <c r="BK110" s="33">
        <f t="shared" si="27"/>
        <v>149152.28880552837</v>
      </c>
      <c r="BL110" s="33">
        <f t="shared" si="28"/>
        <v>0</v>
      </c>
      <c r="BM110" s="33">
        <f t="shared" si="29"/>
        <v>149152.28880552837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桜井市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29206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3</v>
      </c>
      <c r="I7" s="701">
        <f t="shared" si="0"/>
        <v>2</v>
      </c>
      <c r="J7" s="701">
        <f t="shared" si="0"/>
        <v>2</v>
      </c>
      <c r="K7" s="702">
        <f t="shared" si="0"/>
        <v>1</v>
      </c>
      <c r="L7" s="702">
        <f t="shared" si="0"/>
        <v>1</v>
      </c>
      <c r="M7" s="702">
        <f t="shared" si="0"/>
        <v>1</v>
      </c>
      <c r="N7" s="702">
        <f t="shared" si="0"/>
        <v>1</v>
      </c>
      <c r="O7" s="702">
        <f>SUM(O8:O13)</f>
        <v>1</v>
      </c>
      <c r="P7" s="702">
        <f t="shared" si="0"/>
        <v>1</v>
      </c>
      <c r="Q7" s="703">
        <f>SUM(Q8:Q13)</f>
        <v>1</v>
      </c>
      <c r="R7" s="909">
        <f t="shared" si="0"/>
        <v>14.065999999999999</v>
      </c>
      <c r="S7" s="910">
        <f t="shared" si="0"/>
        <v>17.849</v>
      </c>
      <c r="T7" s="910">
        <f t="shared" si="0"/>
        <v>15.788</v>
      </c>
      <c r="U7" s="910">
        <f t="shared" si="0"/>
        <v>14.631</v>
      </c>
      <c r="V7" s="910">
        <f t="shared" si="0"/>
        <v>15.852</v>
      </c>
      <c r="W7" s="910">
        <f t="shared" si="0"/>
        <v>13.132</v>
      </c>
      <c r="X7" s="910">
        <f t="shared" si="0"/>
        <v>12.926</v>
      </c>
      <c r="Y7" s="910">
        <f t="shared" si="0"/>
        <v>13.058</v>
      </c>
      <c r="Z7" s="910">
        <f>SUM(Z8:Z13)</f>
        <v>14.308999999999999</v>
      </c>
      <c r="AA7" s="910">
        <f>SUM(AA8:AA13)</f>
        <v>12.428000000000001</v>
      </c>
      <c r="AB7" s="911">
        <f t="shared" si="0"/>
        <v>12.741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14.065999999999999</v>
      </c>
      <c r="S11" s="916">
        <f>VLOOKUP($D$3&amp;"_"&amp;S$3,データシート1!$A:$BU,MATCH($R$2&amp;"_"&amp;$C11,データシート1!$A$1:$BU$1,0),0)</f>
        <v>17.849</v>
      </c>
      <c r="T11" s="916">
        <f>VLOOKUP($D$3&amp;"_"&amp;T$3,データシート1!$A:$BU,MATCH($R$2&amp;"_"&amp;$C11,データシート1!$A$1:$BU$1,0),0)</f>
        <v>15.788</v>
      </c>
      <c r="U11" s="916">
        <f>VLOOKUP($D$3&amp;"_"&amp;U$3,データシート1!$A:$BU,MATCH($R$2&amp;"_"&amp;$C11,データシート1!$A$1:$BU$1,0),0)</f>
        <v>14.631</v>
      </c>
      <c r="V11" s="916">
        <f>VLOOKUP($D$3&amp;"_"&amp;V$3,データシート1!$A:$BU,MATCH($R$2&amp;"_"&amp;$C11,データシート1!$A$1:$BU$1,0),0)</f>
        <v>15.852</v>
      </c>
      <c r="W11" s="916">
        <f>VLOOKUP($D$3&amp;"_"&amp;W$3,データシート1!$A:$BU,MATCH($R$2&amp;"_"&amp;$C11,データシート1!$A$1:$BU$1,0),0)</f>
        <v>13.132</v>
      </c>
      <c r="X11" s="916">
        <f>VLOOKUP($D$3&amp;"_"&amp;X$3,データシート1!$A:$BU,MATCH($R$2&amp;"_"&amp;$C11,データシート1!$A$1:$BU$1,0),0)</f>
        <v>12.926</v>
      </c>
      <c r="Y11" s="916">
        <f>VLOOKUP($D$3&amp;"_"&amp;Y$3,データシート1!$A:$BU,MATCH($R$2&amp;"_"&amp;$C11,データシート1!$A$1:$BU$1,0),0)</f>
        <v>13.058</v>
      </c>
      <c r="Z11" s="916">
        <f>VLOOKUP($D$3&amp;"_"&amp;Z$3,データシート1!$A:$BU,MATCH($R$2&amp;"_"&amp;$C11,データシート1!$A$1:$BU$1,0),0)</f>
        <v>14.308999999999999</v>
      </c>
      <c r="AA11" s="916">
        <f>VLOOKUP($D$3&amp;"_"&amp;AA$3,データシート1!$A:$BU,MATCH($R$2&amp;"_"&amp;$C11,データシート1!$A$1:$BU$1,0),0)</f>
        <v>12.428000000000001</v>
      </c>
      <c r="AB11" s="917">
        <f>VLOOKUP($D$3&amp;"_"&amp;AB$3,データシート1!$A:$BU,MATCH($R$2&amp;"_"&amp;$C11,データシート1!$A$1:$BU$1,0),0)</f>
        <v>12.741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1.796</v>
      </c>
      <c r="S77" s="925">
        <f>VLOOKUP($D$3&amp;"_"&amp;S$3,データシート2!$A:$SI,MATCH($R$2&amp;"_"&amp;$B77,データシート2!$A$1:$SI$1,0),0)</f>
        <v>2.1459999999999999</v>
      </c>
      <c r="T77" s="925">
        <f>VLOOKUP($D$3&amp;"_"&amp;T$3,データシート2!$A:$SI,MATCH($R$2&amp;"_"&amp;$B77,データシート2!$A$1:$SI$1,0),0)</f>
        <v>2.3610000000000002</v>
      </c>
      <c r="U77" s="925">
        <f>VLOOKUP($D$3&amp;"_"&amp;U$3,データシート2!$A:$SI,MATCH($R$2&amp;"_"&amp;$B77,データシート2!$A$1:$SI$1,0),0)</f>
        <v>2.3039999999999998</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1.796</v>
      </c>
      <c r="S84" s="938">
        <f>VLOOKUP($D$3&amp;"_"&amp;S$3,データシート2!$A:$SI,MATCH($R$2&amp;"_"&amp;$C84,データシート2!$A$1:$SI$1,0),0)</f>
        <v>2.1459999999999999</v>
      </c>
      <c r="T84" s="938">
        <f>VLOOKUP($D$3&amp;"_"&amp;T$3,データシート2!$A:$SI,MATCH($R$2&amp;"_"&amp;$C84,データシート2!$A$1:$SI$1,0),0)</f>
        <v>2.3610000000000002</v>
      </c>
      <c r="U84" s="938">
        <f>VLOOKUP($D$3&amp;"_"&amp;U$3,データシート2!$A:$SI,MATCH($R$2&amp;"_"&amp;$C84,データシート2!$A$1:$SI$1,0),0)</f>
        <v>2.3039999999999998</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2</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12.27</v>
      </c>
      <c r="S124" s="925">
        <f>VLOOKUP($D$3&amp;"_"&amp;S$3,データシート2!$A:$SI,MATCH($R$2&amp;"_"&amp;$B124,データシート2!$A$1:$SI$1,0),0)</f>
        <v>15.702999999999999</v>
      </c>
      <c r="T124" s="925">
        <f>VLOOKUP($D$3&amp;"_"&amp;T$3,データシート2!$A:$SI,MATCH($R$2&amp;"_"&amp;$B124,データシート2!$A$1:$SI$1,0),0)</f>
        <v>13.427</v>
      </c>
      <c r="U124" s="925">
        <f>VLOOKUP($D$3&amp;"_"&amp;U$3,データシート2!$A:$SI,MATCH($R$2&amp;"_"&amp;$B124,データシート2!$A$1:$SI$1,0),0)</f>
        <v>12.327</v>
      </c>
      <c r="V124" s="925">
        <f>VLOOKUP($D$3&amp;"_"&amp;V$3,データシート2!$A:$SI,MATCH($R$2&amp;"_"&amp;$B124,データシート2!$A$1:$SI$1,0),0)</f>
        <v>15.852</v>
      </c>
      <c r="W124" s="925">
        <f>VLOOKUP($D$3&amp;"_"&amp;W$3,データシート2!$A:$SI,MATCH($R$2&amp;"_"&amp;$B124,データシート2!$A$1:$SI$1,0),0)</f>
        <v>13.132</v>
      </c>
      <c r="X124" s="925">
        <f>VLOOKUP($D$3&amp;"_"&amp;X$3,データシート2!$A:$SI,MATCH($R$2&amp;"_"&amp;$B124,データシート2!$A$1:$SI$1,0),0)</f>
        <v>12.926</v>
      </c>
      <c r="Y124" s="925">
        <f>VLOOKUP($D$3&amp;"_"&amp;Y$3,データシート2!$A:$SI,MATCH($R$2&amp;"_"&amp;$B124,データシート2!$A$1:$SI$1,0),0)</f>
        <v>13.058</v>
      </c>
      <c r="Z124" s="925">
        <f>VLOOKUP($D$3&amp;"_"&amp;Z$3,データシート2!$A:$SI,MATCH($R$2&amp;"_"&amp;$B124,データシート2!$A$1:$SI$1,0),0)</f>
        <v>14.308999999999999</v>
      </c>
      <c r="AA124" s="925">
        <f>VLOOKUP($D$3&amp;"_"&amp;AA$3,データシート2!$A:$SI,MATCH($R$2&amp;"_"&amp;$B124,データシート2!$A$1:$SI$1,0),0)</f>
        <v>12.428000000000001</v>
      </c>
      <c r="AB124" s="926">
        <f>VLOOKUP($D$3&amp;"_"&amp;AB$3,データシート2!$A:$SI,MATCH($R$2&amp;"_"&amp;$B124,データシート2!$A$1:$SI$1,0),0)</f>
        <v>12.741</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2</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12.27</v>
      </c>
      <c r="S125" s="941">
        <f>VLOOKUP($D$3&amp;"_"&amp;S$3,データシート2!$A:$SI,MATCH($R$2&amp;"_"&amp;$C125,データシート2!$A$1:$SI$1,0),0)</f>
        <v>15.702999999999999</v>
      </c>
      <c r="T125" s="941">
        <f>VLOOKUP($D$3&amp;"_"&amp;T$3,データシート2!$A:$SI,MATCH($R$2&amp;"_"&amp;$C125,データシート2!$A$1:$SI$1,0),0)</f>
        <v>13.427</v>
      </c>
      <c r="U125" s="941">
        <f>VLOOKUP($D$3&amp;"_"&amp;U$3,データシート2!$A:$SI,MATCH($R$2&amp;"_"&amp;$C125,データシート2!$A$1:$SI$1,0),0)</f>
        <v>12.327</v>
      </c>
      <c r="V125" s="941">
        <f>VLOOKUP($D$3&amp;"_"&amp;V$3,データシート2!$A:$SI,MATCH($R$2&amp;"_"&amp;$C125,データシート2!$A$1:$SI$1,0),0)</f>
        <v>15.852</v>
      </c>
      <c r="W125" s="941">
        <f>VLOOKUP($D$3&amp;"_"&amp;W$3,データシート2!$A:$SI,MATCH($R$2&amp;"_"&amp;$C125,データシート2!$A$1:$SI$1,0),0)</f>
        <v>13.132</v>
      </c>
      <c r="X125" s="941">
        <f>VLOOKUP($D$3&amp;"_"&amp;X$3,データシート2!$A:$SI,MATCH($R$2&amp;"_"&amp;$C125,データシート2!$A$1:$SI$1,0),0)</f>
        <v>12.926</v>
      </c>
      <c r="Y125" s="941">
        <f>VLOOKUP($D$3&amp;"_"&amp;Y$3,データシート2!$A:$SI,MATCH($R$2&amp;"_"&amp;$C125,データシート2!$A$1:$SI$1,0),0)</f>
        <v>13.058</v>
      </c>
      <c r="Z125" s="941">
        <f>VLOOKUP($D$3&amp;"_"&amp;Z$3,データシート2!$A:$SI,MATCH($R$2&amp;"_"&amp;$C125,データシート2!$A$1:$SI$1,0),0)</f>
        <v>14.308999999999999</v>
      </c>
      <c r="AA125" s="941">
        <f>VLOOKUP($D$3&amp;"_"&amp;AA$3,データシート2!$A:$SI,MATCH($R$2&amp;"_"&amp;$C125,データシート2!$A$1:$SI$1,0),0)</f>
        <v>12.428000000000001</v>
      </c>
      <c r="AB125" s="942">
        <f>VLOOKUP($D$3&amp;"_"&amp;AB$3,データシート2!$A:$SI,MATCH($R$2&amp;"_"&amp;$C125,データシート2!$A$1:$SI$1,0),0)</f>
        <v>12.741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2025-03-04T09:52:00Z</dcterms:created>
  <dcterms:modified xsi:type="dcterms:W3CDTF">2025-03-04T09:52:01Z</dcterms:modified>
  <cp:category/>
  <cp:contentStatus/>
</cp:coreProperties>
</file>